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charts/chart3.xml" ContentType="application/vnd.openxmlformats-officedocument.drawingml.chart+xml"/>
  <Override PartName="/xl/theme/themeOverride3.xml" ContentType="application/vnd.openxmlformats-officedocument.themeOverride+xml"/>
  <Override PartName="/xl/charts/chart4.xml" ContentType="application/vnd.openxmlformats-officedocument.drawingml.chart+xml"/>
  <Override PartName="/xl/theme/themeOverride4.xml" ContentType="application/vnd.openxmlformats-officedocument.themeOverride+xml"/>
  <Override PartName="/xl/charts/chart5.xml" ContentType="application/vnd.openxmlformats-officedocument.drawingml.chart+xml"/>
  <Override PartName="/xl/theme/themeOverride5.xml" ContentType="application/vnd.openxmlformats-officedocument.themeOverride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dric.FABUREL\Desktop\"/>
    </mc:Choice>
  </mc:AlternateContent>
  <bookViews>
    <workbookView xWindow="0" yWindow="0" windowWidth="20490" windowHeight="7620"/>
  </bookViews>
  <sheets>
    <sheet name="RapportpourClient" sheetId="1" r:id="rId1"/>
    <sheet name="Journalier" sheetId="5" r:id="rId2"/>
    <sheet name="Pondération journalier" sheetId="4" r:id="rId3"/>
    <sheet name="Rex" sheetId="9" r:id="rId4"/>
  </sheets>
  <functionGroups builtInGroupCount="18"/>
  <externalReferences>
    <externalReference r:id="rId5"/>
    <externalReference r:id="rId6"/>
    <externalReference r:id="rId7"/>
  </externalReferences>
  <definedNames>
    <definedName name="_xlnm._FilterDatabase" localSheetId="1" hidden="1">Journalier!$A$2:$BT$219</definedName>
    <definedName name="_xlnm._FilterDatabase" localSheetId="2" hidden="1">'Pondération journalier'!$A$1:$T$533</definedName>
    <definedName name="A" localSheetId="0">#REF!</definedName>
    <definedName name="A">#REF!</definedName>
    <definedName name="Designa" localSheetId="0">#REF!</definedName>
    <definedName name="Designa">#REF!</definedName>
    <definedName name="E">[1]LISTES!$G$1:$G$87</definedName>
    <definedName name="FabCERD" localSheetId="0">#REF!</definedName>
    <definedName name="FabCERD">#REF!</definedName>
    <definedName name="FabUS" localSheetId="0">#REF!</definedName>
    <definedName name="FabUS">#REF!</definedName>
    <definedName name="G">[1]LISTES!$G$1:$G$87</definedName>
    <definedName name="interv" localSheetId="0">#REF!</definedName>
    <definedName name="interv">#REF!</definedName>
    <definedName name="J">[1]LISTES!$E$2:$E$87</definedName>
    <definedName name="lieu" localSheetId="0">#REF!</definedName>
    <definedName name="lieu">#REF!</definedName>
    <definedName name="LIEUCERD" localSheetId="0">#REF!</definedName>
    <definedName name="LIEUCERD">#REF!</definedName>
    <definedName name="observ" localSheetId="0">#REF!</definedName>
    <definedName name="observ">#REF!</definedName>
    <definedName name="trav" localSheetId="0">#REF!</definedName>
    <definedName name="trav">#REF!</definedName>
    <definedName name="type" localSheetId="0">#REF!</definedName>
    <definedName name="type">#REF!</definedName>
    <definedName name="W" localSheetId="0">#REF!</definedName>
    <definedName name="W">#REF!</definedName>
    <definedName name="Z">[1]LISTES!$F$1:$F$87</definedName>
    <definedName name="_xlnm.Print_Area" localSheetId="0">RapportpourClient!$A$1:$J$191</definedName>
  </definedNames>
  <calcPr calcId="162913"/>
  <pivotCaches>
    <pivotCache cacheId="0" r:id="rId8"/>
  </pivotCaches>
</workbook>
</file>

<file path=xl/calcChain.xml><?xml version="1.0" encoding="utf-8"?>
<calcChain xmlns="http://schemas.openxmlformats.org/spreadsheetml/2006/main">
  <c r="Y284" i="5" l="1"/>
  <c r="Z284" i="5"/>
  <c r="AA284" i="5"/>
  <c r="Y285" i="5"/>
  <c r="Z285" i="5"/>
  <c r="AA285" i="5"/>
  <c r="Y286" i="5"/>
  <c r="Z286" i="5"/>
  <c r="AA286" i="5"/>
  <c r="Y287" i="5"/>
  <c r="Z287" i="5"/>
  <c r="AA287" i="5"/>
  <c r="Y288" i="5"/>
  <c r="Z288" i="5"/>
  <c r="AA288" i="5"/>
  <c r="Y289" i="5"/>
  <c r="Z289" i="5"/>
  <c r="AA289" i="5"/>
  <c r="Y290" i="5"/>
  <c r="Z290" i="5"/>
  <c r="AA290" i="5"/>
  <c r="Y291" i="5"/>
  <c r="Z291" i="5"/>
  <c r="AA291" i="5"/>
  <c r="Y292" i="5"/>
  <c r="Z292" i="5"/>
  <c r="AA292" i="5"/>
  <c r="Y293" i="5"/>
  <c r="Z293" i="5"/>
  <c r="AA293" i="5"/>
  <c r="Y294" i="5"/>
  <c r="Z294" i="5"/>
  <c r="AA294" i="5"/>
  <c r="Y295" i="5"/>
  <c r="Z295" i="5"/>
  <c r="AA295" i="5"/>
  <c r="Y296" i="5"/>
  <c r="Z296" i="5"/>
  <c r="AA296" i="5"/>
  <c r="Y297" i="5"/>
  <c r="Z297" i="5"/>
  <c r="AA297" i="5"/>
  <c r="Y298" i="5"/>
  <c r="Z298" i="5"/>
  <c r="AA298" i="5"/>
  <c r="Y299" i="5"/>
  <c r="Z299" i="5"/>
  <c r="AA299" i="5"/>
  <c r="Y300" i="5"/>
  <c r="Z300" i="5"/>
  <c r="AA300" i="5"/>
  <c r="Y301" i="5"/>
  <c r="Z301" i="5"/>
  <c r="AA301" i="5"/>
  <c r="D301" i="5"/>
  <c r="D300" i="5"/>
  <c r="D299" i="5"/>
  <c r="D298" i="5"/>
  <c r="D297" i="5"/>
  <c r="D296" i="5"/>
  <c r="D295" i="5"/>
  <c r="G45" i="9" l="1"/>
  <c r="G44" i="9"/>
  <c r="G43" i="9"/>
  <c r="G42" i="9"/>
  <c r="G41" i="9"/>
  <c r="G40" i="9"/>
  <c r="G39" i="9"/>
  <c r="G38" i="9"/>
  <c r="G37" i="9"/>
  <c r="G3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F45" i="9"/>
  <c r="F44" i="9"/>
  <c r="F43" i="9"/>
  <c r="F42" i="9"/>
  <c r="F41" i="9"/>
  <c r="F40" i="9"/>
  <c r="F39" i="9"/>
  <c r="F38" i="9"/>
  <c r="F37" i="9"/>
  <c r="F36" i="9"/>
  <c r="F35" i="9"/>
  <c r="F34" i="9"/>
  <c r="A45" i="9"/>
  <c r="A44" i="9"/>
  <c r="A43" i="9"/>
  <c r="A42" i="9"/>
  <c r="A41" i="9"/>
  <c r="A40" i="9"/>
  <c r="A39" i="9"/>
  <c r="A38" i="9"/>
  <c r="A37" i="9"/>
  <c r="A36" i="9"/>
  <c r="G35" i="9"/>
  <c r="G34" i="9"/>
  <c r="G33" i="9"/>
  <c r="I45" i="9"/>
  <c r="H45" i="9"/>
  <c r="I44" i="9"/>
  <c r="H44" i="9"/>
  <c r="I43" i="9"/>
  <c r="H43" i="9"/>
  <c r="I42" i="9"/>
  <c r="H42" i="9"/>
  <c r="I41" i="9"/>
  <c r="H41" i="9"/>
  <c r="I40" i="9"/>
  <c r="H40" i="9"/>
  <c r="I39" i="9"/>
  <c r="H39" i="9"/>
  <c r="I38" i="9"/>
  <c r="H38" i="9"/>
  <c r="I37" i="9"/>
  <c r="H37" i="9"/>
  <c r="I36" i="9"/>
  <c r="H36" i="9"/>
  <c r="I35" i="9"/>
  <c r="H35" i="9"/>
  <c r="I34" i="9"/>
  <c r="H34" i="9"/>
  <c r="A35" i="9"/>
  <c r="A34" i="9"/>
  <c r="A33" i="9"/>
  <c r="F57" i="9"/>
  <c r="D57" i="9"/>
  <c r="B57" i="9"/>
  <c r="D75" i="9"/>
  <c r="W7" i="9"/>
  <c r="F56" i="9" s="1"/>
  <c r="V7" i="9"/>
  <c r="D56" i="9" s="1"/>
  <c r="U7" i="9"/>
  <c r="B56" i="9" s="1"/>
  <c r="S7" i="9"/>
  <c r="F55" i="9" s="1"/>
  <c r="R7" i="9"/>
  <c r="D55" i="9" s="1"/>
  <c r="Q7" i="9"/>
  <c r="B55" i="9" s="1"/>
  <c r="O7" i="9"/>
  <c r="F54" i="9" s="1"/>
  <c r="N7" i="9"/>
  <c r="D54" i="9" s="1"/>
  <c r="M7" i="9"/>
  <c r="B54" i="9" s="1"/>
  <c r="K7" i="9"/>
  <c r="F53" i="9" s="1"/>
  <c r="J7" i="9"/>
  <c r="D53" i="9" s="1"/>
  <c r="I7" i="9"/>
  <c r="G7" i="9"/>
  <c r="F52" i="9" s="1"/>
  <c r="F7" i="9"/>
  <c r="D52" i="9" s="1"/>
  <c r="E7" i="9"/>
  <c r="B52" i="9" s="1"/>
  <c r="C7" i="9"/>
  <c r="BT256" i="5"/>
  <c r="BU256" i="5"/>
  <c r="BV256" i="5"/>
  <c r="BW256" i="5"/>
  <c r="BX256" i="5"/>
  <c r="BY256" i="5"/>
  <c r="BZ256" i="5"/>
  <c r="BT298" i="5"/>
  <c r="BU298" i="5"/>
  <c r="BV298" i="5"/>
  <c r="BW298" i="5"/>
  <c r="DH298" i="5" s="1"/>
  <c r="BX298" i="5"/>
  <c r="BY298" i="5"/>
  <c r="BZ298" i="5"/>
  <c r="BT299" i="5"/>
  <c r="BU299" i="5"/>
  <c r="DF299" i="5" s="1"/>
  <c r="BV299" i="5"/>
  <c r="BW299" i="5"/>
  <c r="DH299" i="5"/>
  <c r="BX299" i="5"/>
  <c r="BY299" i="5"/>
  <c r="DJ299" i="5"/>
  <c r="BZ299" i="5"/>
  <c r="DK299" i="5" s="1"/>
  <c r="BT300" i="5"/>
  <c r="BU300" i="5"/>
  <c r="BV300" i="5"/>
  <c r="BW300" i="5"/>
  <c r="BX300" i="5"/>
  <c r="BY300" i="5"/>
  <c r="BZ300" i="5"/>
  <c r="BT301" i="5"/>
  <c r="DE301" i="5" s="1"/>
  <c r="BU301" i="5"/>
  <c r="BV301" i="5"/>
  <c r="BW301" i="5"/>
  <c r="BX301" i="5"/>
  <c r="DI301" i="5" s="1"/>
  <c r="BY301" i="5"/>
  <c r="BZ301" i="5"/>
  <c r="BU297" i="5"/>
  <c r="BV297" i="5"/>
  <c r="BW297" i="5"/>
  <c r="BX297" i="5"/>
  <c r="BY297" i="5"/>
  <c r="BZ297" i="5"/>
  <c r="DK297" i="5" s="1"/>
  <c r="AW297" i="5"/>
  <c r="AX297" i="5"/>
  <c r="AY297" i="5"/>
  <c r="CR474" i="5"/>
  <c r="CQ474" i="5"/>
  <c r="CP474" i="5"/>
  <c r="CO474" i="5"/>
  <c r="CN474" i="5"/>
  <c r="CM474" i="5"/>
  <c r="CL474" i="5"/>
  <c r="BZ474" i="5"/>
  <c r="DK474" i="5"/>
  <c r="BY474" i="5"/>
  <c r="DJ474" i="5" s="1"/>
  <c r="BX474" i="5"/>
  <c r="DI474" i="5"/>
  <c r="BW474" i="5"/>
  <c r="DH474" i="5" s="1"/>
  <c r="BV474" i="5"/>
  <c r="DG474" i="5"/>
  <c r="BU474" i="5"/>
  <c r="DF474" i="5" s="1"/>
  <c r="BT474" i="5"/>
  <c r="DE474" i="5" s="1"/>
  <c r="CR473" i="5"/>
  <c r="CQ473" i="5"/>
  <c r="CP473" i="5"/>
  <c r="CO473" i="5"/>
  <c r="CN473" i="5"/>
  <c r="CM473" i="5"/>
  <c r="CL473" i="5"/>
  <c r="BZ473" i="5"/>
  <c r="DK473" i="5"/>
  <c r="BY473" i="5"/>
  <c r="DJ473" i="5"/>
  <c r="BX473" i="5"/>
  <c r="DI473" i="5"/>
  <c r="BW473" i="5"/>
  <c r="DH473" i="5"/>
  <c r="BV473" i="5"/>
  <c r="DG473" i="5"/>
  <c r="BU473" i="5"/>
  <c r="DF473" i="5"/>
  <c r="BT473" i="5"/>
  <c r="DE473" i="5"/>
  <c r="DD472" i="5"/>
  <c r="DC472" i="5"/>
  <c r="DB472" i="5"/>
  <c r="DA472" i="5"/>
  <c r="CZ472" i="5"/>
  <c r="CR472" i="5"/>
  <c r="CQ472" i="5"/>
  <c r="CX472" i="5" s="1"/>
  <c r="CP472" i="5"/>
  <c r="CW472" i="5" s="1"/>
  <c r="CO472" i="5"/>
  <c r="CN472" i="5"/>
  <c r="CU472" i="5"/>
  <c r="CM472" i="5"/>
  <c r="CT472" i="5" s="1"/>
  <c r="CL472" i="5"/>
  <c r="CS472" i="5"/>
  <c r="BZ472" i="5"/>
  <c r="DK472" i="5" s="1"/>
  <c r="BY472" i="5"/>
  <c r="DJ472" i="5" s="1"/>
  <c r="BX472" i="5"/>
  <c r="DI472" i="5" s="1"/>
  <c r="BW472" i="5"/>
  <c r="DH472" i="5"/>
  <c r="BV472" i="5"/>
  <c r="DG472" i="5" s="1"/>
  <c r="BU472" i="5"/>
  <c r="DF472" i="5"/>
  <c r="BT472" i="5"/>
  <c r="DE472" i="5" s="1"/>
  <c r="CR471" i="5"/>
  <c r="CQ471" i="5"/>
  <c r="CP471" i="5"/>
  <c r="CO471" i="5"/>
  <c r="CN471" i="5"/>
  <c r="CM471" i="5"/>
  <c r="CL471" i="5"/>
  <c r="BZ471" i="5"/>
  <c r="DK471" i="5"/>
  <c r="BY471" i="5"/>
  <c r="DJ471" i="5"/>
  <c r="BX471" i="5"/>
  <c r="DI471" i="5"/>
  <c r="BW471" i="5"/>
  <c r="DH471" i="5"/>
  <c r="BV471" i="5"/>
  <c r="DG471" i="5"/>
  <c r="BU471" i="5"/>
  <c r="DF471" i="5"/>
  <c r="BT471" i="5"/>
  <c r="DE471" i="5"/>
  <c r="CR470" i="5"/>
  <c r="CQ470" i="5"/>
  <c r="CP470" i="5"/>
  <c r="CO470" i="5"/>
  <c r="CN470" i="5"/>
  <c r="CM470" i="5"/>
  <c r="CL470" i="5"/>
  <c r="BZ470" i="5"/>
  <c r="DK470" i="5"/>
  <c r="BY470" i="5"/>
  <c r="DJ470" i="5" s="1"/>
  <c r="BX470" i="5"/>
  <c r="DI470" i="5" s="1"/>
  <c r="BW470" i="5"/>
  <c r="DH470" i="5" s="1"/>
  <c r="BV470" i="5"/>
  <c r="DG470" i="5"/>
  <c r="BU470" i="5"/>
  <c r="DF470" i="5" s="1"/>
  <c r="BT470" i="5"/>
  <c r="DE470" i="5"/>
  <c r="CR469" i="5"/>
  <c r="CQ469" i="5"/>
  <c r="CP469" i="5"/>
  <c r="CO469" i="5"/>
  <c r="CN469" i="5"/>
  <c r="CM469" i="5"/>
  <c r="CL469" i="5"/>
  <c r="BZ469" i="5"/>
  <c r="DK469" i="5"/>
  <c r="BY469" i="5"/>
  <c r="DJ469" i="5"/>
  <c r="BX469" i="5"/>
  <c r="DI469" i="5"/>
  <c r="BW469" i="5"/>
  <c r="DH469" i="5"/>
  <c r="BV469" i="5"/>
  <c r="DG469" i="5"/>
  <c r="BU469" i="5"/>
  <c r="DF469" i="5"/>
  <c r="BT469" i="5"/>
  <c r="DE469" i="5"/>
  <c r="CR468" i="5"/>
  <c r="CQ468" i="5"/>
  <c r="CP468" i="5"/>
  <c r="CO468" i="5"/>
  <c r="CN468" i="5"/>
  <c r="CM468" i="5"/>
  <c r="CL468" i="5"/>
  <c r="BZ468" i="5"/>
  <c r="DK468" i="5" s="1"/>
  <c r="BY468" i="5"/>
  <c r="DJ468" i="5"/>
  <c r="BX468" i="5"/>
  <c r="DI468" i="5" s="1"/>
  <c r="BW468" i="5"/>
  <c r="DH468" i="5" s="1"/>
  <c r="BV468" i="5"/>
  <c r="DG468" i="5" s="1"/>
  <c r="BU468" i="5"/>
  <c r="DF468" i="5"/>
  <c r="BT468" i="5"/>
  <c r="DE468" i="5" s="1"/>
  <c r="CR467" i="5"/>
  <c r="CY465" i="5" s="1"/>
  <c r="CQ467" i="5"/>
  <c r="CP467" i="5"/>
  <c r="CO467" i="5"/>
  <c r="CN467" i="5"/>
  <c r="CM467" i="5"/>
  <c r="CL467" i="5"/>
  <c r="BZ467" i="5"/>
  <c r="DK467" i="5"/>
  <c r="BY467" i="5"/>
  <c r="DJ467" i="5"/>
  <c r="BX467" i="5"/>
  <c r="DI467" i="5"/>
  <c r="BW467" i="5"/>
  <c r="DH467" i="5"/>
  <c r="BV467" i="5"/>
  <c r="DG467" i="5"/>
  <c r="BU467" i="5"/>
  <c r="DF467" i="5"/>
  <c r="BT467" i="5"/>
  <c r="DE467" i="5"/>
  <c r="CR466" i="5"/>
  <c r="CQ466" i="5"/>
  <c r="CP466" i="5"/>
  <c r="CO466" i="5"/>
  <c r="CN466" i="5"/>
  <c r="CM466" i="5"/>
  <c r="CL466" i="5"/>
  <c r="BZ466" i="5"/>
  <c r="DK466" i="5" s="1"/>
  <c r="BY466" i="5"/>
  <c r="DJ466" i="5" s="1"/>
  <c r="BX466" i="5"/>
  <c r="DI466" i="5"/>
  <c r="BW466" i="5"/>
  <c r="DH466" i="5" s="1"/>
  <c r="BV466" i="5"/>
  <c r="DG466" i="5" s="1"/>
  <c r="BU466" i="5"/>
  <c r="DF466" i="5" s="1"/>
  <c r="BT466" i="5"/>
  <c r="DE466" i="5" s="1"/>
  <c r="DD465" i="5"/>
  <c r="DC465" i="5"/>
  <c r="DB465" i="5"/>
  <c r="DA465" i="5"/>
  <c r="CZ465" i="5"/>
  <c r="CR465" i="5"/>
  <c r="CQ465" i="5"/>
  <c r="CP465" i="5"/>
  <c r="CO465" i="5"/>
  <c r="CV465" i="5" s="1"/>
  <c r="CN465" i="5"/>
  <c r="CM465" i="5"/>
  <c r="CT465" i="5"/>
  <c r="CL465" i="5"/>
  <c r="CS465" i="5" s="1"/>
  <c r="BZ465" i="5"/>
  <c r="DK465" i="5" s="1"/>
  <c r="BY465" i="5"/>
  <c r="DJ465" i="5" s="1"/>
  <c r="BX465" i="5"/>
  <c r="DI465" i="5" s="1"/>
  <c r="BW465" i="5"/>
  <c r="DH465" i="5" s="1"/>
  <c r="BV465" i="5"/>
  <c r="DG465" i="5"/>
  <c r="BU465" i="5"/>
  <c r="DF465" i="5" s="1"/>
  <c r="BT465" i="5"/>
  <c r="DE465" i="5"/>
  <c r="CR464" i="5"/>
  <c r="CQ464" i="5"/>
  <c r="CP464" i="5"/>
  <c r="CO464" i="5"/>
  <c r="CN464" i="5"/>
  <c r="CM464" i="5"/>
  <c r="CL464" i="5"/>
  <c r="BZ464" i="5"/>
  <c r="DK464" i="5"/>
  <c r="BY464" i="5"/>
  <c r="DJ464" i="5"/>
  <c r="BX464" i="5"/>
  <c r="DI464" i="5"/>
  <c r="BW464" i="5"/>
  <c r="DH464" i="5"/>
  <c r="BV464" i="5"/>
  <c r="DG464" i="5"/>
  <c r="BU464" i="5"/>
  <c r="DF464" i="5"/>
  <c r="BT464" i="5"/>
  <c r="DE464" i="5"/>
  <c r="CR463" i="5"/>
  <c r="CQ463" i="5"/>
  <c r="CP463" i="5"/>
  <c r="CO463" i="5"/>
  <c r="CV458" i="5" s="1"/>
  <c r="CN463" i="5"/>
  <c r="CM463" i="5"/>
  <c r="CL463" i="5"/>
  <c r="BZ463" i="5"/>
  <c r="DK463" i="5" s="1"/>
  <c r="BY463" i="5"/>
  <c r="DJ463" i="5" s="1"/>
  <c r="BX463" i="5"/>
  <c r="DI463" i="5" s="1"/>
  <c r="BW463" i="5"/>
  <c r="DH463" i="5"/>
  <c r="BV463" i="5"/>
  <c r="DG463" i="5" s="1"/>
  <c r="BU463" i="5"/>
  <c r="DF463" i="5"/>
  <c r="BT463" i="5"/>
  <c r="DE463" i="5" s="1"/>
  <c r="CR462" i="5"/>
  <c r="CQ462" i="5"/>
  <c r="CP462" i="5"/>
  <c r="CO462" i="5"/>
  <c r="CN462" i="5"/>
  <c r="CM462" i="5"/>
  <c r="CL462" i="5"/>
  <c r="BZ462" i="5"/>
  <c r="DK462" i="5"/>
  <c r="BY462" i="5"/>
  <c r="DJ462" i="5"/>
  <c r="BX462" i="5"/>
  <c r="DI462" i="5"/>
  <c r="BW462" i="5"/>
  <c r="DH462" i="5"/>
  <c r="BV462" i="5"/>
  <c r="DG462" i="5"/>
  <c r="BU462" i="5"/>
  <c r="DF462" i="5"/>
  <c r="BT462" i="5"/>
  <c r="DE462" i="5"/>
  <c r="CR461" i="5"/>
  <c r="CQ461" i="5"/>
  <c r="CP461" i="5"/>
  <c r="CO461" i="5"/>
  <c r="CN461" i="5"/>
  <c r="CM461" i="5"/>
  <c r="CL461" i="5"/>
  <c r="BZ461" i="5"/>
  <c r="DK461" i="5"/>
  <c r="BY461" i="5"/>
  <c r="DJ461" i="5" s="1"/>
  <c r="BX461" i="5"/>
  <c r="DI461" i="5" s="1"/>
  <c r="BW461" i="5"/>
  <c r="DH461" i="5" s="1"/>
  <c r="BV461" i="5"/>
  <c r="DG461" i="5"/>
  <c r="BU461" i="5"/>
  <c r="DF461" i="5" s="1"/>
  <c r="BT461" i="5"/>
  <c r="DE461" i="5" s="1"/>
  <c r="CR460" i="5"/>
  <c r="CQ460" i="5"/>
  <c r="CP460" i="5"/>
  <c r="CO460" i="5"/>
  <c r="CN460" i="5"/>
  <c r="CM460" i="5"/>
  <c r="CL460" i="5"/>
  <c r="BZ460" i="5"/>
  <c r="DK460" i="5"/>
  <c r="BY460" i="5"/>
  <c r="DJ460" i="5"/>
  <c r="BX460" i="5"/>
  <c r="DI460" i="5"/>
  <c r="BW460" i="5"/>
  <c r="DH460" i="5"/>
  <c r="BV460" i="5"/>
  <c r="DG460" i="5"/>
  <c r="BU460" i="5"/>
  <c r="DF460" i="5"/>
  <c r="BT460" i="5"/>
  <c r="DE460" i="5"/>
  <c r="CR459" i="5"/>
  <c r="CQ459" i="5"/>
  <c r="CX458" i="5" s="1"/>
  <c r="CP459" i="5"/>
  <c r="CO459" i="5"/>
  <c r="CN459" i="5"/>
  <c r="CM459" i="5"/>
  <c r="CT458" i="5" s="1"/>
  <c r="CL459" i="5"/>
  <c r="BZ459" i="5"/>
  <c r="DK459" i="5" s="1"/>
  <c r="BY459" i="5"/>
  <c r="DJ459" i="5"/>
  <c r="BX459" i="5"/>
  <c r="DI459" i="5" s="1"/>
  <c r="BW459" i="5"/>
  <c r="DH459" i="5" s="1"/>
  <c r="BV459" i="5"/>
  <c r="DG459" i="5" s="1"/>
  <c r="BU459" i="5"/>
  <c r="DF459" i="5" s="1"/>
  <c r="BT459" i="5"/>
  <c r="DE459" i="5" s="1"/>
  <c r="DD458" i="5"/>
  <c r="DC458" i="5"/>
  <c r="DB458" i="5"/>
  <c r="DA458" i="5"/>
  <c r="CZ458" i="5"/>
  <c r="CR458" i="5"/>
  <c r="CQ458" i="5"/>
  <c r="CP458" i="5"/>
  <c r="CO458" i="5"/>
  <c r="CN458" i="5"/>
  <c r="CM458" i="5"/>
  <c r="CL458" i="5"/>
  <c r="BZ458" i="5"/>
  <c r="DK458" i="5"/>
  <c r="BY458" i="5"/>
  <c r="DJ458" i="5" s="1"/>
  <c r="BX458" i="5"/>
  <c r="DI458" i="5"/>
  <c r="BW458" i="5"/>
  <c r="DH458" i="5" s="1"/>
  <c r="BV458" i="5"/>
  <c r="DG458" i="5"/>
  <c r="BU458" i="5"/>
  <c r="DF458" i="5" s="1"/>
  <c r="BT458" i="5"/>
  <c r="DE458" i="5"/>
  <c r="CR457" i="5"/>
  <c r="CQ457" i="5"/>
  <c r="CP457" i="5"/>
  <c r="CO457" i="5"/>
  <c r="CN457" i="5"/>
  <c r="CM457" i="5"/>
  <c r="CL457" i="5"/>
  <c r="BZ457" i="5"/>
  <c r="DK457" i="5" s="1"/>
  <c r="BY457" i="5"/>
  <c r="DJ457" i="5" s="1"/>
  <c r="BX457" i="5"/>
  <c r="DI457" i="5"/>
  <c r="BW457" i="5"/>
  <c r="DH457" i="5" s="1"/>
  <c r="BV457" i="5"/>
  <c r="DG457" i="5" s="1"/>
  <c r="BU457" i="5"/>
  <c r="DF457" i="5" s="1"/>
  <c r="BT457" i="5"/>
  <c r="DE457" i="5" s="1"/>
  <c r="CR456" i="5"/>
  <c r="CQ456" i="5"/>
  <c r="CP456" i="5"/>
  <c r="CO456" i="5"/>
  <c r="CN456" i="5"/>
  <c r="CM456" i="5"/>
  <c r="CL456" i="5"/>
  <c r="BZ456" i="5"/>
  <c r="DK456" i="5" s="1"/>
  <c r="BY456" i="5"/>
  <c r="DJ456" i="5"/>
  <c r="BX456" i="5"/>
  <c r="DI456" i="5" s="1"/>
  <c r="BW456" i="5"/>
  <c r="DH456" i="5"/>
  <c r="BV456" i="5"/>
  <c r="DG456" i="5" s="1"/>
  <c r="BU456" i="5"/>
  <c r="DF456" i="5"/>
  <c r="BT456" i="5"/>
  <c r="DE456" i="5" s="1"/>
  <c r="CR455" i="5"/>
  <c r="CQ455" i="5"/>
  <c r="CP455" i="5"/>
  <c r="CO455" i="5"/>
  <c r="CN455" i="5"/>
  <c r="CM455" i="5"/>
  <c r="CL455" i="5"/>
  <c r="BZ455" i="5"/>
  <c r="DK455" i="5" s="1"/>
  <c r="BY455" i="5"/>
  <c r="DJ455" i="5"/>
  <c r="BX455" i="5"/>
  <c r="DI455" i="5" s="1"/>
  <c r="BW455" i="5"/>
  <c r="DH455" i="5"/>
  <c r="BV455" i="5"/>
  <c r="DG455" i="5" s="1"/>
  <c r="BU455" i="5"/>
  <c r="DF455" i="5" s="1"/>
  <c r="BT455" i="5"/>
  <c r="DE455" i="5" s="1"/>
  <c r="CR454" i="5"/>
  <c r="CQ454" i="5"/>
  <c r="CP454" i="5"/>
  <c r="CO454" i="5"/>
  <c r="CN454" i="5"/>
  <c r="CM454" i="5"/>
  <c r="CL454" i="5"/>
  <c r="BZ454" i="5"/>
  <c r="DK454" i="5"/>
  <c r="BY454" i="5"/>
  <c r="DJ454" i="5" s="1"/>
  <c r="BX454" i="5"/>
  <c r="DI454" i="5"/>
  <c r="BW454" i="5"/>
  <c r="DH454" i="5" s="1"/>
  <c r="BV454" i="5"/>
  <c r="DG454" i="5"/>
  <c r="BU454" i="5"/>
  <c r="DF454" i="5" s="1"/>
  <c r="BT454" i="5"/>
  <c r="DE454" i="5"/>
  <c r="CR453" i="5"/>
  <c r="CQ453" i="5"/>
  <c r="CP453" i="5"/>
  <c r="CO453" i="5"/>
  <c r="CN453" i="5"/>
  <c r="CM453" i="5"/>
  <c r="CL453" i="5"/>
  <c r="BZ453" i="5"/>
  <c r="DK453" i="5" s="1"/>
  <c r="BY453" i="5"/>
  <c r="DJ453" i="5" s="1"/>
  <c r="BX453" i="5"/>
  <c r="DI453" i="5"/>
  <c r="BW453" i="5"/>
  <c r="DH453" i="5" s="1"/>
  <c r="BV453" i="5"/>
  <c r="DG453" i="5"/>
  <c r="BU453" i="5"/>
  <c r="DF453" i="5" s="1"/>
  <c r="BT453" i="5"/>
  <c r="DE453" i="5" s="1"/>
  <c r="CR452" i="5"/>
  <c r="CQ452" i="5"/>
  <c r="CP452" i="5"/>
  <c r="CW451" i="5" s="1"/>
  <c r="CO452" i="5"/>
  <c r="CN452" i="5"/>
  <c r="CM452" i="5"/>
  <c r="CL452" i="5"/>
  <c r="BZ452" i="5"/>
  <c r="DK452" i="5"/>
  <c r="BY452" i="5"/>
  <c r="DJ452" i="5"/>
  <c r="BX452" i="5"/>
  <c r="DI452" i="5"/>
  <c r="BW452" i="5"/>
  <c r="DH452" i="5"/>
  <c r="BV452" i="5"/>
  <c r="DG452" i="5"/>
  <c r="BU452" i="5"/>
  <c r="DF452" i="5"/>
  <c r="BT452" i="5"/>
  <c r="DE452" i="5"/>
  <c r="DD451" i="5"/>
  <c r="DC451" i="5"/>
  <c r="DB451" i="5"/>
  <c r="DA451" i="5"/>
  <c r="CZ451" i="5"/>
  <c r="CR451" i="5"/>
  <c r="CY451" i="5" s="1"/>
  <c r="CQ451" i="5"/>
  <c r="CP451" i="5"/>
  <c r="CO451" i="5"/>
  <c r="CN451" i="5"/>
  <c r="CU451" i="5" s="1"/>
  <c r="CM451" i="5"/>
  <c r="CL451" i="5"/>
  <c r="BZ451" i="5"/>
  <c r="DK451" i="5" s="1"/>
  <c r="BY451" i="5"/>
  <c r="BX451" i="5"/>
  <c r="DI451" i="5" s="1"/>
  <c r="BW451" i="5"/>
  <c r="BV451" i="5"/>
  <c r="DG451" i="5"/>
  <c r="BU451" i="5"/>
  <c r="BT451" i="5"/>
  <c r="CR450" i="5"/>
  <c r="CQ450" i="5"/>
  <c r="CP450" i="5"/>
  <c r="CO450" i="5"/>
  <c r="CN450" i="5"/>
  <c r="CM450" i="5"/>
  <c r="CL450" i="5"/>
  <c r="BZ450" i="5"/>
  <c r="DK450" i="5"/>
  <c r="BY450" i="5"/>
  <c r="DJ450" i="5" s="1"/>
  <c r="BX450" i="5"/>
  <c r="DI450" i="5"/>
  <c r="BW450" i="5"/>
  <c r="DH450" i="5" s="1"/>
  <c r="BV450" i="5"/>
  <c r="DG450" i="5"/>
  <c r="BU450" i="5"/>
  <c r="DF450" i="5" s="1"/>
  <c r="BT450" i="5"/>
  <c r="DE450" i="5"/>
  <c r="CR449" i="5"/>
  <c r="CQ449" i="5"/>
  <c r="CP449" i="5"/>
  <c r="CO449" i="5"/>
  <c r="CN449" i="5"/>
  <c r="CM449" i="5"/>
  <c r="CL449" i="5"/>
  <c r="BZ449" i="5"/>
  <c r="DK449" i="5"/>
  <c r="BY449" i="5"/>
  <c r="DJ449" i="5" s="1"/>
  <c r="BX449" i="5"/>
  <c r="DI449" i="5" s="1"/>
  <c r="BW449" i="5"/>
  <c r="DH449" i="5" s="1"/>
  <c r="BV449" i="5"/>
  <c r="DG449" i="5" s="1"/>
  <c r="BU449" i="5"/>
  <c r="DF449" i="5" s="1"/>
  <c r="BT449" i="5"/>
  <c r="DE449" i="5"/>
  <c r="CR448" i="5"/>
  <c r="CQ448" i="5"/>
  <c r="CP448" i="5"/>
  <c r="CO448" i="5"/>
  <c r="CN448" i="5"/>
  <c r="CM448" i="5"/>
  <c r="CL448" i="5"/>
  <c r="BZ448" i="5"/>
  <c r="DK448" i="5" s="1"/>
  <c r="BY448" i="5"/>
  <c r="DJ448" i="5"/>
  <c r="BX448" i="5"/>
  <c r="DI448" i="5" s="1"/>
  <c r="BW448" i="5"/>
  <c r="DH448" i="5"/>
  <c r="BV448" i="5"/>
  <c r="DG448" i="5" s="1"/>
  <c r="BU448" i="5"/>
  <c r="DF448" i="5"/>
  <c r="BT448" i="5"/>
  <c r="DE448" i="5" s="1"/>
  <c r="CR447" i="5"/>
  <c r="CQ447" i="5"/>
  <c r="CP447" i="5"/>
  <c r="CO447" i="5"/>
  <c r="CN447" i="5"/>
  <c r="CM447" i="5"/>
  <c r="CL447" i="5"/>
  <c r="BZ447" i="5"/>
  <c r="DK447" i="5" s="1"/>
  <c r="BY447" i="5"/>
  <c r="DJ447" i="5"/>
  <c r="BX447" i="5"/>
  <c r="DI447" i="5" s="1"/>
  <c r="BW447" i="5"/>
  <c r="DH447" i="5" s="1"/>
  <c r="BV447" i="5"/>
  <c r="DG447" i="5" s="1"/>
  <c r="BU447" i="5"/>
  <c r="DF447" i="5"/>
  <c r="BT447" i="5"/>
  <c r="DE447" i="5" s="1"/>
  <c r="CR446" i="5"/>
  <c r="CQ446" i="5"/>
  <c r="CP446" i="5"/>
  <c r="CO446" i="5"/>
  <c r="CN446" i="5"/>
  <c r="CM446" i="5"/>
  <c r="CL446" i="5"/>
  <c r="BZ446" i="5"/>
  <c r="DK446" i="5"/>
  <c r="BY446" i="5"/>
  <c r="DJ446" i="5"/>
  <c r="BX446" i="5"/>
  <c r="DI446" i="5"/>
  <c r="BW446" i="5"/>
  <c r="DH446" i="5"/>
  <c r="BV446" i="5"/>
  <c r="DG446" i="5"/>
  <c r="BU446" i="5"/>
  <c r="DF446" i="5"/>
  <c r="BT446" i="5"/>
  <c r="DE446" i="5"/>
  <c r="CR445" i="5"/>
  <c r="CQ445" i="5"/>
  <c r="CP445" i="5"/>
  <c r="CO445" i="5"/>
  <c r="CN445" i="5"/>
  <c r="CM445" i="5"/>
  <c r="CL445" i="5"/>
  <c r="BZ445" i="5"/>
  <c r="DK445" i="5"/>
  <c r="BY445" i="5"/>
  <c r="DJ445" i="5" s="1"/>
  <c r="BX445" i="5"/>
  <c r="DI445" i="5"/>
  <c r="BW445" i="5"/>
  <c r="DH445" i="5" s="1"/>
  <c r="BV445" i="5"/>
  <c r="DG445" i="5" s="1"/>
  <c r="BU445" i="5"/>
  <c r="DF445" i="5" s="1"/>
  <c r="BT445" i="5"/>
  <c r="DE445" i="5"/>
  <c r="DD444" i="5"/>
  <c r="DC444" i="5"/>
  <c r="DB444" i="5"/>
  <c r="DA444" i="5"/>
  <c r="CZ444" i="5"/>
  <c r="CR444" i="5"/>
  <c r="CQ444" i="5"/>
  <c r="CP444" i="5"/>
  <c r="CO444" i="5"/>
  <c r="CN444" i="5"/>
  <c r="CM444" i="5"/>
  <c r="CL444" i="5"/>
  <c r="BZ444" i="5"/>
  <c r="BY444" i="5"/>
  <c r="DJ444" i="5" s="1"/>
  <c r="BX444" i="5"/>
  <c r="BW444" i="5"/>
  <c r="BV444" i="5"/>
  <c r="BU444" i="5"/>
  <c r="DF444" i="5"/>
  <c r="BT444" i="5"/>
  <c r="CR443" i="5"/>
  <c r="CY437" i="5" s="1"/>
  <c r="CQ443" i="5"/>
  <c r="CP443" i="5"/>
  <c r="CO443" i="5"/>
  <c r="CN443" i="5"/>
  <c r="CM443" i="5"/>
  <c r="CL443" i="5"/>
  <c r="BZ443" i="5"/>
  <c r="DK443" i="5"/>
  <c r="BY443" i="5"/>
  <c r="DJ443" i="5"/>
  <c r="BX443" i="5"/>
  <c r="DI443" i="5"/>
  <c r="BW443" i="5"/>
  <c r="DH443" i="5"/>
  <c r="BV443" i="5"/>
  <c r="DG443" i="5"/>
  <c r="BU443" i="5"/>
  <c r="DF443" i="5"/>
  <c r="BT443" i="5"/>
  <c r="DE443" i="5"/>
  <c r="CR442" i="5"/>
  <c r="CQ442" i="5"/>
  <c r="CP442" i="5"/>
  <c r="CO442" i="5"/>
  <c r="CN442" i="5"/>
  <c r="CM442" i="5"/>
  <c r="CL442" i="5"/>
  <c r="BZ442" i="5"/>
  <c r="DK442" i="5" s="1"/>
  <c r="BY442" i="5"/>
  <c r="DJ442" i="5" s="1"/>
  <c r="BX442" i="5"/>
  <c r="DI442" i="5"/>
  <c r="BW442" i="5"/>
  <c r="DH442" i="5" s="1"/>
  <c r="BV442" i="5"/>
  <c r="DG442" i="5" s="1"/>
  <c r="BU442" i="5"/>
  <c r="DF442" i="5" s="1"/>
  <c r="BT442" i="5"/>
  <c r="DE442" i="5" s="1"/>
  <c r="CR441" i="5"/>
  <c r="CQ441" i="5"/>
  <c r="CP441" i="5"/>
  <c r="CW437" i="5" s="1"/>
  <c r="CO441" i="5"/>
  <c r="CN441" i="5"/>
  <c r="CM441" i="5"/>
  <c r="CL441" i="5"/>
  <c r="BZ441" i="5"/>
  <c r="DK441" i="5" s="1"/>
  <c r="BY441" i="5"/>
  <c r="DJ441" i="5"/>
  <c r="BX441" i="5"/>
  <c r="DI441" i="5" s="1"/>
  <c r="BW441" i="5"/>
  <c r="DH441" i="5"/>
  <c r="BV441" i="5"/>
  <c r="DG441" i="5" s="1"/>
  <c r="BU441" i="5"/>
  <c r="DF441" i="5"/>
  <c r="BT441" i="5"/>
  <c r="DE441" i="5" s="1"/>
  <c r="CR440" i="5"/>
  <c r="CQ440" i="5"/>
  <c r="CP440" i="5"/>
  <c r="CO440" i="5"/>
  <c r="CN440" i="5"/>
  <c r="CM440" i="5"/>
  <c r="CL440" i="5"/>
  <c r="BZ440" i="5"/>
  <c r="DK440" i="5" s="1"/>
  <c r="BY440" i="5"/>
  <c r="DJ440" i="5"/>
  <c r="BX440" i="5"/>
  <c r="DI440" i="5" s="1"/>
  <c r="BW440" i="5"/>
  <c r="DH440" i="5"/>
  <c r="BV440" i="5"/>
  <c r="DG440" i="5" s="1"/>
  <c r="BU440" i="5"/>
  <c r="DF440" i="5" s="1"/>
  <c r="BT440" i="5"/>
  <c r="DE440" i="5" s="1"/>
  <c r="CR439" i="5"/>
  <c r="CQ439" i="5"/>
  <c r="CX437" i="5" s="1"/>
  <c r="CP439" i="5"/>
  <c r="CO439" i="5"/>
  <c r="CN439" i="5"/>
  <c r="CM439" i="5"/>
  <c r="CT437" i="5" s="1"/>
  <c r="CL439" i="5"/>
  <c r="BZ439" i="5"/>
  <c r="DK439" i="5"/>
  <c r="BY439" i="5"/>
  <c r="DJ439" i="5" s="1"/>
  <c r="BX439" i="5"/>
  <c r="DI439" i="5"/>
  <c r="BW439" i="5"/>
  <c r="DH439" i="5" s="1"/>
  <c r="BV439" i="5"/>
  <c r="DG439" i="5"/>
  <c r="BU439" i="5"/>
  <c r="DF439" i="5" s="1"/>
  <c r="BT439" i="5"/>
  <c r="DE439" i="5"/>
  <c r="CR438" i="5"/>
  <c r="CQ438" i="5"/>
  <c r="CP438" i="5"/>
  <c r="CO438" i="5"/>
  <c r="CV437" i="5" s="1"/>
  <c r="CN438" i="5"/>
  <c r="CM438" i="5"/>
  <c r="CL438" i="5"/>
  <c r="BZ438" i="5"/>
  <c r="DK438" i="5" s="1"/>
  <c r="BY438" i="5"/>
  <c r="DJ438" i="5" s="1"/>
  <c r="BX438" i="5"/>
  <c r="DI438" i="5" s="1"/>
  <c r="BW438" i="5"/>
  <c r="DH438" i="5" s="1"/>
  <c r="BV438" i="5"/>
  <c r="DG438" i="5"/>
  <c r="BU438" i="5"/>
  <c r="DF438" i="5" s="1"/>
  <c r="BT438" i="5"/>
  <c r="DE438" i="5" s="1"/>
  <c r="DD437" i="5"/>
  <c r="DC437" i="5"/>
  <c r="DB437" i="5"/>
  <c r="DA437" i="5"/>
  <c r="CZ437" i="5"/>
  <c r="CR437" i="5"/>
  <c r="CQ437" i="5"/>
  <c r="CP437" i="5"/>
  <c r="CO437" i="5"/>
  <c r="CN437" i="5"/>
  <c r="CU437" i="5"/>
  <c r="CM437" i="5"/>
  <c r="CL437" i="5"/>
  <c r="CS437" i="5"/>
  <c r="BZ437" i="5"/>
  <c r="DK437" i="5"/>
  <c r="BY437" i="5"/>
  <c r="DJ437" i="5"/>
  <c r="BX437" i="5"/>
  <c r="DI437" i="5"/>
  <c r="BW437" i="5"/>
  <c r="DH437" i="5"/>
  <c r="BV437" i="5"/>
  <c r="DG437" i="5"/>
  <c r="BU437" i="5"/>
  <c r="DF437" i="5"/>
  <c r="BT437" i="5"/>
  <c r="DE437" i="5"/>
  <c r="CR436" i="5"/>
  <c r="CQ436" i="5"/>
  <c r="CP436" i="5"/>
  <c r="CO436" i="5"/>
  <c r="CN436" i="5"/>
  <c r="CM436" i="5"/>
  <c r="CL436" i="5"/>
  <c r="BZ436" i="5"/>
  <c r="DK436" i="5" s="1"/>
  <c r="BY436" i="5"/>
  <c r="DJ436" i="5"/>
  <c r="BX436" i="5"/>
  <c r="DI436" i="5" s="1"/>
  <c r="BW436" i="5"/>
  <c r="DH436" i="5"/>
  <c r="BV436" i="5"/>
  <c r="DG436" i="5" s="1"/>
  <c r="BU436" i="5"/>
  <c r="DF436" i="5"/>
  <c r="BT436" i="5"/>
  <c r="DE436" i="5"/>
  <c r="CR435" i="5"/>
  <c r="CQ435" i="5"/>
  <c r="CP435" i="5"/>
  <c r="CO435" i="5"/>
  <c r="CN435" i="5"/>
  <c r="CM435" i="5"/>
  <c r="CL435" i="5"/>
  <c r="BZ435" i="5"/>
  <c r="DK435" i="5" s="1"/>
  <c r="BY435" i="5"/>
  <c r="DJ435" i="5"/>
  <c r="BX435" i="5"/>
  <c r="DI435" i="5" s="1"/>
  <c r="BW435" i="5"/>
  <c r="DH435" i="5" s="1"/>
  <c r="BV435" i="5"/>
  <c r="DG435" i="5" s="1"/>
  <c r="BU435" i="5"/>
  <c r="DF435" i="5" s="1"/>
  <c r="BT435" i="5"/>
  <c r="DE435" i="5" s="1"/>
  <c r="CR434" i="5"/>
  <c r="CQ434" i="5"/>
  <c r="CP434" i="5"/>
  <c r="CO434" i="5"/>
  <c r="CN434" i="5"/>
  <c r="CM434" i="5"/>
  <c r="CL434" i="5"/>
  <c r="BZ434" i="5"/>
  <c r="DK434" i="5"/>
  <c r="BY434" i="5"/>
  <c r="DJ434" i="5" s="1"/>
  <c r="BX434" i="5"/>
  <c r="DI434" i="5"/>
  <c r="BW434" i="5"/>
  <c r="DH434" i="5" s="1"/>
  <c r="BV434" i="5"/>
  <c r="DG434" i="5"/>
  <c r="BU434" i="5"/>
  <c r="DF434" i="5" s="1"/>
  <c r="BT434" i="5"/>
  <c r="DE434" i="5"/>
  <c r="CR433" i="5"/>
  <c r="CQ433" i="5"/>
  <c r="CP433" i="5"/>
  <c r="CO433" i="5"/>
  <c r="CN433" i="5"/>
  <c r="CU430" i="5" s="1"/>
  <c r="CM433" i="5"/>
  <c r="CL433" i="5"/>
  <c r="BZ433" i="5"/>
  <c r="DK433" i="5"/>
  <c r="BY433" i="5"/>
  <c r="DJ433" i="5" s="1"/>
  <c r="BX433" i="5"/>
  <c r="DI433" i="5"/>
  <c r="BW433" i="5"/>
  <c r="DH433" i="5" s="1"/>
  <c r="BV433" i="5"/>
  <c r="DG433" i="5" s="1"/>
  <c r="BU433" i="5"/>
  <c r="DF433" i="5" s="1"/>
  <c r="BT433" i="5"/>
  <c r="DE433" i="5" s="1"/>
  <c r="CR432" i="5"/>
  <c r="CQ432" i="5"/>
  <c r="CP432" i="5"/>
  <c r="CW430" i="5" s="1"/>
  <c r="CO432" i="5"/>
  <c r="CN432" i="5"/>
  <c r="CM432" i="5"/>
  <c r="CL432" i="5"/>
  <c r="BZ432" i="5"/>
  <c r="DK432" i="5" s="1"/>
  <c r="BY432" i="5"/>
  <c r="DJ432" i="5"/>
  <c r="BX432" i="5"/>
  <c r="DI432" i="5" s="1"/>
  <c r="BW432" i="5"/>
  <c r="DH432" i="5"/>
  <c r="BV432" i="5"/>
  <c r="DG432" i="5" s="1"/>
  <c r="BU432" i="5"/>
  <c r="DF432" i="5"/>
  <c r="BT432" i="5"/>
  <c r="DE432" i="5" s="1"/>
  <c r="CR431" i="5"/>
  <c r="CQ431" i="5"/>
  <c r="CP431" i="5"/>
  <c r="CO431" i="5"/>
  <c r="CN431" i="5"/>
  <c r="CM431" i="5"/>
  <c r="CL431" i="5"/>
  <c r="BZ431" i="5"/>
  <c r="DK431" i="5" s="1"/>
  <c r="BY431" i="5"/>
  <c r="DJ431" i="5"/>
  <c r="BX431" i="5"/>
  <c r="DI431" i="5" s="1"/>
  <c r="BW431" i="5"/>
  <c r="DH431" i="5"/>
  <c r="BV431" i="5"/>
  <c r="DG431" i="5" s="1"/>
  <c r="BU431" i="5"/>
  <c r="DF431" i="5" s="1"/>
  <c r="BT431" i="5"/>
  <c r="DE431" i="5" s="1"/>
  <c r="DD430" i="5"/>
  <c r="DC430" i="5"/>
  <c r="DB430" i="5"/>
  <c r="DA430" i="5"/>
  <c r="CZ430" i="5"/>
  <c r="CR430" i="5"/>
  <c r="CY430" i="5" s="1"/>
  <c r="CQ430" i="5"/>
  <c r="CP430" i="5"/>
  <c r="CO430" i="5"/>
  <c r="CN430" i="5"/>
  <c r="CM430" i="5"/>
  <c r="CL430" i="5"/>
  <c r="BZ430" i="5"/>
  <c r="BY430" i="5"/>
  <c r="DJ430" i="5"/>
  <c r="BX430" i="5"/>
  <c r="BW430" i="5"/>
  <c r="DH430" i="5" s="1"/>
  <c r="BV430" i="5"/>
  <c r="BU430" i="5"/>
  <c r="DF430" i="5"/>
  <c r="BT430" i="5"/>
  <c r="CR429" i="5"/>
  <c r="CQ429" i="5"/>
  <c r="CP429" i="5"/>
  <c r="CO429" i="5"/>
  <c r="CN429" i="5"/>
  <c r="CM429" i="5"/>
  <c r="CL429" i="5"/>
  <c r="BZ429" i="5"/>
  <c r="DK429" i="5"/>
  <c r="BY429" i="5"/>
  <c r="DJ429" i="5"/>
  <c r="BX429" i="5"/>
  <c r="DI429" i="5"/>
  <c r="BW429" i="5"/>
  <c r="DH429" i="5"/>
  <c r="BV429" i="5"/>
  <c r="DG429" i="5"/>
  <c r="BU429" i="5"/>
  <c r="DF429" i="5"/>
  <c r="BT429" i="5"/>
  <c r="DE429" i="5"/>
  <c r="CR428" i="5"/>
  <c r="CQ428" i="5"/>
  <c r="CP428" i="5"/>
  <c r="CO428" i="5"/>
  <c r="CN428" i="5"/>
  <c r="CM428" i="5"/>
  <c r="CL428" i="5"/>
  <c r="BZ428" i="5"/>
  <c r="DK428" i="5" s="1"/>
  <c r="BY428" i="5"/>
  <c r="DJ428" i="5" s="1"/>
  <c r="BX428" i="5"/>
  <c r="DI428" i="5" s="1"/>
  <c r="BW428" i="5"/>
  <c r="DH428" i="5" s="1"/>
  <c r="BV428" i="5"/>
  <c r="DG428" i="5"/>
  <c r="BU428" i="5"/>
  <c r="DF428" i="5" s="1"/>
  <c r="BT428" i="5"/>
  <c r="DE428" i="5"/>
  <c r="CR427" i="5"/>
  <c r="CY423" i="5" s="1"/>
  <c r="CQ427" i="5"/>
  <c r="CP427" i="5"/>
  <c r="CO427" i="5"/>
  <c r="CN427" i="5"/>
  <c r="CU423" i="5" s="1"/>
  <c r="CM427" i="5"/>
  <c r="CL427" i="5"/>
  <c r="BZ427" i="5"/>
  <c r="DK427" i="5"/>
  <c r="BY427" i="5"/>
  <c r="DJ427" i="5"/>
  <c r="BX427" i="5"/>
  <c r="DI427" i="5"/>
  <c r="BW427" i="5"/>
  <c r="DH427" i="5"/>
  <c r="BV427" i="5"/>
  <c r="DG427" i="5"/>
  <c r="BU427" i="5"/>
  <c r="DF427" i="5"/>
  <c r="BT427" i="5"/>
  <c r="DE427" i="5"/>
  <c r="CR426" i="5"/>
  <c r="CQ426" i="5"/>
  <c r="CP426" i="5"/>
  <c r="CO426" i="5"/>
  <c r="CN426" i="5"/>
  <c r="CM426" i="5"/>
  <c r="CL426" i="5"/>
  <c r="BZ426" i="5"/>
  <c r="DK426" i="5" s="1"/>
  <c r="BY426" i="5"/>
  <c r="DJ426" i="5" s="1"/>
  <c r="BX426" i="5"/>
  <c r="DI426" i="5" s="1"/>
  <c r="BW426" i="5"/>
  <c r="DH426" i="5" s="1"/>
  <c r="BV426" i="5"/>
  <c r="DG426" i="5" s="1"/>
  <c r="BU426" i="5"/>
  <c r="DF426" i="5"/>
  <c r="BT426" i="5"/>
  <c r="DE426" i="5" s="1"/>
  <c r="CR425" i="5"/>
  <c r="CQ425" i="5"/>
  <c r="CP425" i="5"/>
  <c r="CO425" i="5"/>
  <c r="CN425" i="5"/>
  <c r="CM425" i="5"/>
  <c r="CL425" i="5"/>
  <c r="BZ425" i="5"/>
  <c r="DK425" i="5"/>
  <c r="BY425" i="5"/>
  <c r="DJ425" i="5"/>
  <c r="BX425" i="5"/>
  <c r="DI425" i="5"/>
  <c r="BW425" i="5"/>
  <c r="DH425" i="5"/>
  <c r="BV425" i="5"/>
  <c r="DG425" i="5"/>
  <c r="BU425" i="5"/>
  <c r="DF425" i="5"/>
  <c r="BT425" i="5"/>
  <c r="DE425" i="5"/>
  <c r="CR424" i="5"/>
  <c r="CQ424" i="5"/>
  <c r="CP424" i="5"/>
  <c r="CO424" i="5"/>
  <c r="CN424" i="5"/>
  <c r="CM424" i="5"/>
  <c r="CL424" i="5"/>
  <c r="BZ424" i="5"/>
  <c r="DK424" i="5"/>
  <c r="BY424" i="5"/>
  <c r="DJ424" i="5" s="1"/>
  <c r="BX424" i="5"/>
  <c r="BW424" i="5"/>
  <c r="DH424" i="5" s="1"/>
  <c r="BV424" i="5"/>
  <c r="DG424" i="5"/>
  <c r="BU424" i="5"/>
  <c r="DF424" i="5" s="1"/>
  <c r="BT424" i="5"/>
  <c r="DE424" i="5"/>
  <c r="DD423" i="5"/>
  <c r="DC423" i="5"/>
  <c r="DB423" i="5"/>
  <c r="DA423" i="5"/>
  <c r="CZ423" i="5"/>
  <c r="CR423" i="5"/>
  <c r="CQ423" i="5"/>
  <c r="CP423" i="5"/>
  <c r="CO423" i="5"/>
  <c r="CN423" i="5"/>
  <c r="CM423" i="5"/>
  <c r="CL423" i="5"/>
  <c r="BZ423" i="5"/>
  <c r="DK423" i="5"/>
  <c r="BY423" i="5"/>
  <c r="BX423" i="5"/>
  <c r="BW423" i="5"/>
  <c r="BV423" i="5"/>
  <c r="DG423" i="5"/>
  <c r="BU423" i="5"/>
  <c r="BT423" i="5"/>
  <c r="DE423" i="5" s="1"/>
  <c r="CR422" i="5"/>
  <c r="CQ422" i="5"/>
  <c r="CP422" i="5"/>
  <c r="CO422" i="5"/>
  <c r="CN422" i="5"/>
  <c r="CM422" i="5"/>
  <c r="CL422" i="5"/>
  <c r="BZ422" i="5"/>
  <c r="DK422" i="5"/>
  <c r="BY422" i="5"/>
  <c r="DJ422" i="5"/>
  <c r="BX422" i="5"/>
  <c r="DI422" i="5"/>
  <c r="BW422" i="5"/>
  <c r="DH422" i="5"/>
  <c r="BV422" i="5"/>
  <c r="DG422" i="5"/>
  <c r="BU422" i="5"/>
  <c r="DF422" i="5"/>
  <c r="BT422" i="5"/>
  <c r="DE422" i="5"/>
  <c r="CR421" i="5"/>
  <c r="CQ421" i="5"/>
  <c r="CP421" i="5"/>
  <c r="CO421" i="5"/>
  <c r="CN421" i="5"/>
  <c r="CM421" i="5"/>
  <c r="CL421" i="5"/>
  <c r="BZ421" i="5"/>
  <c r="DK421" i="5"/>
  <c r="BY421" i="5"/>
  <c r="DJ421" i="5" s="1"/>
  <c r="BX421" i="5"/>
  <c r="DI421" i="5" s="1"/>
  <c r="BW421" i="5"/>
  <c r="DH421" i="5" s="1"/>
  <c r="BV421" i="5"/>
  <c r="DG421" i="5" s="1"/>
  <c r="BU421" i="5"/>
  <c r="DF421" i="5" s="1"/>
  <c r="BT421" i="5"/>
  <c r="DE421" i="5"/>
  <c r="CR420" i="5"/>
  <c r="CQ420" i="5"/>
  <c r="CP420" i="5"/>
  <c r="CO420" i="5"/>
  <c r="CN420" i="5"/>
  <c r="CM420" i="5"/>
  <c r="CL420" i="5"/>
  <c r="BZ420" i="5"/>
  <c r="DK420" i="5" s="1"/>
  <c r="BY420" i="5"/>
  <c r="DJ420" i="5"/>
  <c r="BX420" i="5"/>
  <c r="DI420" i="5" s="1"/>
  <c r="BW420" i="5"/>
  <c r="DH420" i="5"/>
  <c r="BV420" i="5"/>
  <c r="DG420" i="5" s="1"/>
  <c r="BU420" i="5"/>
  <c r="DF420" i="5"/>
  <c r="BT420" i="5"/>
  <c r="DE420" i="5" s="1"/>
  <c r="CR419" i="5"/>
  <c r="CQ419" i="5"/>
  <c r="CP419" i="5"/>
  <c r="CO419" i="5"/>
  <c r="CN419" i="5"/>
  <c r="CM419" i="5"/>
  <c r="CL419" i="5"/>
  <c r="BZ419" i="5"/>
  <c r="DK419" i="5" s="1"/>
  <c r="BY419" i="5"/>
  <c r="DJ419" i="5"/>
  <c r="BX419" i="5"/>
  <c r="DI419" i="5" s="1"/>
  <c r="BW419" i="5"/>
  <c r="DH419" i="5" s="1"/>
  <c r="BV419" i="5"/>
  <c r="DG419" i="5" s="1"/>
  <c r="BU419" i="5"/>
  <c r="DF419" i="5"/>
  <c r="BT419" i="5"/>
  <c r="DE419" i="5" s="1"/>
  <c r="CR418" i="5"/>
  <c r="CQ418" i="5"/>
  <c r="CP418" i="5"/>
  <c r="CO418" i="5"/>
  <c r="CN418" i="5"/>
  <c r="CM418" i="5"/>
  <c r="CL418" i="5"/>
  <c r="BZ418" i="5"/>
  <c r="DK418" i="5"/>
  <c r="BY418" i="5"/>
  <c r="DJ418" i="5"/>
  <c r="BX418" i="5"/>
  <c r="DI418" i="5"/>
  <c r="BW418" i="5"/>
  <c r="DH418" i="5"/>
  <c r="BV418" i="5"/>
  <c r="DG418" i="5"/>
  <c r="BU418" i="5"/>
  <c r="DF418" i="5"/>
  <c r="BT418" i="5"/>
  <c r="DE418" i="5"/>
  <c r="CR417" i="5"/>
  <c r="CQ417" i="5"/>
  <c r="CP417" i="5"/>
  <c r="CO417" i="5"/>
  <c r="CN417" i="5"/>
  <c r="CM417" i="5"/>
  <c r="CL417" i="5"/>
  <c r="BZ417" i="5"/>
  <c r="DK417" i="5"/>
  <c r="BY417" i="5"/>
  <c r="DJ417" i="5" s="1"/>
  <c r="BX417" i="5"/>
  <c r="DI417" i="5"/>
  <c r="BW417" i="5"/>
  <c r="BV417" i="5"/>
  <c r="DG417" i="5" s="1"/>
  <c r="BU417" i="5"/>
  <c r="DF417" i="5" s="1"/>
  <c r="BT417" i="5"/>
  <c r="DE417" i="5" s="1"/>
  <c r="DD416" i="5"/>
  <c r="DC416" i="5"/>
  <c r="DB416" i="5"/>
  <c r="DA416" i="5"/>
  <c r="CZ416" i="5"/>
  <c r="CR416" i="5"/>
  <c r="CQ416" i="5"/>
  <c r="CP416" i="5"/>
  <c r="CO416" i="5"/>
  <c r="CN416" i="5"/>
  <c r="CM416" i="5"/>
  <c r="CL416" i="5"/>
  <c r="BZ416" i="5"/>
  <c r="BY416" i="5"/>
  <c r="DJ416" i="5"/>
  <c r="BX416" i="5"/>
  <c r="BW416" i="5"/>
  <c r="BV416" i="5"/>
  <c r="BU416" i="5"/>
  <c r="DF416" i="5"/>
  <c r="BT416" i="5"/>
  <c r="CR415" i="5"/>
  <c r="CQ415" i="5"/>
  <c r="CP415" i="5"/>
  <c r="CO415" i="5"/>
  <c r="CN415" i="5"/>
  <c r="CM415" i="5"/>
  <c r="CL415" i="5"/>
  <c r="BZ415" i="5"/>
  <c r="DK415" i="5" s="1"/>
  <c r="BY415" i="5"/>
  <c r="DJ415" i="5"/>
  <c r="BX415" i="5"/>
  <c r="DI415" i="5" s="1"/>
  <c r="BW415" i="5"/>
  <c r="DH415" i="5"/>
  <c r="BV415" i="5"/>
  <c r="DG415" i="5" s="1"/>
  <c r="BU415" i="5"/>
  <c r="DF415" i="5"/>
  <c r="BT415" i="5"/>
  <c r="DE415" i="5" s="1"/>
  <c r="CR414" i="5"/>
  <c r="CQ414" i="5"/>
  <c r="CP414" i="5"/>
  <c r="CO414" i="5"/>
  <c r="CN414" i="5"/>
  <c r="CM414" i="5"/>
  <c r="CL414" i="5"/>
  <c r="BZ414" i="5"/>
  <c r="DK414" i="5" s="1"/>
  <c r="BY414" i="5"/>
  <c r="DJ414" i="5"/>
  <c r="BX414" i="5"/>
  <c r="DI414" i="5" s="1"/>
  <c r="BW414" i="5"/>
  <c r="DH414" i="5" s="1"/>
  <c r="BV414" i="5"/>
  <c r="DG414" i="5" s="1"/>
  <c r="BU414" i="5"/>
  <c r="DF414" i="5" s="1"/>
  <c r="BT414" i="5"/>
  <c r="DE414" i="5" s="1"/>
  <c r="CR413" i="5"/>
  <c r="CQ413" i="5"/>
  <c r="CX409" i="5" s="1"/>
  <c r="CP413" i="5"/>
  <c r="CO413" i="5"/>
  <c r="CN413" i="5"/>
  <c r="CM413" i="5"/>
  <c r="CL413" i="5"/>
  <c r="BZ413" i="5"/>
  <c r="DK413" i="5"/>
  <c r="BY413" i="5"/>
  <c r="DJ413" i="5" s="1"/>
  <c r="BX413" i="5"/>
  <c r="DI413" i="5"/>
  <c r="BW413" i="5"/>
  <c r="DH413" i="5" s="1"/>
  <c r="BV413" i="5"/>
  <c r="DG413" i="5"/>
  <c r="BU413" i="5"/>
  <c r="DF413" i="5" s="1"/>
  <c r="BT413" i="5"/>
  <c r="DE413" i="5"/>
  <c r="CR412" i="5"/>
  <c r="CQ412" i="5"/>
  <c r="CP412" i="5"/>
  <c r="CO412" i="5"/>
  <c r="CN412" i="5"/>
  <c r="CM412" i="5"/>
  <c r="CL412" i="5"/>
  <c r="BZ412" i="5"/>
  <c r="DK412" i="5"/>
  <c r="BY412" i="5"/>
  <c r="DJ412" i="5" s="1"/>
  <c r="BX412" i="5"/>
  <c r="DI412" i="5"/>
  <c r="BW412" i="5"/>
  <c r="DH412" i="5" s="1"/>
  <c r="BV412" i="5"/>
  <c r="DG412" i="5" s="1"/>
  <c r="BU412" i="5"/>
  <c r="DF412" i="5" s="1"/>
  <c r="BT412" i="5"/>
  <c r="DE412" i="5"/>
  <c r="CR411" i="5"/>
  <c r="CQ411" i="5"/>
  <c r="CP411" i="5"/>
  <c r="CO411" i="5"/>
  <c r="CN411" i="5"/>
  <c r="CM411" i="5"/>
  <c r="CL411" i="5"/>
  <c r="BZ411" i="5"/>
  <c r="DK411" i="5" s="1"/>
  <c r="BY411" i="5"/>
  <c r="DJ411" i="5"/>
  <c r="BX411" i="5"/>
  <c r="DI411" i="5" s="1"/>
  <c r="BW411" i="5"/>
  <c r="DH411" i="5"/>
  <c r="BV411" i="5"/>
  <c r="DG411" i="5" s="1"/>
  <c r="BU411" i="5"/>
  <c r="DF411" i="5"/>
  <c r="BT411" i="5"/>
  <c r="DE411" i="5" s="1"/>
  <c r="CR410" i="5"/>
  <c r="CQ410" i="5"/>
  <c r="CP410" i="5"/>
  <c r="CO410" i="5"/>
  <c r="CN410" i="5"/>
  <c r="CM410" i="5"/>
  <c r="CL410" i="5"/>
  <c r="BZ410" i="5"/>
  <c r="DK410" i="5" s="1"/>
  <c r="BY410" i="5"/>
  <c r="DJ410" i="5"/>
  <c r="BX410" i="5"/>
  <c r="DI410" i="5" s="1"/>
  <c r="BW410" i="5"/>
  <c r="DH410" i="5"/>
  <c r="BV410" i="5"/>
  <c r="DG410" i="5" s="1"/>
  <c r="BU410" i="5"/>
  <c r="DF410" i="5" s="1"/>
  <c r="BT410" i="5"/>
  <c r="DE410" i="5" s="1"/>
  <c r="DD409" i="5"/>
  <c r="DC409" i="5"/>
  <c r="DB409" i="5"/>
  <c r="DA409" i="5"/>
  <c r="CZ409" i="5"/>
  <c r="CR409" i="5"/>
  <c r="CQ409" i="5"/>
  <c r="CP409" i="5"/>
  <c r="CO409" i="5"/>
  <c r="CV409" i="5"/>
  <c r="CN409" i="5"/>
  <c r="CM409" i="5"/>
  <c r="CL409" i="5"/>
  <c r="BZ409" i="5"/>
  <c r="DK409" i="5"/>
  <c r="BY409" i="5"/>
  <c r="DJ409" i="5" s="1"/>
  <c r="BX409" i="5"/>
  <c r="DI409" i="5"/>
  <c r="BW409" i="5"/>
  <c r="DH409" i="5" s="1"/>
  <c r="BV409" i="5"/>
  <c r="DG409" i="5"/>
  <c r="BU409" i="5"/>
  <c r="DF409" i="5" s="1"/>
  <c r="BT409" i="5"/>
  <c r="DE409" i="5"/>
  <c r="CR408" i="5"/>
  <c r="CQ408" i="5"/>
  <c r="CP408" i="5"/>
  <c r="CO408" i="5"/>
  <c r="CN408" i="5"/>
  <c r="CM408" i="5"/>
  <c r="CL408" i="5"/>
  <c r="BZ408" i="5"/>
  <c r="DK408" i="5"/>
  <c r="BY408" i="5"/>
  <c r="DJ408" i="5" s="1"/>
  <c r="BX408" i="5"/>
  <c r="DI408" i="5"/>
  <c r="BW408" i="5"/>
  <c r="DH408" i="5" s="1"/>
  <c r="BV408" i="5"/>
  <c r="DG408" i="5"/>
  <c r="BU408" i="5"/>
  <c r="DF408" i="5" s="1"/>
  <c r="BT408" i="5"/>
  <c r="DE408" i="5" s="1"/>
  <c r="CR407" i="5"/>
  <c r="CQ407" i="5"/>
  <c r="CP407" i="5"/>
  <c r="CO407" i="5"/>
  <c r="CN407" i="5"/>
  <c r="CM407" i="5"/>
  <c r="CL407" i="5"/>
  <c r="BZ407" i="5"/>
  <c r="DK407" i="5"/>
  <c r="BY407" i="5"/>
  <c r="DJ407" i="5"/>
  <c r="BX407" i="5"/>
  <c r="DI407" i="5"/>
  <c r="BW407" i="5"/>
  <c r="DH407" i="5"/>
  <c r="BV407" i="5"/>
  <c r="DG407" i="5"/>
  <c r="BU407" i="5"/>
  <c r="DF407" i="5"/>
  <c r="BT407" i="5"/>
  <c r="DE407" i="5"/>
  <c r="CR406" i="5"/>
  <c r="CQ406" i="5"/>
  <c r="CP406" i="5"/>
  <c r="CO406" i="5"/>
  <c r="CN406" i="5"/>
  <c r="CM406" i="5"/>
  <c r="CL406" i="5"/>
  <c r="BZ406" i="5"/>
  <c r="DK406" i="5" s="1"/>
  <c r="BY406" i="5"/>
  <c r="DJ406" i="5" s="1"/>
  <c r="BX406" i="5"/>
  <c r="DI406" i="5" s="1"/>
  <c r="BW406" i="5"/>
  <c r="DH406" i="5"/>
  <c r="BV406" i="5"/>
  <c r="DG406" i="5" s="1"/>
  <c r="BU406" i="5"/>
  <c r="DF406" i="5"/>
  <c r="BT406" i="5"/>
  <c r="DE406" i="5" s="1"/>
  <c r="CR405" i="5"/>
  <c r="CQ405" i="5"/>
  <c r="CP405" i="5"/>
  <c r="CO405" i="5"/>
  <c r="CN405" i="5"/>
  <c r="CM405" i="5"/>
  <c r="CL405" i="5"/>
  <c r="BZ405" i="5"/>
  <c r="DK405" i="5"/>
  <c r="BY405" i="5"/>
  <c r="DJ405" i="5"/>
  <c r="BX405" i="5"/>
  <c r="DI405" i="5"/>
  <c r="BW405" i="5"/>
  <c r="DH405" i="5"/>
  <c r="BV405" i="5"/>
  <c r="DG405" i="5"/>
  <c r="BU405" i="5"/>
  <c r="DF405" i="5"/>
  <c r="BT405" i="5"/>
  <c r="DE405" i="5"/>
  <c r="CR404" i="5"/>
  <c r="CQ404" i="5"/>
  <c r="CP404" i="5"/>
  <c r="CO404" i="5"/>
  <c r="CN404" i="5"/>
  <c r="CM404" i="5"/>
  <c r="CL404" i="5"/>
  <c r="BZ404" i="5"/>
  <c r="DK404" i="5" s="1"/>
  <c r="BY404" i="5"/>
  <c r="DJ404" i="5" s="1"/>
  <c r="BX404" i="5"/>
  <c r="DI404" i="5" s="1"/>
  <c r="BW404" i="5"/>
  <c r="DH404" i="5" s="1"/>
  <c r="BV404" i="5"/>
  <c r="DG404" i="5"/>
  <c r="BU404" i="5"/>
  <c r="DF404" i="5" s="1"/>
  <c r="BT404" i="5"/>
  <c r="DE404" i="5"/>
  <c r="CR403" i="5"/>
  <c r="CY402" i="5" s="1"/>
  <c r="CQ403" i="5"/>
  <c r="CP403" i="5"/>
  <c r="CO403" i="5"/>
  <c r="CN403" i="5"/>
  <c r="CM403" i="5"/>
  <c r="CL403" i="5"/>
  <c r="BZ403" i="5"/>
  <c r="DK403" i="5"/>
  <c r="BY403" i="5"/>
  <c r="DJ403" i="5"/>
  <c r="BX403" i="5"/>
  <c r="DI403" i="5"/>
  <c r="BW403" i="5"/>
  <c r="DH403" i="5"/>
  <c r="BV403" i="5"/>
  <c r="DG403" i="5"/>
  <c r="BU403" i="5"/>
  <c r="DF403" i="5"/>
  <c r="BT403" i="5"/>
  <c r="DE403" i="5"/>
  <c r="DD402" i="5"/>
  <c r="DC402" i="5"/>
  <c r="DB402" i="5"/>
  <c r="DA402" i="5"/>
  <c r="CZ402" i="5"/>
  <c r="CR402" i="5"/>
  <c r="CQ402" i="5"/>
  <c r="CX402" i="5" s="1"/>
  <c r="CP402" i="5"/>
  <c r="CW402" i="5" s="1"/>
  <c r="CO402" i="5"/>
  <c r="CN402" i="5"/>
  <c r="CU402" i="5"/>
  <c r="CM402" i="5"/>
  <c r="CL402" i="5"/>
  <c r="CS402" i="5"/>
  <c r="BZ402" i="5"/>
  <c r="DK402" i="5" s="1"/>
  <c r="BY402" i="5"/>
  <c r="DJ402" i="5"/>
  <c r="BX402" i="5"/>
  <c r="DI402" i="5" s="1"/>
  <c r="BW402" i="5"/>
  <c r="DH402" i="5" s="1"/>
  <c r="BV402" i="5"/>
  <c r="DG402" i="5" s="1"/>
  <c r="BU402" i="5"/>
  <c r="DF402" i="5" s="1"/>
  <c r="BT402" i="5"/>
  <c r="DE402" i="5" s="1"/>
  <c r="CR401" i="5"/>
  <c r="CQ401" i="5"/>
  <c r="CP401" i="5"/>
  <c r="CO401" i="5"/>
  <c r="CN401" i="5"/>
  <c r="CM401" i="5"/>
  <c r="CL401" i="5"/>
  <c r="BZ401" i="5"/>
  <c r="DK401" i="5"/>
  <c r="BY401" i="5"/>
  <c r="DJ401" i="5" s="1"/>
  <c r="BX401" i="5"/>
  <c r="DI401" i="5"/>
  <c r="BW401" i="5"/>
  <c r="DH401" i="5" s="1"/>
  <c r="BV401" i="5"/>
  <c r="DG401" i="5"/>
  <c r="BU401" i="5"/>
  <c r="DF401" i="5" s="1"/>
  <c r="BT401" i="5"/>
  <c r="DE401" i="5"/>
  <c r="CR400" i="5"/>
  <c r="CQ400" i="5"/>
  <c r="CP400" i="5"/>
  <c r="CO400" i="5"/>
  <c r="CN400" i="5"/>
  <c r="CM400" i="5"/>
  <c r="CL400" i="5"/>
  <c r="BZ400" i="5"/>
  <c r="DK400" i="5"/>
  <c r="BY400" i="5"/>
  <c r="DJ400" i="5" s="1"/>
  <c r="BX400" i="5"/>
  <c r="DI400" i="5"/>
  <c r="BW400" i="5"/>
  <c r="DH400" i="5" s="1"/>
  <c r="BV400" i="5"/>
  <c r="DG400" i="5" s="1"/>
  <c r="BU400" i="5"/>
  <c r="DF400" i="5" s="1"/>
  <c r="BT400" i="5"/>
  <c r="DE400" i="5" s="1"/>
  <c r="CR399" i="5"/>
  <c r="CQ399" i="5"/>
  <c r="CP399" i="5"/>
  <c r="CO399" i="5"/>
  <c r="CN399" i="5"/>
  <c r="CM399" i="5"/>
  <c r="CL399" i="5"/>
  <c r="CS395" i="5" s="1"/>
  <c r="BZ399" i="5"/>
  <c r="DK399" i="5" s="1"/>
  <c r="BY399" i="5"/>
  <c r="DJ399" i="5"/>
  <c r="BX399" i="5"/>
  <c r="DI399" i="5" s="1"/>
  <c r="BW399" i="5"/>
  <c r="DH399" i="5"/>
  <c r="BV399" i="5"/>
  <c r="DG399" i="5" s="1"/>
  <c r="BU399" i="5"/>
  <c r="DF399" i="5"/>
  <c r="BT399" i="5"/>
  <c r="DE399" i="5" s="1"/>
  <c r="CR398" i="5"/>
  <c r="CQ398" i="5"/>
  <c r="CP398" i="5"/>
  <c r="CO398" i="5"/>
  <c r="CN398" i="5"/>
  <c r="CM398" i="5"/>
  <c r="CL398" i="5"/>
  <c r="BZ398" i="5"/>
  <c r="DK398" i="5" s="1"/>
  <c r="BY398" i="5"/>
  <c r="DJ398" i="5"/>
  <c r="BX398" i="5"/>
  <c r="DI398" i="5" s="1"/>
  <c r="BW398" i="5"/>
  <c r="DH398" i="5"/>
  <c r="BV398" i="5"/>
  <c r="DG398" i="5" s="1"/>
  <c r="BU398" i="5"/>
  <c r="DF398" i="5" s="1"/>
  <c r="BT398" i="5"/>
  <c r="DE398" i="5" s="1"/>
  <c r="CR397" i="5"/>
  <c r="CQ397" i="5"/>
  <c r="CP397" i="5"/>
  <c r="CO397" i="5"/>
  <c r="CN397" i="5"/>
  <c r="CM397" i="5"/>
  <c r="CL397" i="5"/>
  <c r="BZ397" i="5"/>
  <c r="DK397" i="5"/>
  <c r="BY397" i="5"/>
  <c r="DJ397" i="5" s="1"/>
  <c r="BX397" i="5"/>
  <c r="DI397" i="5"/>
  <c r="BW397" i="5"/>
  <c r="DH397" i="5" s="1"/>
  <c r="BV397" i="5"/>
  <c r="DG397" i="5"/>
  <c r="BU397" i="5"/>
  <c r="DF397" i="5" s="1"/>
  <c r="BT397" i="5"/>
  <c r="DE397" i="5"/>
  <c r="CR396" i="5"/>
  <c r="CQ396" i="5"/>
  <c r="CP396" i="5"/>
  <c r="CO396" i="5"/>
  <c r="CN396" i="5"/>
  <c r="CM396" i="5"/>
  <c r="CL396" i="5"/>
  <c r="BZ396" i="5"/>
  <c r="DK396" i="5" s="1"/>
  <c r="BY396" i="5"/>
  <c r="DJ396" i="5" s="1"/>
  <c r="BX396" i="5"/>
  <c r="DI396" i="5"/>
  <c r="BW396" i="5"/>
  <c r="DH396" i="5" s="1"/>
  <c r="BV396" i="5"/>
  <c r="DG396" i="5"/>
  <c r="BU396" i="5"/>
  <c r="DF396" i="5" s="1"/>
  <c r="BT396" i="5"/>
  <c r="DE396" i="5" s="1"/>
  <c r="DD395" i="5"/>
  <c r="DC395" i="5"/>
  <c r="DB395" i="5"/>
  <c r="DA395" i="5"/>
  <c r="CZ395" i="5"/>
  <c r="CR395" i="5"/>
  <c r="CY395" i="5"/>
  <c r="CQ395" i="5"/>
  <c r="CP395" i="5"/>
  <c r="CO395" i="5"/>
  <c r="CN395" i="5"/>
  <c r="CU395" i="5" s="1"/>
  <c r="CM395" i="5"/>
  <c r="CL395" i="5"/>
  <c r="BZ395" i="5"/>
  <c r="DK395" i="5" s="1"/>
  <c r="BY395" i="5"/>
  <c r="DJ395" i="5"/>
  <c r="BX395" i="5"/>
  <c r="DI395" i="5" s="1"/>
  <c r="BW395" i="5"/>
  <c r="DH395" i="5"/>
  <c r="BV395" i="5"/>
  <c r="DG395" i="5" s="1"/>
  <c r="BU395" i="5"/>
  <c r="DF395" i="5" s="1"/>
  <c r="BT395" i="5"/>
  <c r="CR394" i="5"/>
  <c r="CQ394" i="5"/>
  <c r="CP394" i="5"/>
  <c r="CO394" i="5"/>
  <c r="CN394" i="5"/>
  <c r="CM394" i="5"/>
  <c r="CL394" i="5"/>
  <c r="BZ394" i="5"/>
  <c r="DK394" i="5" s="1"/>
  <c r="BY394" i="5"/>
  <c r="DJ394" i="5" s="1"/>
  <c r="BX394" i="5"/>
  <c r="DI394" i="5"/>
  <c r="BW394" i="5"/>
  <c r="DH394" i="5" s="1"/>
  <c r="BV394" i="5"/>
  <c r="DG394" i="5"/>
  <c r="BU394" i="5"/>
  <c r="DF394" i="5" s="1"/>
  <c r="BT394" i="5"/>
  <c r="DE394" i="5" s="1"/>
  <c r="CR393" i="5"/>
  <c r="CQ393" i="5"/>
  <c r="CP393" i="5"/>
  <c r="CO393" i="5"/>
  <c r="CN393" i="5"/>
  <c r="CM393" i="5"/>
  <c r="CL393" i="5"/>
  <c r="BZ393" i="5"/>
  <c r="DK393" i="5"/>
  <c r="BY393" i="5"/>
  <c r="DJ393" i="5"/>
  <c r="BX393" i="5"/>
  <c r="DI393" i="5"/>
  <c r="BW393" i="5"/>
  <c r="DH393" i="5"/>
  <c r="BV393" i="5"/>
  <c r="DG393" i="5"/>
  <c r="BU393" i="5"/>
  <c r="DF393" i="5"/>
  <c r="BT393" i="5"/>
  <c r="DE393" i="5"/>
  <c r="CR392" i="5"/>
  <c r="CQ392" i="5"/>
  <c r="CP392" i="5"/>
  <c r="CO392" i="5"/>
  <c r="CN392" i="5"/>
  <c r="CM392" i="5"/>
  <c r="CL392" i="5"/>
  <c r="BZ392" i="5"/>
  <c r="DK392" i="5" s="1"/>
  <c r="BY392" i="5"/>
  <c r="DJ392" i="5" s="1"/>
  <c r="BX392" i="5"/>
  <c r="DI392" i="5" s="1"/>
  <c r="BW392" i="5"/>
  <c r="DH392" i="5"/>
  <c r="BV392" i="5"/>
  <c r="DG392" i="5" s="1"/>
  <c r="BU392" i="5"/>
  <c r="DF392" i="5"/>
  <c r="BT392" i="5"/>
  <c r="DE392" i="5" s="1"/>
  <c r="CR391" i="5"/>
  <c r="CQ391" i="5"/>
  <c r="CP391" i="5"/>
  <c r="CO391" i="5"/>
  <c r="CN391" i="5"/>
  <c r="CM391" i="5"/>
  <c r="CL391" i="5"/>
  <c r="BZ391" i="5"/>
  <c r="DK391" i="5"/>
  <c r="BY391" i="5"/>
  <c r="DJ391" i="5"/>
  <c r="BX391" i="5"/>
  <c r="DI391" i="5"/>
  <c r="BW391" i="5"/>
  <c r="DH391" i="5"/>
  <c r="BV391" i="5"/>
  <c r="DG391" i="5"/>
  <c r="BU391" i="5"/>
  <c r="DF391" i="5"/>
  <c r="BT391" i="5"/>
  <c r="DE391" i="5"/>
  <c r="CR390" i="5"/>
  <c r="CQ390" i="5"/>
  <c r="CP390" i="5"/>
  <c r="CO390" i="5"/>
  <c r="CN390" i="5"/>
  <c r="CM390" i="5"/>
  <c r="CL390" i="5"/>
  <c r="BZ390" i="5"/>
  <c r="DK390" i="5" s="1"/>
  <c r="BY390" i="5"/>
  <c r="DJ390" i="5" s="1"/>
  <c r="BX390" i="5"/>
  <c r="DI390" i="5"/>
  <c r="BW390" i="5"/>
  <c r="DH390" i="5" s="1"/>
  <c r="BV390" i="5"/>
  <c r="DG390" i="5"/>
  <c r="BU390" i="5"/>
  <c r="DF390" i="5" s="1"/>
  <c r="BT390" i="5"/>
  <c r="DE390" i="5"/>
  <c r="CR389" i="5"/>
  <c r="CQ389" i="5"/>
  <c r="CP389" i="5"/>
  <c r="CO389" i="5"/>
  <c r="CN389" i="5"/>
  <c r="CM389" i="5"/>
  <c r="CL389" i="5"/>
  <c r="BZ389" i="5"/>
  <c r="DK389" i="5"/>
  <c r="BY389" i="5"/>
  <c r="DJ389" i="5"/>
  <c r="BX389" i="5"/>
  <c r="DI389" i="5"/>
  <c r="BW389" i="5"/>
  <c r="DH389" i="5"/>
  <c r="BV389" i="5"/>
  <c r="DG389" i="5"/>
  <c r="BU389" i="5"/>
  <c r="DF389" i="5"/>
  <c r="BT389" i="5"/>
  <c r="DE389" i="5"/>
  <c r="DD388" i="5"/>
  <c r="DC388" i="5"/>
  <c r="DB388" i="5"/>
  <c r="DA388" i="5"/>
  <c r="CZ388" i="5"/>
  <c r="CR388" i="5"/>
  <c r="CQ388" i="5"/>
  <c r="CP388" i="5"/>
  <c r="CO388" i="5"/>
  <c r="CN388" i="5"/>
  <c r="CM388" i="5"/>
  <c r="CL388" i="5"/>
  <c r="BZ388" i="5"/>
  <c r="BY388" i="5"/>
  <c r="DJ388" i="5"/>
  <c r="BX388" i="5"/>
  <c r="BW388" i="5"/>
  <c r="DH388" i="5"/>
  <c r="BV388" i="5"/>
  <c r="BU388" i="5"/>
  <c r="BT388" i="5"/>
  <c r="CR387" i="5"/>
  <c r="CQ387" i="5"/>
  <c r="CP387" i="5"/>
  <c r="CW381" i="5" s="1"/>
  <c r="CO387" i="5"/>
  <c r="CN387" i="5"/>
  <c r="CM387" i="5"/>
  <c r="CL387" i="5"/>
  <c r="BZ387" i="5"/>
  <c r="DK387" i="5"/>
  <c r="BY387" i="5"/>
  <c r="DJ387" i="5"/>
  <c r="BX387" i="5"/>
  <c r="DI387" i="5"/>
  <c r="BW387" i="5"/>
  <c r="DH387" i="5"/>
  <c r="BV387" i="5"/>
  <c r="DG387" i="5"/>
  <c r="BU387" i="5"/>
  <c r="DF387" i="5"/>
  <c r="BT387" i="5"/>
  <c r="DE387" i="5"/>
  <c r="CR386" i="5"/>
  <c r="CQ386" i="5"/>
  <c r="CP386" i="5"/>
  <c r="CO386" i="5"/>
  <c r="CN386" i="5"/>
  <c r="CM386" i="5"/>
  <c r="CL386" i="5"/>
  <c r="BZ386" i="5"/>
  <c r="DK386" i="5" s="1"/>
  <c r="BY386" i="5"/>
  <c r="DJ386" i="5"/>
  <c r="BX386" i="5"/>
  <c r="DI386" i="5" s="1"/>
  <c r="BW386" i="5"/>
  <c r="DH386" i="5"/>
  <c r="BV386" i="5"/>
  <c r="DG386" i="5" s="1"/>
  <c r="BU386" i="5"/>
  <c r="DF386" i="5"/>
  <c r="BT386" i="5"/>
  <c r="DE386" i="5" s="1"/>
  <c r="CR385" i="5"/>
  <c r="CQ385" i="5"/>
  <c r="CP385" i="5"/>
  <c r="CO385" i="5"/>
  <c r="CN385" i="5"/>
  <c r="CM385" i="5"/>
  <c r="CL385" i="5"/>
  <c r="BZ385" i="5"/>
  <c r="DK385" i="5"/>
  <c r="BY385" i="5"/>
  <c r="DJ385" i="5"/>
  <c r="BX385" i="5"/>
  <c r="DI385" i="5"/>
  <c r="BW385" i="5"/>
  <c r="DH385" i="5"/>
  <c r="BV385" i="5"/>
  <c r="DG385" i="5"/>
  <c r="BU385" i="5"/>
  <c r="DF385" i="5"/>
  <c r="BT385" i="5"/>
  <c r="DE385" i="5"/>
  <c r="CR384" i="5"/>
  <c r="CQ384" i="5"/>
  <c r="CP384" i="5"/>
  <c r="CO384" i="5"/>
  <c r="CN384" i="5"/>
  <c r="CM384" i="5"/>
  <c r="CL384" i="5"/>
  <c r="BZ384" i="5"/>
  <c r="DK384" i="5" s="1"/>
  <c r="BY384" i="5"/>
  <c r="DJ384" i="5" s="1"/>
  <c r="BX384" i="5"/>
  <c r="DI384" i="5"/>
  <c r="BW384" i="5"/>
  <c r="DH384" i="5" s="1"/>
  <c r="BV384" i="5"/>
  <c r="DG384" i="5"/>
  <c r="BU384" i="5"/>
  <c r="DF384" i="5" s="1"/>
  <c r="BT384" i="5"/>
  <c r="DE384" i="5"/>
  <c r="CR383" i="5"/>
  <c r="CQ383" i="5"/>
  <c r="CP383" i="5"/>
  <c r="CO383" i="5"/>
  <c r="CN383" i="5"/>
  <c r="CM383" i="5"/>
  <c r="CL383" i="5"/>
  <c r="BZ383" i="5"/>
  <c r="DK383" i="5"/>
  <c r="BY383" i="5"/>
  <c r="DJ383" i="5"/>
  <c r="BX383" i="5"/>
  <c r="DI383" i="5"/>
  <c r="BW383" i="5"/>
  <c r="DH383" i="5"/>
  <c r="BV383" i="5"/>
  <c r="DG383" i="5"/>
  <c r="BU383" i="5"/>
  <c r="DF383" i="5"/>
  <c r="BT383" i="5"/>
  <c r="DE383" i="5"/>
  <c r="CR382" i="5"/>
  <c r="CQ382" i="5"/>
  <c r="CP382" i="5"/>
  <c r="CO382" i="5"/>
  <c r="CN382" i="5"/>
  <c r="CM382" i="5"/>
  <c r="CL382" i="5"/>
  <c r="BZ382" i="5"/>
  <c r="DK382" i="5" s="1"/>
  <c r="BY382" i="5"/>
  <c r="DJ382" i="5" s="1"/>
  <c r="BX382" i="5"/>
  <c r="DI382" i="5" s="1"/>
  <c r="BW382" i="5"/>
  <c r="DH382" i="5" s="1"/>
  <c r="BV382" i="5"/>
  <c r="DG382" i="5" s="1"/>
  <c r="BU382" i="5"/>
  <c r="DF382" i="5"/>
  <c r="BT382" i="5"/>
  <c r="DE382" i="5" s="1"/>
  <c r="DD381" i="5"/>
  <c r="DC381" i="5"/>
  <c r="DB381" i="5"/>
  <c r="DA381" i="5"/>
  <c r="CZ381" i="5"/>
  <c r="CR381" i="5"/>
  <c r="CQ381" i="5"/>
  <c r="CP381" i="5"/>
  <c r="CO381" i="5"/>
  <c r="CN381" i="5"/>
  <c r="CM381" i="5"/>
  <c r="CL381" i="5"/>
  <c r="BZ381" i="5"/>
  <c r="DK381" i="5"/>
  <c r="BY381" i="5"/>
  <c r="BX381" i="5"/>
  <c r="DI381" i="5" s="1"/>
  <c r="BW381" i="5"/>
  <c r="BV381" i="5"/>
  <c r="DG381" i="5"/>
  <c r="BU381" i="5"/>
  <c r="BT381" i="5"/>
  <c r="DE381" i="5" s="1"/>
  <c r="CR380" i="5"/>
  <c r="CQ380" i="5"/>
  <c r="CP380" i="5"/>
  <c r="CO380" i="5"/>
  <c r="CN380" i="5"/>
  <c r="CM380" i="5"/>
  <c r="CL380" i="5"/>
  <c r="BZ380" i="5"/>
  <c r="DK380" i="5"/>
  <c r="BY380" i="5"/>
  <c r="DJ380" i="5" s="1"/>
  <c r="BX380" i="5"/>
  <c r="DI380" i="5"/>
  <c r="BW380" i="5"/>
  <c r="DH380" i="5" s="1"/>
  <c r="BV380" i="5"/>
  <c r="DG380" i="5"/>
  <c r="BU380" i="5"/>
  <c r="DF380" i="5" s="1"/>
  <c r="BT380" i="5"/>
  <c r="DE380" i="5"/>
  <c r="CR379" i="5"/>
  <c r="CQ379" i="5"/>
  <c r="CP379" i="5"/>
  <c r="CO379" i="5"/>
  <c r="CN379" i="5"/>
  <c r="CM379" i="5"/>
  <c r="CL379" i="5"/>
  <c r="BZ379" i="5"/>
  <c r="DK379" i="5"/>
  <c r="BY379" i="5"/>
  <c r="DJ379" i="5" s="1"/>
  <c r="BX379" i="5"/>
  <c r="DI379" i="5"/>
  <c r="BW379" i="5"/>
  <c r="DH379" i="5" s="1"/>
  <c r="BV379" i="5"/>
  <c r="DG379" i="5"/>
  <c r="BU379" i="5"/>
  <c r="DF379" i="5" s="1"/>
  <c r="BT379" i="5"/>
  <c r="DE379" i="5" s="1"/>
  <c r="CR378" i="5"/>
  <c r="CQ378" i="5"/>
  <c r="CP378" i="5"/>
  <c r="CO378" i="5"/>
  <c r="CN378" i="5"/>
  <c r="CM378" i="5"/>
  <c r="CL378" i="5"/>
  <c r="BZ378" i="5"/>
  <c r="DK378" i="5"/>
  <c r="BY378" i="5"/>
  <c r="DJ378" i="5"/>
  <c r="BX378" i="5"/>
  <c r="DI378" i="5"/>
  <c r="BW378" i="5"/>
  <c r="DH378" i="5"/>
  <c r="BV378" i="5"/>
  <c r="DG378" i="5"/>
  <c r="BU378" i="5"/>
  <c r="DF378" i="5"/>
  <c r="BT378" i="5"/>
  <c r="DE378" i="5"/>
  <c r="CR377" i="5"/>
  <c r="CQ377" i="5"/>
  <c r="CP377" i="5"/>
  <c r="CO377" i="5"/>
  <c r="CN377" i="5"/>
  <c r="CM377" i="5"/>
  <c r="CL377" i="5"/>
  <c r="BZ377" i="5"/>
  <c r="DK377" i="5" s="1"/>
  <c r="BY377" i="5"/>
  <c r="DJ377" i="5" s="1"/>
  <c r="BX377" i="5"/>
  <c r="DI377" i="5" s="1"/>
  <c r="BW377" i="5"/>
  <c r="DH377" i="5"/>
  <c r="BV377" i="5"/>
  <c r="DG377" i="5" s="1"/>
  <c r="BU377" i="5"/>
  <c r="DF377" i="5"/>
  <c r="BT377" i="5"/>
  <c r="DE377" i="5" s="1"/>
  <c r="CR376" i="5"/>
  <c r="CQ376" i="5"/>
  <c r="CP376" i="5"/>
  <c r="CO376" i="5"/>
  <c r="CN376" i="5"/>
  <c r="CM376" i="5"/>
  <c r="CL376" i="5"/>
  <c r="BZ376" i="5"/>
  <c r="DK376" i="5"/>
  <c r="BY376" i="5"/>
  <c r="DJ376" i="5"/>
  <c r="BX376" i="5"/>
  <c r="DI376" i="5"/>
  <c r="BW376" i="5"/>
  <c r="DH376" i="5"/>
  <c r="BV376" i="5"/>
  <c r="DG376" i="5"/>
  <c r="BU376" i="5"/>
  <c r="DF376" i="5"/>
  <c r="BT376" i="5"/>
  <c r="DE376" i="5"/>
  <c r="CR375" i="5"/>
  <c r="CQ375" i="5"/>
  <c r="CP375" i="5"/>
  <c r="CO375" i="5"/>
  <c r="CN375" i="5"/>
  <c r="CM375" i="5"/>
  <c r="CL375" i="5"/>
  <c r="BZ375" i="5"/>
  <c r="DK375" i="5" s="1"/>
  <c r="BY375" i="5"/>
  <c r="DJ375" i="5" s="1"/>
  <c r="BX375" i="5"/>
  <c r="DI375" i="5" s="1"/>
  <c r="BW375" i="5"/>
  <c r="DH375" i="5" s="1"/>
  <c r="BV375" i="5"/>
  <c r="DG375" i="5"/>
  <c r="BU375" i="5"/>
  <c r="DF375" i="5" s="1"/>
  <c r="BT375" i="5"/>
  <c r="DE375" i="5"/>
  <c r="DH374" i="5"/>
  <c r="DD374" i="5"/>
  <c r="DC374" i="5"/>
  <c r="DB374" i="5"/>
  <c r="DA374" i="5"/>
  <c r="CZ374" i="5"/>
  <c r="CR374" i="5"/>
  <c r="CQ374" i="5"/>
  <c r="CX374" i="5"/>
  <c r="CP374" i="5"/>
  <c r="CO374" i="5"/>
  <c r="CN374" i="5"/>
  <c r="CM374" i="5"/>
  <c r="CT374" i="5" s="1"/>
  <c r="CL374" i="5"/>
  <c r="BZ374" i="5"/>
  <c r="BY374" i="5"/>
  <c r="DJ374" i="5" s="1"/>
  <c r="BX374" i="5"/>
  <c r="BW374" i="5"/>
  <c r="BV374" i="5"/>
  <c r="BU374" i="5"/>
  <c r="DF374" i="5"/>
  <c r="BT374" i="5"/>
  <c r="CR373" i="5"/>
  <c r="CQ373" i="5"/>
  <c r="CP373" i="5"/>
  <c r="CW367" i="5" s="1"/>
  <c r="CO373" i="5"/>
  <c r="CN373" i="5"/>
  <c r="CM373" i="5"/>
  <c r="CL373" i="5"/>
  <c r="BZ373" i="5"/>
  <c r="DK373" i="5" s="1"/>
  <c r="BY373" i="5"/>
  <c r="DJ373" i="5"/>
  <c r="BX373" i="5"/>
  <c r="DI373" i="5" s="1"/>
  <c r="BW373" i="5"/>
  <c r="DH373" i="5"/>
  <c r="BV373" i="5"/>
  <c r="DG373" i="5" s="1"/>
  <c r="BU373" i="5"/>
  <c r="DF373" i="5"/>
  <c r="BT373" i="5"/>
  <c r="DE373" i="5" s="1"/>
  <c r="CR372" i="5"/>
  <c r="CQ372" i="5"/>
  <c r="CP372" i="5"/>
  <c r="CO372" i="5"/>
  <c r="CN372" i="5"/>
  <c r="CM372" i="5"/>
  <c r="CL372" i="5"/>
  <c r="BZ372" i="5"/>
  <c r="DK372" i="5" s="1"/>
  <c r="BY372" i="5"/>
  <c r="DJ372" i="5"/>
  <c r="BX372" i="5"/>
  <c r="DI372" i="5" s="1"/>
  <c r="BW372" i="5"/>
  <c r="DH372" i="5"/>
  <c r="BV372" i="5"/>
  <c r="DG372" i="5" s="1"/>
  <c r="BU372" i="5"/>
  <c r="DF372" i="5" s="1"/>
  <c r="BT372" i="5"/>
  <c r="DE372" i="5" s="1"/>
  <c r="CR371" i="5"/>
  <c r="CQ371" i="5"/>
  <c r="CP371" i="5"/>
  <c r="CO371" i="5"/>
  <c r="CN371" i="5"/>
  <c r="CM371" i="5"/>
  <c r="CL371" i="5"/>
  <c r="BZ371" i="5"/>
  <c r="DK371" i="5"/>
  <c r="BY371" i="5"/>
  <c r="DJ371" i="5" s="1"/>
  <c r="BX371" i="5"/>
  <c r="DI371" i="5"/>
  <c r="BW371" i="5"/>
  <c r="DH371" i="5" s="1"/>
  <c r="BV371" i="5"/>
  <c r="DG371" i="5"/>
  <c r="BU371" i="5"/>
  <c r="DF371" i="5" s="1"/>
  <c r="BT371" i="5"/>
  <c r="DE371" i="5"/>
  <c r="CR370" i="5"/>
  <c r="CQ370" i="5"/>
  <c r="CP370" i="5"/>
  <c r="CO370" i="5"/>
  <c r="CN370" i="5"/>
  <c r="CM370" i="5"/>
  <c r="CL370" i="5"/>
  <c r="BZ370" i="5"/>
  <c r="DK370" i="5" s="1"/>
  <c r="BY370" i="5"/>
  <c r="DJ370" i="5" s="1"/>
  <c r="BX370" i="5"/>
  <c r="DI370" i="5"/>
  <c r="BW370" i="5"/>
  <c r="DH370" i="5" s="1"/>
  <c r="BV370" i="5"/>
  <c r="DG370" i="5"/>
  <c r="BU370" i="5"/>
  <c r="DF370" i="5" s="1"/>
  <c r="BT370" i="5"/>
  <c r="DE370" i="5" s="1"/>
  <c r="CR369" i="5"/>
  <c r="CQ369" i="5"/>
  <c r="CP369" i="5"/>
  <c r="CO369" i="5"/>
  <c r="CN369" i="5"/>
  <c r="CM369" i="5"/>
  <c r="CL369" i="5"/>
  <c r="BZ369" i="5"/>
  <c r="DK369" i="5" s="1"/>
  <c r="BY369" i="5"/>
  <c r="DJ369" i="5"/>
  <c r="BX369" i="5"/>
  <c r="DI369" i="5"/>
  <c r="BW369" i="5"/>
  <c r="DH369" i="5"/>
  <c r="BV369" i="5"/>
  <c r="DG369" i="5"/>
  <c r="BU369" i="5"/>
  <c r="DF369" i="5" s="1"/>
  <c r="BT369" i="5"/>
  <c r="DE369" i="5" s="1"/>
  <c r="CR368" i="5"/>
  <c r="CQ368" i="5"/>
  <c r="CP368" i="5"/>
  <c r="CO368" i="5"/>
  <c r="CN368" i="5"/>
  <c r="CM368" i="5"/>
  <c r="CL368" i="5"/>
  <c r="BZ368" i="5"/>
  <c r="DK368" i="5"/>
  <c r="BY368" i="5"/>
  <c r="DJ368" i="5" s="1"/>
  <c r="BX368" i="5"/>
  <c r="DI368" i="5"/>
  <c r="BW368" i="5"/>
  <c r="DH368" i="5" s="1"/>
  <c r="BV368" i="5"/>
  <c r="DG368" i="5"/>
  <c r="BU368" i="5"/>
  <c r="DF368" i="5" s="1"/>
  <c r="BT368" i="5"/>
  <c r="DE368" i="5"/>
  <c r="DD367" i="5"/>
  <c r="DC367" i="5"/>
  <c r="DB367" i="5"/>
  <c r="DA367" i="5"/>
  <c r="CZ367" i="5"/>
  <c r="CR367" i="5"/>
  <c r="CQ367" i="5"/>
  <c r="CP367" i="5"/>
  <c r="CO367" i="5"/>
  <c r="CN367" i="5"/>
  <c r="CM367" i="5"/>
  <c r="CL367" i="5"/>
  <c r="CS367" i="5" s="1"/>
  <c r="BZ367" i="5"/>
  <c r="DK367" i="5"/>
  <c r="BY367" i="5"/>
  <c r="BX367" i="5"/>
  <c r="DI367" i="5" s="1"/>
  <c r="BW367" i="5"/>
  <c r="BV367" i="5"/>
  <c r="DG367" i="5" s="1"/>
  <c r="BU367" i="5"/>
  <c r="BT367" i="5"/>
  <c r="DE367" i="5"/>
  <c r="CR366" i="5"/>
  <c r="CQ366" i="5"/>
  <c r="CP366" i="5"/>
  <c r="CO366" i="5"/>
  <c r="CN366" i="5"/>
  <c r="CM366" i="5"/>
  <c r="CL366" i="5"/>
  <c r="BZ366" i="5"/>
  <c r="DK366" i="5" s="1"/>
  <c r="BY366" i="5"/>
  <c r="DJ366" i="5"/>
  <c r="BX366" i="5"/>
  <c r="DI366" i="5" s="1"/>
  <c r="BW366" i="5"/>
  <c r="DH366" i="5"/>
  <c r="BV366" i="5"/>
  <c r="DG366" i="5" s="1"/>
  <c r="BU366" i="5"/>
  <c r="DF366" i="5"/>
  <c r="BT366" i="5"/>
  <c r="DE366" i="5" s="1"/>
  <c r="CR365" i="5"/>
  <c r="CQ365" i="5"/>
  <c r="CP365" i="5"/>
  <c r="CO365" i="5"/>
  <c r="CN365" i="5"/>
  <c r="CM365" i="5"/>
  <c r="CL365" i="5"/>
  <c r="BZ365" i="5"/>
  <c r="DK365" i="5" s="1"/>
  <c r="BY365" i="5"/>
  <c r="DJ365" i="5"/>
  <c r="BX365" i="5"/>
  <c r="DI365" i="5" s="1"/>
  <c r="BW365" i="5"/>
  <c r="DH365" i="5"/>
  <c r="BV365" i="5"/>
  <c r="DG365" i="5" s="1"/>
  <c r="BU365" i="5"/>
  <c r="DF365" i="5"/>
  <c r="BT365" i="5"/>
  <c r="DE365" i="5" s="1"/>
  <c r="CR364" i="5"/>
  <c r="CQ364" i="5"/>
  <c r="CP364" i="5"/>
  <c r="CO364" i="5"/>
  <c r="CN364" i="5"/>
  <c r="CM364" i="5"/>
  <c r="CL364" i="5"/>
  <c r="BZ364" i="5"/>
  <c r="DK364" i="5"/>
  <c r="BY364" i="5"/>
  <c r="DJ364" i="5" s="1"/>
  <c r="BX364" i="5"/>
  <c r="DI364" i="5"/>
  <c r="BW364" i="5"/>
  <c r="DH364" i="5" s="1"/>
  <c r="BV364" i="5"/>
  <c r="DG364" i="5"/>
  <c r="BU364" i="5"/>
  <c r="DF364" i="5" s="1"/>
  <c r="BT364" i="5"/>
  <c r="DE364" i="5"/>
  <c r="CR363" i="5"/>
  <c r="CQ363" i="5"/>
  <c r="CP363" i="5"/>
  <c r="CO363" i="5"/>
  <c r="CN363" i="5"/>
  <c r="CM363" i="5"/>
  <c r="CL363" i="5"/>
  <c r="BZ363" i="5"/>
  <c r="DK363" i="5"/>
  <c r="BY363" i="5"/>
  <c r="DJ363" i="5" s="1"/>
  <c r="BX363" i="5"/>
  <c r="DI363" i="5"/>
  <c r="BW363" i="5"/>
  <c r="DH363" i="5" s="1"/>
  <c r="BV363" i="5"/>
  <c r="DG363" i="5"/>
  <c r="BU363" i="5"/>
  <c r="DF363" i="5" s="1"/>
  <c r="BT363" i="5"/>
  <c r="DE363" i="5"/>
  <c r="CR362" i="5"/>
  <c r="CQ362" i="5"/>
  <c r="CP362" i="5"/>
  <c r="CO362" i="5"/>
  <c r="CN362" i="5"/>
  <c r="CM362" i="5"/>
  <c r="CL362" i="5"/>
  <c r="BZ362" i="5"/>
  <c r="DK362" i="5" s="1"/>
  <c r="BY362" i="5"/>
  <c r="DJ362" i="5"/>
  <c r="BX362" i="5"/>
  <c r="DI362" i="5" s="1"/>
  <c r="BW362" i="5"/>
  <c r="DH362" i="5"/>
  <c r="BV362" i="5"/>
  <c r="DG362" i="5" s="1"/>
  <c r="BU362" i="5"/>
  <c r="DF362" i="5"/>
  <c r="BT362" i="5"/>
  <c r="DE362" i="5" s="1"/>
  <c r="CR361" i="5"/>
  <c r="CQ361" i="5"/>
  <c r="CP361" i="5"/>
  <c r="CO361" i="5"/>
  <c r="CN361" i="5"/>
  <c r="CM361" i="5"/>
  <c r="CL361" i="5"/>
  <c r="BZ361" i="5"/>
  <c r="DK361" i="5" s="1"/>
  <c r="BY361" i="5"/>
  <c r="DJ361" i="5"/>
  <c r="BX361" i="5"/>
  <c r="DI361" i="5" s="1"/>
  <c r="BW361" i="5"/>
  <c r="DH361" i="5"/>
  <c r="BV361" i="5"/>
  <c r="DG361" i="5" s="1"/>
  <c r="BU361" i="5"/>
  <c r="DF361" i="5"/>
  <c r="BT361" i="5"/>
  <c r="DE361" i="5" s="1"/>
  <c r="DD360" i="5"/>
  <c r="DC360" i="5"/>
  <c r="DB360" i="5"/>
  <c r="DA360" i="5"/>
  <c r="CZ360" i="5"/>
  <c r="CR360" i="5"/>
  <c r="CQ360" i="5"/>
  <c r="CP360" i="5"/>
  <c r="CO360" i="5"/>
  <c r="CN360" i="5"/>
  <c r="CM360" i="5"/>
  <c r="CL360" i="5"/>
  <c r="BZ360" i="5"/>
  <c r="BY360" i="5"/>
  <c r="DJ360" i="5"/>
  <c r="BX360" i="5"/>
  <c r="BW360" i="5"/>
  <c r="DH360" i="5" s="1"/>
  <c r="BV360" i="5"/>
  <c r="BU360" i="5"/>
  <c r="DF360" i="5"/>
  <c r="BT360" i="5"/>
  <c r="CR359" i="5"/>
  <c r="CQ359" i="5"/>
  <c r="CP359" i="5"/>
  <c r="CO359" i="5"/>
  <c r="CN359" i="5"/>
  <c r="CM359" i="5"/>
  <c r="CL359" i="5"/>
  <c r="BZ359" i="5"/>
  <c r="DK359" i="5"/>
  <c r="BY359" i="5"/>
  <c r="DJ359" i="5"/>
  <c r="BX359" i="5"/>
  <c r="DI359" i="5"/>
  <c r="BW359" i="5"/>
  <c r="DH359" i="5"/>
  <c r="BV359" i="5"/>
  <c r="DG359" i="5"/>
  <c r="BU359" i="5"/>
  <c r="DF359" i="5"/>
  <c r="BT359" i="5"/>
  <c r="DE359" i="5"/>
  <c r="CR358" i="5"/>
  <c r="CQ358" i="5"/>
  <c r="CP358" i="5"/>
  <c r="CO358" i="5"/>
  <c r="CN358" i="5"/>
  <c r="CM358" i="5"/>
  <c r="CL358" i="5"/>
  <c r="BZ358" i="5"/>
  <c r="DK358" i="5"/>
  <c r="BY358" i="5"/>
  <c r="DJ358" i="5" s="1"/>
  <c r="BX358" i="5"/>
  <c r="DI358" i="5"/>
  <c r="BW358" i="5"/>
  <c r="DH358" i="5" s="1"/>
  <c r="BV358" i="5"/>
  <c r="DG358" i="5"/>
  <c r="BU358" i="5"/>
  <c r="DF358" i="5" s="1"/>
  <c r="BT358" i="5"/>
  <c r="DE358" i="5"/>
  <c r="CR357" i="5"/>
  <c r="CQ357" i="5"/>
  <c r="CP357" i="5"/>
  <c r="CO357" i="5"/>
  <c r="CN357" i="5"/>
  <c r="CM357" i="5"/>
  <c r="CL357" i="5"/>
  <c r="BZ357" i="5"/>
  <c r="DK357" i="5"/>
  <c r="BY357" i="5"/>
  <c r="DJ357" i="5"/>
  <c r="BX357" i="5"/>
  <c r="DI357" i="5"/>
  <c r="BW357" i="5"/>
  <c r="DH357" i="5"/>
  <c r="BV357" i="5"/>
  <c r="DG357" i="5"/>
  <c r="BU357" i="5"/>
  <c r="DF357" i="5"/>
  <c r="BT357" i="5"/>
  <c r="DE357" i="5"/>
  <c r="CR356" i="5"/>
  <c r="CQ356" i="5"/>
  <c r="CP356" i="5"/>
  <c r="CO356" i="5"/>
  <c r="CN356" i="5"/>
  <c r="CM356" i="5"/>
  <c r="CL356" i="5"/>
  <c r="BZ356" i="5"/>
  <c r="DK356" i="5" s="1"/>
  <c r="BY356" i="5"/>
  <c r="DJ356" i="5"/>
  <c r="BX356" i="5"/>
  <c r="DI356" i="5" s="1"/>
  <c r="BW356" i="5"/>
  <c r="DH356" i="5"/>
  <c r="BV356" i="5"/>
  <c r="DG356" i="5" s="1"/>
  <c r="BU356" i="5"/>
  <c r="DF356" i="5"/>
  <c r="BT356" i="5"/>
  <c r="DE356" i="5" s="1"/>
  <c r="CR355" i="5"/>
  <c r="CQ355" i="5"/>
  <c r="CP355" i="5"/>
  <c r="CW353" i="5" s="1"/>
  <c r="CO355" i="5"/>
  <c r="CN355" i="5"/>
  <c r="CM355" i="5"/>
  <c r="CL355" i="5"/>
  <c r="BZ355" i="5"/>
  <c r="DK355" i="5"/>
  <c r="BY355" i="5"/>
  <c r="DJ355" i="5"/>
  <c r="BX355" i="5"/>
  <c r="DI355" i="5"/>
  <c r="BW355" i="5"/>
  <c r="DH355" i="5"/>
  <c r="BV355" i="5"/>
  <c r="DG355" i="5"/>
  <c r="BU355" i="5"/>
  <c r="DF355" i="5"/>
  <c r="BT355" i="5"/>
  <c r="DE355" i="5"/>
  <c r="CR354" i="5"/>
  <c r="CQ354" i="5"/>
  <c r="CP354" i="5"/>
  <c r="CO354" i="5"/>
  <c r="CN354" i="5"/>
  <c r="CM354" i="5"/>
  <c r="CT353" i="5" s="1"/>
  <c r="CL354" i="5"/>
  <c r="DK354" i="5"/>
  <c r="DJ354" i="5"/>
  <c r="DI354" i="5"/>
  <c r="DH354" i="5"/>
  <c r="DG354" i="5"/>
  <c r="DF354" i="5"/>
  <c r="DE354" i="5"/>
  <c r="DD353" i="5"/>
  <c r="DC353" i="5"/>
  <c r="DB353" i="5"/>
  <c r="DA353" i="5"/>
  <c r="CZ353" i="5"/>
  <c r="CR353" i="5"/>
  <c r="CQ353" i="5"/>
  <c r="CX353" i="5"/>
  <c r="CP353" i="5"/>
  <c r="CO353" i="5"/>
  <c r="CN353" i="5"/>
  <c r="CM353" i="5"/>
  <c r="CL353" i="5"/>
  <c r="BZ353" i="5"/>
  <c r="DK353" i="5" s="1"/>
  <c r="BY353" i="5"/>
  <c r="BX353" i="5"/>
  <c r="DI353" i="5" s="1"/>
  <c r="BW353" i="5"/>
  <c r="BV353" i="5"/>
  <c r="DG353" i="5"/>
  <c r="BU353" i="5"/>
  <c r="BT353" i="5"/>
  <c r="DE353" i="5"/>
  <c r="CR352" i="5"/>
  <c r="CQ352" i="5"/>
  <c r="CP352" i="5"/>
  <c r="CO352" i="5"/>
  <c r="CN352" i="5"/>
  <c r="CM352" i="5"/>
  <c r="CL352" i="5"/>
  <c r="BZ352" i="5"/>
  <c r="DK352" i="5"/>
  <c r="BY352" i="5"/>
  <c r="DJ352" i="5" s="1"/>
  <c r="BX352" i="5"/>
  <c r="DI352" i="5"/>
  <c r="BW352" i="5"/>
  <c r="DH352" i="5" s="1"/>
  <c r="BV352" i="5"/>
  <c r="DG352" i="5"/>
  <c r="BU352" i="5"/>
  <c r="DF352" i="5" s="1"/>
  <c r="BT352" i="5"/>
  <c r="DE352" i="5"/>
  <c r="CR351" i="5"/>
  <c r="CQ351" i="5"/>
  <c r="CP351" i="5"/>
  <c r="CO351" i="5"/>
  <c r="CN351" i="5"/>
  <c r="CM351" i="5"/>
  <c r="CL351" i="5"/>
  <c r="BZ351" i="5"/>
  <c r="DK351" i="5" s="1"/>
  <c r="BY351" i="5"/>
  <c r="DJ351" i="5"/>
  <c r="BX351" i="5"/>
  <c r="DI351" i="5" s="1"/>
  <c r="BW351" i="5"/>
  <c r="DH351" i="5"/>
  <c r="BV351" i="5"/>
  <c r="DG351" i="5" s="1"/>
  <c r="BU351" i="5"/>
  <c r="DF351" i="5"/>
  <c r="BT351" i="5"/>
  <c r="DE351" i="5" s="1"/>
  <c r="CR350" i="5"/>
  <c r="CQ350" i="5"/>
  <c r="CP350" i="5"/>
  <c r="CO350" i="5"/>
  <c r="CN350" i="5"/>
  <c r="CM350" i="5"/>
  <c r="CL350" i="5"/>
  <c r="BZ350" i="5"/>
  <c r="DK350" i="5" s="1"/>
  <c r="BY350" i="5"/>
  <c r="DJ350" i="5"/>
  <c r="BX350" i="5"/>
  <c r="DI350" i="5" s="1"/>
  <c r="BW350" i="5"/>
  <c r="DH350" i="5"/>
  <c r="BV350" i="5"/>
  <c r="DG350" i="5" s="1"/>
  <c r="BU350" i="5"/>
  <c r="DF350" i="5"/>
  <c r="BT350" i="5"/>
  <c r="DE350" i="5" s="1"/>
  <c r="CR349" i="5"/>
  <c r="CQ349" i="5"/>
  <c r="CP349" i="5"/>
  <c r="CO349" i="5"/>
  <c r="CN349" i="5"/>
  <c r="CM349" i="5"/>
  <c r="CL349" i="5"/>
  <c r="BZ349" i="5"/>
  <c r="DK349" i="5"/>
  <c r="BY349" i="5"/>
  <c r="DJ349" i="5" s="1"/>
  <c r="BX349" i="5"/>
  <c r="DI349" i="5"/>
  <c r="BW349" i="5"/>
  <c r="DH349" i="5" s="1"/>
  <c r="BV349" i="5"/>
  <c r="DG349" i="5"/>
  <c r="BU349" i="5"/>
  <c r="DF349" i="5" s="1"/>
  <c r="BT349" i="5"/>
  <c r="DE349" i="5"/>
  <c r="CR348" i="5"/>
  <c r="CQ348" i="5"/>
  <c r="CP348" i="5"/>
  <c r="CO348" i="5"/>
  <c r="CN348" i="5"/>
  <c r="CM348" i="5"/>
  <c r="CL348" i="5"/>
  <c r="BZ348" i="5"/>
  <c r="DK348" i="5"/>
  <c r="BY348" i="5"/>
  <c r="DJ348" i="5" s="1"/>
  <c r="BX348" i="5"/>
  <c r="DI348" i="5"/>
  <c r="BW348" i="5"/>
  <c r="DH348" i="5" s="1"/>
  <c r="BV348" i="5"/>
  <c r="DG348" i="5"/>
  <c r="BU348" i="5"/>
  <c r="DF348" i="5" s="1"/>
  <c r="BT348" i="5"/>
  <c r="DE348" i="5"/>
  <c r="CR347" i="5"/>
  <c r="CY346" i="5" s="1"/>
  <c r="CQ347" i="5"/>
  <c r="CP347" i="5"/>
  <c r="CO347" i="5"/>
  <c r="CN347" i="5"/>
  <c r="CU346" i="5" s="1"/>
  <c r="CM347" i="5"/>
  <c r="CL347" i="5"/>
  <c r="BZ347" i="5"/>
  <c r="DK347" i="5"/>
  <c r="BY347" i="5"/>
  <c r="DJ347" i="5"/>
  <c r="BX347" i="5"/>
  <c r="DI347" i="5"/>
  <c r="BW347" i="5"/>
  <c r="DH347" i="5"/>
  <c r="BV347" i="5"/>
  <c r="DG347" i="5"/>
  <c r="BU347" i="5"/>
  <c r="DF347" i="5"/>
  <c r="BT347" i="5"/>
  <c r="DE347" i="5"/>
  <c r="DD346" i="5"/>
  <c r="DC346" i="5"/>
  <c r="DB346" i="5"/>
  <c r="DA346" i="5"/>
  <c r="CZ346" i="5"/>
  <c r="CR346" i="5"/>
  <c r="CQ346" i="5"/>
  <c r="CP346" i="5"/>
  <c r="CO346" i="5"/>
  <c r="CV346" i="5" s="1"/>
  <c r="CN346" i="5"/>
  <c r="CM346" i="5"/>
  <c r="CL346" i="5"/>
  <c r="CS346" i="5" s="1"/>
  <c r="BZ346" i="5"/>
  <c r="DK346" i="5"/>
  <c r="BY346" i="5"/>
  <c r="DJ346" i="5" s="1"/>
  <c r="BX346" i="5"/>
  <c r="DI346" i="5"/>
  <c r="BW346" i="5"/>
  <c r="DH346" i="5" s="1"/>
  <c r="BV346" i="5"/>
  <c r="DG346" i="5"/>
  <c r="BU346" i="5"/>
  <c r="DF346" i="5" s="1"/>
  <c r="BT346" i="5"/>
  <c r="DE346" i="5"/>
  <c r="CR345" i="5"/>
  <c r="CQ345" i="5"/>
  <c r="CP345" i="5"/>
  <c r="CO345" i="5"/>
  <c r="CN345" i="5"/>
  <c r="CM345" i="5"/>
  <c r="CL345" i="5"/>
  <c r="BZ345" i="5"/>
  <c r="DK345" i="5" s="1"/>
  <c r="BY345" i="5"/>
  <c r="DJ345" i="5"/>
  <c r="BX345" i="5"/>
  <c r="DI345" i="5" s="1"/>
  <c r="BW345" i="5"/>
  <c r="DH345" i="5"/>
  <c r="BV345" i="5"/>
  <c r="DG345" i="5" s="1"/>
  <c r="BU345" i="5"/>
  <c r="DF345" i="5"/>
  <c r="BT345" i="5"/>
  <c r="DE345" i="5" s="1"/>
  <c r="CR344" i="5"/>
  <c r="CQ344" i="5"/>
  <c r="CP344" i="5"/>
  <c r="CO344" i="5"/>
  <c r="CN344" i="5"/>
  <c r="CM344" i="5"/>
  <c r="CL344" i="5"/>
  <c r="BZ344" i="5"/>
  <c r="DK344" i="5" s="1"/>
  <c r="BY344" i="5"/>
  <c r="DJ344" i="5"/>
  <c r="BX344" i="5"/>
  <c r="DI344" i="5" s="1"/>
  <c r="BW344" i="5"/>
  <c r="DH344" i="5"/>
  <c r="BV344" i="5"/>
  <c r="DG344" i="5" s="1"/>
  <c r="BU344" i="5"/>
  <c r="DF344" i="5"/>
  <c r="BT344" i="5"/>
  <c r="DE344" i="5" s="1"/>
  <c r="CR343" i="5"/>
  <c r="CQ343" i="5"/>
  <c r="CP343" i="5"/>
  <c r="CO343" i="5"/>
  <c r="CN343" i="5"/>
  <c r="CM343" i="5"/>
  <c r="CL343" i="5"/>
  <c r="BZ343" i="5"/>
  <c r="DK343" i="5"/>
  <c r="BY343" i="5"/>
  <c r="DJ343" i="5" s="1"/>
  <c r="BX343" i="5"/>
  <c r="DI343" i="5"/>
  <c r="BW343" i="5"/>
  <c r="DH343" i="5" s="1"/>
  <c r="BV343" i="5"/>
  <c r="DG343" i="5"/>
  <c r="BU343" i="5"/>
  <c r="DF343" i="5" s="1"/>
  <c r="BT343" i="5"/>
  <c r="DE343" i="5"/>
  <c r="CR342" i="5"/>
  <c r="CQ342" i="5"/>
  <c r="CP342" i="5"/>
  <c r="CO342" i="5"/>
  <c r="CN342" i="5"/>
  <c r="CM342" i="5"/>
  <c r="CL342" i="5"/>
  <c r="BZ342" i="5"/>
  <c r="DK342" i="5"/>
  <c r="BY342" i="5"/>
  <c r="DJ342" i="5" s="1"/>
  <c r="BX342" i="5"/>
  <c r="DI342" i="5"/>
  <c r="BW342" i="5"/>
  <c r="DH342" i="5" s="1"/>
  <c r="BV342" i="5"/>
  <c r="DG342" i="5"/>
  <c r="BU342" i="5"/>
  <c r="DF342" i="5" s="1"/>
  <c r="BT342" i="5"/>
  <c r="DE342" i="5"/>
  <c r="CR341" i="5"/>
  <c r="CQ341" i="5"/>
  <c r="CP341" i="5"/>
  <c r="CO341" i="5"/>
  <c r="CN341" i="5"/>
  <c r="CM341" i="5"/>
  <c r="CL341" i="5"/>
  <c r="BZ341" i="5"/>
  <c r="DK341" i="5" s="1"/>
  <c r="BY341" i="5"/>
  <c r="DJ341" i="5"/>
  <c r="BX341" i="5"/>
  <c r="DI341" i="5" s="1"/>
  <c r="BW341" i="5"/>
  <c r="DH341" i="5"/>
  <c r="BV341" i="5"/>
  <c r="DG341" i="5" s="1"/>
  <c r="BU341" i="5"/>
  <c r="DF341" i="5"/>
  <c r="BT341" i="5"/>
  <c r="DE341" i="5" s="1"/>
  <c r="CR340" i="5"/>
  <c r="CQ340" i="5"/>
  <c r="CP340" i="5"/>
  <c r="CO340" i="5"/>
  <c r="CN340" i="5"/>
  <c r="CM340" i="5"/>
  <c r="CL340" i="5"/>
  <c r="BZ340" i="5"/>
  <c r="DK340" i="5" s="1"/>
  <c r="BY340" i="5"/>
  <c r="DJ340" i="5"/>
  <c r="BX340" i="5"/>
  <c r="DI340" i="5" s="1"/>
  <c r="BW340" i="5"/>
  <c r="DH340" i="5"/>
  <c r="BV340" i="5"/>
  <c r="DG340" i="5" s="1"/>
  <c r="BU340" i="5"/>
  <c r="DF340" i="5"/>
  <c r="BT340" i="5"/>
  <c r="DE340" i="5" s="1"/>
  <c r="DE339" i="5"/>
  <c r="DD339" i="5"/>
  <c r="DC339" i="5"/>
  <c r="DB339" i="5"/>
  <c r="DA339" i="5"/>
  <c r="CZ339" i="5"/>
  <c r="CR339" i="5"/>
  <c r="CQ339" i="5"/>
  <c r="CP339" i="5"/>
  <c r="CO339" i="5"/>
  <c r="CN339" i="5"/>
  <c r="CU339" i="5"/>
  <c r="CM339" i="5"/>
  <c r="CL339" i="5"/>
  <c r="CC339" i="5"/>
  <c r="DL339" i="5" s="1"/>
  <c r="BZ339" i="5"/>
  <c r="DK339" i="5"/>
  <c r="BY339" i="5"/>
  <c r="DJ339" i="5" s="1"/>
  <c r="BX339" i="5"/>
  <c r="DI339" i="5"/>
  <c r="BW339" i="5"/>
  <c r="DH339" i="5" s="1"/>
  <c r="BV339" i="5"/>
  <c r="DG339" i="5"/>
  <c r="BU339" i="5"/>
  <c r="DF339" i="5" s="1"/>
  <c r="BT339" i="5"/>
  <c r="CR338" i="5"/>
  <c r="CQ338" i="5"/>
  <c r="CP338" i="5"/>
  <c r="CO338" i="5"/>
  <c r="CN338" i="5"/>
  <c r="CM338" i="5"/>
  <c r="CL338" i="5"/>
  <c r="BZ338" i="5"/>
  <c r="DK338" i="5"/>
  <c r="BY338" i="5"/>
  <c r="DJ338" i="5" s="1"/>
  <c r="BX338" i="5"/>
  <c r="DI338" i="5"/>
  <c r="BW338" i="5"/>
  <c r="DH338" i="5" s="1"/>
  <c r="BV338" i="5"/>
  <c r="DG338" i="5"/>
  <c r="BU338" i="5"/>
  <c r="DF338" i="5" s="1"/>
  <c r="BT338" i="5"/>
  <c r="DE338" i="5"/>
  <c r="CR337" i="5"/>
  <c r="CQ337" i="5"/>
  <c r="CP337" i="5"/>
  <c r="CO337" i="5"/>
  <c r="CN337" i="5"/>
  <c r="CM337" i="5"/>
  <c r="CL337" i="5"/>
  <c r="BZ337" i="5"/>
  <c r="DK337" i="5"/>
  <c r="BY337" i="5"/>
  <c r="DJ337" i="5" s="1"/>
  <c r="BX337" i="5"/>
  <c r="DI337" i="5"/>
  <c r="BW337" i="5"/>
  <c r="DH337" i="5" s="1"/>
  <c r="BV337" i="5"/>
  <c r="DG337" i="5"/>
  <c r="BU337" i="5"/>
  <c r="DF337" i="5" s="1"/>
  <c r="BT337" i="5"/>
  <c r="DE337" i="5"/>
  <c r="CR336" i="5"/>
  <c r="CQ336" i="5"/>
  <c r="CP336" i="5"/>
  <c r="CO336" i="5"/>
  <c r="CN336" i="5"/>
  <c r="CM336" i="5"/>
  <c r="CL336" i="5"/>
  <c r="BZ336" i="5"/>
  <c r="DK336" i="5" s="1"/>
  <c r="BY336" i="5"/>
  <c r="DJ336" i="5"/>
  <c r="BX336" i="5"/>
  <c r="DI336" i="5" s="1"/>
  <c r="BW336" i="5"/>
  <c r="DH336" i="5"/>
  <c r="BV336" i="5"/>
  <c r="DG336" i="5" s="1"/>
  <c r="BU336" i="5"/>
  <c r="DF336" i="5"/>
  <c r="BT336" i="5"/>
  <c r="DE336" i="5" s="1"/>
  <c r="CR335" i="5"/>
  <c r="CQ335" i="5"/>
  <c r="CP335" i="5"/>
  <c r="CO335" i="5"/>
  <c r="CN335" i="5"/>
  <c r="CM335" i="5"/>
  <c r="CL335" i="5"/>
  <c r="BZ335" i="5"/>
  <c r="DK335" i="5" s="1"/>
  <c r="BY335" i="5"/>
  <c r="DJ335" i="5"/>
  <c r="BX335" i="5"/>
  <c r="DI335" i="5" s="1"/>
  <c r="BW335" i="5"/>
  <c r="DH335" i="5"/>
  <c r="BV335" i="5"/>
  <c r="DG335" i="5" s="1"/>
  <c r="BU335" i="5"/>
  <c r="DF335" i="5"/>
  <c r="BT335" i="5"/>
  <c r="DE335" i="5" s="1"/>
  <c r="CR334" i="5"/>
  <c r="CQ334" i="5"/>
  <c r="CP334" i="5"/>
  <c r="CO334" i="5"/>
  <c r="CN334" i="5"/>
  <c r="CM334" i="5"/>
  <c r="CL334" i="5"/>
  <c r="BZ334" i="5"/>
  <c r="DK334" i="5"/>
  <c r="BY334" i="5"/>
  <c r="DJ334" i="5" s="1"/>
  <c r="BX334" i="5"/>
  <c r="DI334" i="5"/>
  <c r="BW334" i="5"/>
  <c r="DH334" i="5" s="1"/>
  <c r="BV334" i="5"/>
  <c r="DG334" i="5"/>
  <c r="BU334" i="5"/>
  <c r="DF334" i="5" s="1"/>
  <c r="BT334" i="5"/>
  <c r="DE334" i="5"/>
  <c r="CR333" i="5"/>
  <c r="CQ333" i="5"/>
  <c r="CP333" i="5"/>
  <c r="CO333" i="5"/>
  <c r="CN333" i="5"/>
  <c r="CM333" i="5"/>
  <c r="CL333" i="5"/>
  <c r="BZ333" i="5"/>
  <c r="DK333" i="5"/>
  <c r="BY333" i="5"/>
  <c r="DJ333" i="5" s="1"/>
  <c r="BX333" i="5"/>
  <c r="DI333" i="5"/>
  <c r="BW333" i="5"/>
  <c r="DH333" i="5" s="1"/>
  <c r="BV333" i="5"/>
  <c r="DG333" i="5"/>
  <c r="BU333" i="5"/>
  <c r="DF333" i="5" s="1"/>
  <c r="BT333" i="5"/>
  <c r="DE333" i="5"/>
  <c r="DD332" i="5"/>
  <c r="DC332" i="5"/>
  <c r="DB332" i="5"/>
  <c r="DA332" i="5"/>
  <c r="CZ332" i="5"/>
  <c r="CR332" i="5"/>
  <c r="CQ332" i="5"/>
  <c r="CP332" i="5"/>
  <c r="CO332" i="5"/>
  <c r="CN332" i="5"/>
  <c r="CM332" i="5"/>
  <c r="CL332" i="5"/>
  <c r="BZ332" i="5"/>
  <c r="DK332" i="5" s="1"/>
  <c r="BY332" i="5"/>
  <c r="DJ332" i="5"/>
  <c r="BX332" i="5"/>
  <c r="DI332" i="5" s="1"/>
  <c r="BW332" i="5"/>
  <c r="DH332" i="5"/>
  <c r="BV332" i="5"/>
  <c r="DG332" i="5" s="1"/>
  <c r="BU332" i="5"/>
  <c r="DF332" i="5"/>
  <c r="BT332" i="5"/>
  <c r="DE332" i="5" s="1"/>
  <c r="CR331" i="5"/>
  <c r="CQ331" i="5"/>
  <c r="CP331" i="5"/>
  <c r="CO331" i="5"/>
  <c r="CN331" i="5"/>
  <c r="CM331" i="5"/>
  <c r="CL331" i="5"/>
  <c r="BZ331" i="5"/>
  <c r="DK331" i="5" s="1"/>
  <c r="BY331" i="5"/>
  <c r="DJ331" i="5"/>
  <c r="BX331" i="5"/>
  <c r="DI331" i="5" s="1"/>
  <c r="BW331" i="5"/>
  <c r="DH331" i="5"/>
  <c r="BV331" i="5"/>
  <c r="DG331" i="5" s="1"/>
  <c r="BU331" i="5"/>
  <c r="DF331" i="5"/>
  <c r="BT331" i="5"/>
  <c r="DE331" i="5" s="1"/>
  <c r="CR330" i="5"/>
  <c r="CQ330" i="5"/>
  <c r="CP330" i="5"/>
  <c r="CO330" i="5"/>
  <c r="CN330" i="5"/>
  <c r="CM330" i="5"/>
  <c r="CL330" i="5"/>
  <c r="BZ330" i="5"/>
  <c r="DK330" i="5"/>
  <c r="BY330" i="5"/>
  <c r="DJ330" i="5" s="1"/>
  <c r="BX330" i="5"/>
  <c r="DI330" i="5"/>
  <c r="BW330" i="5"/>
  <c r="DH330" i="5" s="1"/>
  <c r="BV330" i="5"/>
  <c r="DG330" i="5"/>
  <c r="BU330" i="5"/>
  <c r="DF330" i="5" s="1"/>
  <c r="BT330" i="5"/>
  <c r="DE330" i="5"/>
  <c r="CR329" i="5"/>
  <c r="CQ329" i="5"/>
  <c r="CP329" i="5"/>
  <c r="CO329" i="5"/>
  <c r="CN329" i="5"/>
  <c r="CM329" i="5"/>
  <c r="CL329" i="5"/>
  <c r="BZ329" i="5"/>
  <c r="DK329" i="5"/>
  <c r="BY329" i="5"/>
  <c r="DJ329" i="5" s="1"/>
  <c r="BX329" i="5"/>
  <c r="DI329" i="5"/>
  <c r="BW329" i="5"/>
  <c r="DH329" i="5" s="1"/>
  <c r="BV329" i="5"/>
  <c r="DG329" i="5"/>
  <c r="BU329" i="5"/>
  <c r="DF329" i="5" s="1"/>
  <c r="BT329" i="5"/>
  <c r="DE329" i="5"/>
  <c r="CR328" i="5"/>
  <c r="CQ328" i="5"/>
  <c r="CP328" i="5"/>
  <c r="CO328" i="5"/>
  <c r="CN328" i="5"/>
  <c r="CM328" i="5"/>
  <c r="CL328" i="5"/>
  <c r="BZ328" i="5"/>
  <c r="DK328" i="5" s="1"/>
  <c r="BY328" i="5"/>
  <c r="DJ328" i="5"/>
  <c r="BX328" i="5"/>
  <c r="DI328" i="5" s="1"/>
  <c r="BW328" i="5"/>
  <c r="DH328" i="5"/>
  <c r="BV328" i="5"/>
  <c r="DG328" i="5" s="1"/>
  <c r="BU328" i="5"/>
  <c r="DF328" i="5"/>
  <c r="BT328" i="5"/>
  <c r="DE328" i="5" s="1"/>
  <c r="CR327" i="5"/>
  <c r="CQ327" i="5"/>
  <c r="CP327" i="5"/>
  <c r="CO327" i="5"/>
  <c r="CN327" i="5"/>
  <c r="CM327" i="5"/>
  <c r="CL327" i="5"/>
  <c r="BZ327" i="5"/>
  <c r="DK327" i="5" s="1"/>
  <c r="BY327" i="5"/>
  <c r="DJ327" i="5"/>
  <c r="BX327" i="5"/>
  <c r="DI327" i="5" s="1"/>
  <c r="BW327" i="5"/>
  <c r="DH327" i="5"/>
  <c r="BV327" i="5"/>
  <c r="DG327" i="5" s="1"/>
  <c r="BU327" i="5"/>
  <c r="DF327" i="5"/>
  <c r="BT327" i="5"/>
  <c r="DE327" i="5" s="1"/>
  <c r="CR326" i="5"/>
  <c r="CQ326" i="5"/>
  <c r="CP326" i="5"/>
  <c r="CO326" i="5"/>
  <c r="CN326" i="5"/>
  <c r="CM326" i="5"/>
  <c r="CL326" i="5"/>
  <c r="BZ326" i="5"/>
  <c r="DK326" i="5"/>
  <c r="BY326" i="5"/>
  <c r="DJ326" i="5" s="1"/>
  <c r="BX326" i="5"/>
  <c r="DI326" i="5"/>
  <c r="BW326" i="5"/>
  <c r="DH326" i="5" s="1"/>
  <c r="BV326" i="5"/>
  <c r="DG326" i="5"/>
  <c r="BU326" i="5"/>
  <c r="DF326" i="5" s="1"/>
  <c r="BT326" i="5"/>
  <c r="DE326" i="5"/>
  <c r="DD325" i="5"/>
  <c r="DC325" i="5"/>
  <c r="DB325" i="5"/>
  <c r="DA325" i="5"/>
  <c r="CZ325" i="5"/>
  <c r="CR325" i="5"/>
  <c r="CQ325" i="5"/>
  <c r="CP325" i="5"/>
  <c r="CO325" i="5"/>
  <c r="CN325" i="5"/>
  <c r="CU325" i="5"/>
  <c r="CM325" i="5"/>
  <c r="CL325" i="5"/>
  <c r="BZ325" i="5"/>
  <c r="DK325" i="5"/>
  <c r="BY325" i="5"/>
  <c r="DJ325" i="5"/>
  <c r="BX325" i="5"/>
  <c r="DI325" i="5"/>
  <c r="BW325" i="5"/>
  <c r="DH325" i="5"/>
  <c r="BV325" i="5"/>
  <c r="DG325" i="5"/>
  <c r="BU325" i="5"/>
  <c r="DF325" i="5"/>
  <c r="BT325" i="5"/>
  <c r="DE325" i="5"/>
  <c r="CR324" i="5"/>
  <c r="CQ324" i="5"/>
  <c r="CP324" i="5"/>
  <c r="CO324" i="5"/>
  <c r="CN324" i="5"/>
  <c r="CM324" i="5"/>
  <c r="CL324" i="5"/>
  <c r="BZ324" i="5"/>
  <c r="DK324" i="5" s="1"/>
  <c r="BY324" i="5"/>
  <c r="DJ324" i="5"/>
  <c r="BX324" i="5"/>
  <c r="DI324" i="5" s="1"/>
  <c r="BW324" i="5"/>
  <c r="DH324" i="5"/>
  <c r="BV324" i="5"/>
  <c r="DG324" i="5" s="1"/>
  <c r="BU324" i="5"/>
  <c r="DF324" i="5"/>
  <c r="BT324" i="5"/>
  <c r="DE324" i="5" s="1"/>
  <c r="CR323" i="5"/>
  <c r="CQ323" i="5"/>
  <c r="CP323" i="5"/>
  <c r="CO323" i="5"/>
  <c r="CN323" i="5"/>
  <c r="CM323" i="5"/>
  <c r="CL323" i="5"/>
  <c r="BZ323" i="5"/>
  <c r="DK323" i="5"/>
  <c r="BY323" i="5"/>
  <c r="DJ323" i="5"/>
  <c r="BX323" i="5"/>
  <c r="DI323" i="5"/>
  <c r="BW323" i="5"/>
  <c r="DH323" i="5"/>
  <c r="BV323" i="5"/>
  <c r="DG323" i="5"/>
  <c r="BU323" i="5"/>
  <c r="DF323" i="5"/>
  <c r="BT323" i="5"/>
  <c r="DE323" i="5"/>
  <c r="CR322" i="5"/>
  <c r="CQ322" i="5"/>
  <c r="CP322" i="5"/>
  <c r="CO322" i="5"/>
  <c r="CN322" i="5"/>
  <c r="CM322" i="5"/>
  <c r="CL322" i="5"/>
  <c r="BZ322" i="5"/>
  <c r="DK322" i="5"/>
  <c r="BY322" i="5"/>
  <c r="DJ322" i="5" s="1"/>
  <c r="BX322" i="5"/>
  <c r="DI322" i="5"/>
  <c r="BW322" i="5"/>
  <c r="DH322" i="5" s="1"/>
  <c r="BV322" i="5"/>
  <c r="DG322" i="5"/>
  <c r="BU322" i="5"/>
  <c r="DF322" i="5" s="1"/>
  <c r="BT322" i="5"/>
  <c r="DE322" i="5"/>
  <c r="CR321" i="5"/>
  <c r="CQ321" i="5"/>
  <c r="CP321" i="5"/>
  <c r="CO321" i="5"/>
  <c r="CN321" i="5"/>
  <c r="CM321" i="5"/>
  <c r="CL321" i="5"/>
  <c r="BZ321" i="5"/>
  <c r="DK321" i="5" s="1"/>
  <c r="BY321" i="5"/>
  <c r="DJ321" i="5"/>
  <c r="BX321" i="5"/>
  <c r="DI321" i="5" s="1"/>
  <c r="BW321" i="5"/>
  <c r="DH321" i="5"/>
  <c r="BV321" i="5"/>
  <c r="DG321" i="5" s="1"/>
  <c r="BU321" i="5"/>
  <c r="DF321" i="5"/>
  <c r="BT321" i="5"/>
  <c r="DE321" i="5" s="1"/>
  <c r="CR320" i="5"/>
  <c r="CQ320" i="5"/>
  <c r="CP320" i="5"/>
  <c r="CO320" i="5"/>
  <c r="CN320" i="5"/>
  <c r="CM320" i="5"/>
  <c r="CL320" i="5"/>
  <c r="BZ320" i="5"/>
  <c r="DK320" i="5" s="1"/>
  <c r="BY320" i="5"/>
  <c r="DJ320" i="5"/>
  <c r="BX320" i="5"/>
  <c r="DI320" i="5" s="1"/>
  <c r="BW320" i="5"/>
  <c r="DH320" i="5"/>
  <c r="BV320" i="5"/>
  <c r="DG320" i="5" s="1"/>
  <c r="BU320" i="5"/>
  <c r="DF320" i="5"/>
  <c r="BT320" i="5"/>
  <c r="DE320" i="5" s="1"/>
  <c r="CR319" i="5"/>
  <c r="CQ319" i="5"/>
  <c r="CX318" i="5" s="1"/>
  <c r="CP319" i="5"/>
  <c r="CO319" i="5"/>
  <c r="CN319" i="5"/>
  <c r="CM319" i="5"/>
  <c r="CL319" i="5"/>
  <c r="BZ319" i="5"/>
  <c r="DK319" i="5"/>
  <c r="BY319" i="5"/>
  <c r="DJ319" i="5" s="1"/>
  <c r="BX319" i="5"/>
  <c r="DI319" i="5"/>
  <c r="BW319" i="5"/>
  <c r="DH319" i="5" s="1"/>
  <c r="BV319" i="5"/>
  <c r="DG319" i="5"/>
  <c r="BU319" i="5"/>
  <c r="DF319" i="5" s="1"/>
  <c r="BT319" i="5"/>
  <c r="DE319" i="5"/>
  <c r="DD318" i="5"/>
  <c r="DC318" i="5"/>
  <c r="DB318" i="5"/>
  <c r="DA318" i="5"/>
  <c r="CZ318" i="5"/>
  <c r="CR318" i="5"/>
  <c r="CQ318" i="5"/>
  <c r="CP318" i="5"/>
  <c r="CO318" i="5"/>
  <c r="CN318" i="5"/>
  <c r="CM318" i="5"/>
  <c r="CL318" i="5"/>
  <c r="BZ318" i="5"/>
  <c r="DK318" i="5"/>
  <c r="BY318" i="5"/>
  <c r="DJ318" i="5" s="1"/>
  <c r="BX318" i="5"/>
  <c r="DI318" i="5"/>
  <c r="BW318" i="5"/>
  <c r="DH318" i="5" s="1"/>
  <c r="BV318" i="5"/>
  <c r="DG318" i="5"/>
  <c r="BU318" i="5"/>
  <c r="DF318" i="5" s="1"/>
  <c r="BT318" i="5"/>
  <c r="DE318" i="5"/>
  <c r="CR317" i="5"/>
  <c r="CQ317" i="5"/>
  <c r="CP317" i="5"/>
  <c r="CO317" i="5"/>
  <c r="CN317" i="5"/>
  <c r="CM317" i="5"/>
  <c r="CL317" i="5"/>
  <c r="BZ317" i="5"/>
  <c r="DK317" i="5"/>
  <c r="BY317" i="5"/>
  <c r="DJ317" i="5"/>
  <c r="BX317" i="5"/>
  <c r="DI317" i="5"/>
  <c r="BW317" i="5"/>
  <c r="DH317" i="5"/>
  <c r="BV317" i="5"/>
  <c r="DG317" i="5"/>
  <c r="BU317" i="5"/>
  <c r="DF317" i="5"/>
  <c r="BT317" i="5"/>
  <c r="DE317" i="5"/>
  <c r="CR316" i="5"/>
  <c r="CQ316" i="5"/>
  <c r="CP316" i="5"/>
  <c r="CO316" i="5"/>
  <c r="CN316" i="5"/>
  <c r="CM316" i="5"/>
  <c r="CL316" i="5"/>
  <c r="BZ316" i="5"/>
  <c r="DK316" i="5" s="1"/>
  <c r="BY316" i="5"/>
  <c r="DJ316" i="5"/>
  <c r="BX316" i="5"/>
  <c r="DI316" i="5" s="1"/>
  <c r="BW316" i="5"/>
  <c r="DH316" i="5"/>
  <c r="BV316" i="5"/>
  <c r="DG316" i="5" s="1"/>
  <c r="BU316" i="5"/>
  <c r="DF316" i="5"/>
  <c r="BT316" i="5"/>
  <c r="DE316" i="5" s="1"/>
  <c r="CR315" i="5"/>
  <c r="CQ315" i="5"/>
  <c r="CP315" i="5"/>
  <c r="CO315" i="5"/>
  <c r="CN315" i="5"/>
  <c r="CM315" i="5"/>
  <c r="CL315" i="5"/>
  <c r="BZ315" i="5"/>
  <c r="DK315" i="5"/>
  <c r="BY315" i="5"/>
  <c r="DJ315" i="5"/>
  <c r="BX315" i="5"/>
  <c r="DI315" i="5"/>
  <c r="BW315" i="5"/>
  <c r="DH315" i="5"/>
  <c r="BV315" i="5"/>
  <c r="DG315" i="5"/>
  <c r="BU315" i="5"/>
  <c r="DF315" i="5"/>
  <c r="BT315" i="5"/>
  <c r="DE315" i="5"/>
  <c r="CR314" i="5"/>
  <c r="CQ314" i="5"/>
  <c r="CP314" i="5"/>
  <c r="CO314" i="5"/>
  <c r="CN314" i="5"/>
  <c r="CM314" i="5"/>
  <c r="CL314" i="5"/>
  <c r="BZ314" i="5"/>
  <c r="DK314" i="5"/>
  <c r="BY314" i="5"/>
  <c r="DJ314" i="5" s="1"/>
  <c r="BX314" i="5"/>
  <c r="DI314" i="5"/>
  <c r="BW314" i="5"/>
  <c r="DH314" i="5" s="1"/>
  <c r="BV314" i="5"/>
  <c r="DG314" i="5"/>
  <c r="BU314" i="5"/>
  <c r="DF314" i="5" s="1"/>
  <c r="BT314" i="5"/>
  <c r="DE314" i="5"/>
  <c r="CR313" i="5"/>
  <c r="CQ313" i="5"/>
  <c r="CP313" i="5"/>
  <c r="CO313" i="5"/>
  <c r="CN313" i="5"/>
  <c r="CM313" i="5"/>
  <c r="CL313" i="5"/>
  <c r="BZ313" i="5"/>
  <c r="DK313" i="5" s="1"/>
  <c r="BY313" i="5"/>
  <c r="DJ313" i="5"/>
  <c r="BX313" i="5"/>
  <c r="DI313" i="5" s="1"/>
  <c r="BW313" i="5"/>
  <c r="DH313" i="5"/>
  <c r="BV313" i="5"/>
  <c r="DG313" i="5" s="1"/>
  <c r="BU313" i="5"/>
  <c r="DF313" i="5"/>
  <c r="BT313" i="5"/>
  <c r="DE313" i="5" s="1"/>
  <c r="CR312" i="5"/>
  <c r="CQ312" i="5"/>
  <c r="CP312" i="5"/>
  <c r="CO312" i="5"/>
  <c r="CN312" i="5"/>
  <c r="CM312" i="5"/>
  <c r="CL312" i="5"/>
  <c r="BZ312" i="5"/>
  <c r="DK312" i="5" s="1"/>
  <c r="BY312" i="5"/>
  <c r="DJ312" i="5"/>
  <c r="BX312" i="5"/>
  <c r="DI312" i="5" s="1"/>
  <c r="BW312" i="5"/>
  <c r="DH312" i="5"/>
  <c r="BV312" i="5"/>
  <c r="DG312" i="5" s="1"/>
  <c r="BU312" i="5"/>
  <c r="DF312" i="5"/>
  <c r="BT312" i="5"/>
  <c r="DE312" i="5" s="1"/>
  <c r="DD311" i="5"/>
  <c r="DC311" i="5"/>
  <c r="DB311" i="5"/>
  <c r="DA311" i="5"/>
  <c r="CZ311" i="5"/>
  <c r="CR311" i="5"/>
  <c r="CY311" i="5" s="1"/>
  <c r="CQ311" i="5"/>
  <c r="CP311" i="5"/>
  <c r="CO311" i="5"/>
  <c r="CN311" i="5"/>
  <c r="CM311" i="5"/>
  <c r="CL311" i="5"/>
  <c r="BZ311" i="5"/>
  <c r="DK311" i="5" s="1"/>
  <c r="BY311" i="5"/>
  <c r="BX311" i="5"/>
  <c r="BW311" i="5"/>
  <c r="BV311" i="5"/>
  <c r="DG311" i="5" s="1"/>
  <c r="BU311" i="5"/>
  <c r="BT311" i="5"/>
  <c r="DE311" i="5"/>
  <c r="CR310" i="5"/>
  <c r="CQ310" i="5"/>
  <c r="CP310" i="5"/>
  <c r="CO310" i="5"/>
  <c r="CV304" i="5" s="1"/>
  <c r="CN310" i="5"/>
  <c r="CM310" i="5"/>
  <c r="CL310" i="5"/>
  <c r="BZ310" i="5"/>
  <c r="DK310" i="5" s="1"/>
  <c r="BY310" i="5"/>
  <c r="DJ310" i="5"/>
  <c r="BX310" i="5"/>
  <c r="DI310" i="5" s="1"/>
  <c r="BW310" i="5"/>
  <c r="DH310" i="5"/>
  <c r="BV310" i="5"/>
  <c r="DG310" i="5" s="1"/>
  <c r="BU310" i="5"/>
  <c r="DF310" i="5"/>
  <c r="BT310" i="5"/>
  <c r="DE310" i="5" s="1"/>
  <c r="CR309" i="5"/>
  <c r="CQ309" i="5"/>
  <c r="CP309" i="5"/>
  <c r="CO309" i="5"/>
  <c r="CN309" i="5"/>
  <c r="CM309" i="5"/>
  <c r="CL309" i="5"/>
  <c r="BZ309" i="5"/>
  <c r="DK309" i="5" s="1"/>
  <c r="BY309" i="5"/>
  <c r="DJ309" i="5"/>
  <c r="BX309" i="5"/>
  <c r="DI309" i="5" s="1"/>
  <c r="BW309" i="5"/>
  <c r="DH309" i="5"/>
  <c r="BV309" i="5"/>
  <c r="DG309" i="5" s="1"/>
  <c r="BU309" i="5"/>
  <c r="DF309" i="5"/>
  <c r="BT309" i="5"/>
  <c r="DE309" i="5" s="1"/>
  <c r="CR308" i="5"/>
  <c r="CQ308" i="5"/>
  <c r="CP308" i="5"/>
  <c r="CO308" i="5"/>
  <c r="CN308" i="5"/>
  <c r="CM308" i="5"/>
  <c r="CL308" i="5"/>
  <c r="BZ308" i="5"/>
  <c r="DK308" i="5"/>
  <c r="BY308" i="5"/>
  <c r="DJ308" i="5" s="1"/>
  <c r="BX308" i="5"/>
  <c r="DI308" i="5"/>
  <c r="BW308" i="5"/>
  <c r="DH308" i="5" s="1"/>
  <c r="BV308" i="5"/>
  <c r="DG308" i="5"/>
  <c r="BU308" i="5"/>
  <c r="DF308" i="5" s="1"/>
  <c r="BT308" i="5"/>
  <c r="DE308" i="5"/>
  <c r="CR307" i="5"/>
  <c r="CQ307" i="5"/>
  <c r="CP307" i="5"/>
  <c r="CO307" i="5"/>
  <c r="CN307" i="5"/>
  <c r="CM307" i="5"/>
  <c r="CL307" i="5"/>
  <c r="BZ307" i="5"/>
  <c r="DK307" i="5"/>
  <c r="BY307" i="5"/>
  <c r="DJ307" i="5" s="1"/>
  <c r="BX307" i="5"/>
  <c r="DI307" i="5"/>
  <c r="BW307" i="5"/>
  <c r="DH307" i="5" s="1"/>
  <c r="BV307" i="5"/>
  <c r="DG307" i="5"/>
  <c r="BU307" i="5"/>
  <c r="DF307" i="5" s="1"/>
  <c r="BT307" i="5"/>
  <c r="DE307" i="5"/>
  <c r="CR306" i="5"/>
  <c r="CQ306" i="5"/>
  <c r="CP306" i="5"/>
  <c r="CO306" i="5"/>
  <c r="CN306" i="5"/>
  <c r="CM306" i="5"/>
  <c r="CL306" i="5"/>
  <c r="BZ306" i="5"/>
  <c r="DK306" i="5" s="1"/>
  <c r="BY306" i="5"/>
  <c r="DJ306" i="5"/>
  <c r="BX306" i="5"/>
  <c r="DI306" i="5" s="1"/>
  <c r="BW306" i="5"/>
  <c r="DH306" i="5"/>
  <c r="BV306" i="5"/>
  <c r="DG306" i="5" s="1"/>
  <c r="BU306" i="5"/>
  <c r="DF306" i="5"/>
  <c r="BT306" i="5"/>
  <c r="DE306" i="5" s="1"/>
  <c r="CR305" i="5"/>
  <c r="CQ305" i="5"/>
  <c r="CP305" i="5"/>
  <c r="CO305" i="5"/>
  <c r="CN305" i="5"/>
  <c r="CM305" i="5"/>
  <c r="CL305" i="5"/>
  <c r="BZ305" i="5"/>
  <c r="DK305" i="5" s="1"/>
  <c r="BY305" i="5"/>
  <c r="DJ305" i="5"/>
  <c r="BX305" i="5"/>
  <c r="DI305" i="5" s="1"/>
  <c r="BW305" i="5"/>
  <c r="DH305" i="5"/>
  <c r="BV305" i="5"/>
  <c r="DG305" i="5" s="1"/>
  <c r="BU305" i="5"/>
  <c r="DF305" i="5"/>
  <c r="BT305" i="5"/>
  <c r="DE305" i="5" s="1"/>
  <c r="DD304" i="5"/>
  <c r="DC304" i="5"/>
  <c r="DB304" i="5"/>
  <c r="DA304" i="5"/>
  <c r="CZ304" i="5"/>
  <c r="CR304" i="5"/>
  <c r="CQ304" i="5"/>
  <c r="CP304" i="5"/>
  <c r="CO304" i="5"/>
  <c r="CN304" i="5"/>
  <c r="CM304" i="5"/>
  <c r="CL304" i="5"/>
  <c r="BZ304" i="5"/>
  <c r="BY304" i="5"/>
  <c r="DJ304" i="5" s="1"/>
  <c r="BX304" i="5"/>
  <c r="BW304" i="5"/>
  <c r="CF304" i="5" s="1"/>
  <c r="DO304" i="5" s="1"/>
  <c r="BV304" i="5"/>
  <c r="BU304" i="5"/>
  <c r="DF304" i="5"/>
  <c r="BT304" i="5"/>
  <c r="CR303" i="5"/>
  <c r="CQ303" i="5"/>
  <c r="CP303" i="5"/>
  <c r="CO303" i="5"/>
  <c r="CN303" i="5"/>
  <c r="CM303" i="5"/>
  <c r="CL303" i="5"/>
  <c r="BZ303" i="5"/>
  <c r="DK303" i="5"/>
  <c r="BY303" i="5"/>
  <c r="DJ303" i="5"/>
  <c r="BX303" i="5"/>
  <c r="DI303" i="5"/>
  <c r="BW303" i="5"/>
  <c r="DH303" i="5"/>
  <c r="BV303" i="5"/>
  <c r="DG303" i="5"/>
  <c r="BU303" i="5"/>
  <c r="DF303" i="5"/>
  <c r="BT303" i="5"/>
  <c r="DE303" i="5"/>
  <c r="CR302" i="5"/>
  <c r="CQ302" i="5"/>
  <c r="CP302" i="5"/>
  <c r="CO302" i="5"/>
  <c r="CN302" i="5"/>
  <c r="CM302" i="5"/>
  <c r="CL302" i="5"/>
  <c r="BZ302" i="5"/>
  <c r="DK302" i="5"/>
  <c r="BY302" i="5"/>
  <c r="DJ302" i="5" s="1"/>
  <c r="BX302" i="5"/>
  <c r="DI302" i="5" s="1"/>
  <c r="BW302" i="5"/>
  <c r="DH302" i="5" s="1"/>
  <c r="BV302" i="5"/>
  <c r="DG302" i="5"/>
  <c r="BU302" i="5"/>
  <c r="DF302" i="5" s="1"/>
  <c r="BT302" i="5"/>
  <c r="DE302" i="5" s="1"/>
  <c r="CR301" i="5"/>
  <c r="CQ301" i="5"/>
  <c r="CP301" i="5"/>
  <c r="CO301" i="5"/>
  <c r="CN301" i="5"/>
  <c r="CM301" i="5"/>
  <c r="CL301" i="5"/>
  <c r="DK301" i="5"/>
  <c r="DJ301" i="5"/>
  <c r="DH301" i="5"/>
  <c r="DG301" i="5"/>
  <c r="DF301" i="5"/>
  <c r="CR300" i="5"/>
  <c r="CQ300" i="5"/>
  <c r="CP300" i="5"/>
  <c r="CO300" i="5"/>
  <c r="CN300" i="5"/>
  <c r="CM300" i="5"/>
  <c r="CL300" i="5"/>
  <c r="DK300" i="5"/>
  <c r="DJ300" i="5"/>
  <c r="DI300" i="5"/>
  <c r="DH300" i="5"/>
  <c r="DG300" i="5"/>
  <c r="DF300" i="5"/>
  <c r="DE300" i="5"/>
  <c r="CR299" i="5"/>
  <c r="CQ299" i="5"/>
  <c r="CP299" i="5"/>
  <c r="CO299" i="5"/>
  <c r="CN299" i="5"/>
  <c r="CM299" i="5"/>
  <c r="CL299" i="5"/>
  <c r="DI299" i="5"/>
  <c r="DG299" i="5"/>
  <c r="DE299" i="5"/>
  <c r="CR298" i="5"/>
  <c r="CQ298" i="5"/>
  <c r="CP298" i="5"/>
  <c r="DK298" i="5"/>
  <c r="DJ298" i="5"/>
  <c r="DI298" i="5"/>
  <c r="DG298" i="5"/>
  <c r="DF298" i="5"/>
  <c r="DE298" i="5"/>
  <c r="DD297" i="5"/>
  <c r="DC297" i="5"/>
  <c r="DB297" i="5"/>
  <c r="DA297" i="5"/>
  <c r="CZ297" i="5"/>
  <c r="CR297" i="5"/>
  <c r="CQ297" i="5"/>
  <c r="CP297" i="5"/>
  <c r="CO297" i="5"/>
  <c r="CN297" i="5"/>
  <c r="CM297" i="5"/>
  <c r="CL297" i="5"/>
  <c r="DI297" i="5"/>
  <c r="DG297" i="5"/>
  <c r="BT297" i="5"/>
  <c r="DE297" i="5" s="1"/>
  <c r="CR296" i="5"/>
  <c r="CQ296" i="5"/>
  <c r="CP296" i="5"/>
  <c r="CO296" i="5"/>
  <c r="CN296" i="5"/>
  <c r="CM296" i="5"/>
  <c r="CL296" i="5"/>
  <c r="BZ296" i="5"/>
  <c r="DK296" i="5"/>
  <c r="BY296" i="5"/>
  <c r="DJ296" i="5" s="1"/>
  <c r="BX296" i="5"/>
  <c r="DI296" i="5"/>
  <c r="BW296" i="5"/>
  <c r="DH296" i="5" s="1"/>
  <c r="BV296" i="5"/>
  <c r="DG296" i="5" s="1"/>
  <c r="BU296" i="5"/>
  <c r="DF296" i="5" s="1"/>
  <c r="BT296" i="5"/>
  <c r="DE296" i="5" s="1"/>
  <c r="AY296" i="5"/>
  <c r="AX296" i="5"/>
  <c r="AW296" i="5"/>
  <c r="CR295" i="5"/>
  <c r="CQ295" i="5"/>
  <c r="CP295" i="5"/>
  <c r="CO295" i="5"/>
  <c r="CN295" i="5"/>
  <c r="CM295" i="5"/>
  <c r="CL295" i="5"/>
  <c r="BZ295" i="5"/>
  <c r="DK295" i="5" s="1"/>
  <c r="BY295" i="5"/>
  <c r="DJ295" i="5" s="1"/>
  <c r="BX295" i="5"/>
  <c r="DI295" i="5"/>
  <c r="BW295" i="5"/>
  <c r="DH295" i="5" s="1"/>
  <c r="BV295" i="5"/>
  <c r="DG295" i="5" s="1"/>
  <c r="BU295" i="5"/>
  <c r="DF295" i="5" s="1"/>
  <c r="BT295" i="5"/>
  <c r="DE295" i="5" s="1"/>
  <c r="AY295" i="5"/>
  <c r="AX295" i="5"/>
  <c r="AW295" i="5"/>
  <c r="CR294" i="5"/>
  <c r="CQ294" i="5"/>
  <c r="CP294" i="5"/>
  <c r="CO294" i="5"/>
  <c r="CN294" i="5"/>
  <c r="CM294" i="5"/>
  <c r="CL294" i="5"/>
  <c r="BZ294" i="5"/>
  <c r="DK294" i="5"/>
  <c r="BY294" i="5"/>
  <c r="DJ294" i="5"/>
  <c r="BX294" i="5"/>
  <c r="DI294" i="5"/>
  <c r="BW294" i="5"/>
  <c r="DH294" i="5"/>
  <c r="BV294" i="5"/>
  <c r="DG294" i="5" s="1"/>
  <c r="BU294" i="5"/>
  <c r="DF294" i="5" s="1"/>
  <c r="BT294" i="5"/>
  <c r="DE294" i="5" s="1"/>
  <c r="AY294" i="5"/>
  <c r="AX294" i="5"/>
  <c r="AW294" i="5"/>
  <c r="CR293" i="5"/>
  <c r="CQ293" i="5"/>
  <c r="CP293" i="5"/>
  <c r="CO293" i="5"/>
  <c r="CN293" i="5"/>
  <c r="CM293" i="5"/>
  <c r="CL293" i="5"/>
  <c r="BZ293" i="5"/>
  <c r="DK293" i="5" s="1"/>
  <c r="BY293" i="5"/>
  <c r="DJ293" i="5" s="1"/>
  <c r="BX293" i="5"/>
  <c r="DI293" i="5" s="1"/>
  <c r="BW293" i="5"/>
  <c r="DH293" i="5" s="1"/>
  <c r="BV293" i="5"/>
  <c r="DG293" i="5" s="1"/>
  <c r="BU293" i="5"/>
  <c r="DF293" i="5"/>
  <c r="BT293" i="5"/>
  <c r="DE293" i="5" s="1"/>
  <c r="AY293" i="5"/>
  <c r="AX293" i="5"/>
  <c r="AW293" i="5"/>
  <c r="CR292" i="5"/>
  <c r="CQ292" i="5"/>
  <c r="CP292" i="5"/>
  <c r="CO292" i="5"/>
  <c r="CN292" i="5"/>
  <c r="CM292" i="5"/>
  <c r="CL292" i="5"/>
  <c r="BZ292" i="5"/>
  <c r="DK292" i="5" s="1"/>
  <c r="BY292" i="5"/>
  <c r="DJ292" i="5" s="1"/>
  <c r="BX292" i="5"/>
  <c r="DI292" i="5" s="1"/>
  <c r="BW292" i="5"/>
  <c r="DH292" i="5" s="1"/>
  <c r="BV292" i="5"/>
  <c r="DG292" i="5" s="1"/>
  <c r="BU292" i="5"/>
  <c r="DF292" i="5"/>
  <c r="BT292" i="5"/>
  <c r="DE292" i="5" s="1"/>
  <c r="AY292" i="5"/>
  <c r="AX292" i="5"/>
  <c r="AW292" i="5"/>
  <c r="CR291" i="5"/>
  <c r="CQ291" i="5"/>
  <c r="CP291" i="5"/>
  <c r="CO291" i="5"/>
  <c r="CN291" i="5"/>
  <c r="CM291" i="5"/>
  <c r="CL291" i="5"/>
  <c r="BZ291" i="5"/>
  <c r="DK291" i="5" s="1"/>
  <c r="BY291" i="5"/>
  <c r="DJ291" i="5" s="1"/>
  <c r="BX291" i="5"/>
  <c r="DI291" i="5" s="1"/>
  <c r="BW291" i="5"/>
  <c r="DH291" i="5" s="1"/>
  <c r="BV291" i="5"/>
  <c r="DG291" i="5" s="1"/>
  <c r="BU291" i="5"/>
  <c r="DF291" i="5"/>
  <c r="BT291" i="5"/>
  <c r="DE291" i="5" s="1"/>
  <c r="AY291" i="5"/>
  <c r="AX291" i="5"/>
  <c r="AW291" i="5"/>
  <c r="DD290" i="5"/>
  <c r="DC290" i="5"/>
  <c r="DB290" i="5"/>
  <c r="DA290" i="5"/>
  <c r="CZ290" i="5"/>
  <c r="CR290" i="5"/>
  <c r="CQ290" i="5"/>
  <c r="CX290" i="5" s="1"/>
  <c r="CP290" i="5"/>
  <c r="CW290" i="5" s="1"/>
  <c r="CO290" i="5"/>
  <c r="CN290" i="5"/>
  <c r="CM290" i="5"/>
  <c r="CT290" i="5" s="1"/>
  <c r="CL290" i="5"/>
  <c r="BZ290" i="5"/>
  <c r="BY290" i="5"/>
  <c r="CH290" i="5" s="1"/>
  <c r="DQ290" i="5" s="1"/>
  <c r="BX290" i="5"/>
  <c r="BW290" i="5"/>
  <c r="DH290" i="5"/>
  <c r="BV290" i="5"/>
  <c r="BU290" i="5"/>
  <c r="BT290" i="5"/>
  <c r="AY290" i="5"/>
  <c r="AX290" i="5"/>
  <c r="AW290" i="5"/>
  <c r="CR289" i="5"/>
  <c r="CQ289" i="5"/>
  <c r="CP289" i="5"/>
  <c r="CO289" i="5"/>
  <c r="CN289" i="5"/>
  <c r="CM289" i="5"/>
  <c r="CL289" i="5"/>
  <c r="BZ289" i="5"/>
  <c r="DK289" i="5" s="1"/>
  <c r="BY289" i="5"/>
  <c r="DJ289" i="5"/>
  <c r="BX289" i="5"/>
  <c r="DI289" i="5" s="1"/>
  <c r="BW289" i="5"/>
  <c r="DH289" i="5"/>
  <c r="BV289" i="5"/>
  <c r="DG289" i="5" s="1"/>
  <c r="BU289" i="5"/>
  <c r="DF289" i="5"/>
  <c r="BT289" i="5"/>
  <c r="DE289" i="5" s="1"/>
  <c r="AY289" i="5"/>
  <c r="AX289" i="5"/>
  <c r="AW289" i="5"/>
  <c r="CR288" i="5"/>
  <c r="CQ288" i="5"/>
  <c r="CP288" i="5"/>
  <c r="CO288" i="5"/>
  <c r="CN288" i="5"/>
  <c r="CM288" i="5"/>
  <c r="CL288" i="5"/>
  <c r="BZ288" i="5"/>
  <c r="DK288" i="5" s="1"/>
  <c r="BY288" i="5"/>
  <c r="DJ288" i="5"/>
  <c r="BX288" i="5"/>
  <c r="DI288" i="5" s="1"/>
  <c r="BW288" i="5"/>
  <c r="DH288" i="5"/>
  <c r="BV288" i="5"/>
  <c r="DG288" i="5" s="1"/>
  <c r="BU288" i="5"/>
  <c r="DF288" i="5"/>
  <c r="BT288" i="5"/>
  <c r="DE288" i="5" s="1"/>
  <c r="AY288" i="5"/>
  <c r="AX288" i="5"/>
  <c r="AW288" i="5"/>
  <c r="CR287" i="5"/>
  <c r="CQ287" i="5"/>
  <c r="CP287" i="5"/>
  <c r="CO287" i="5"/>
  <c r="CN287" i="5"/>
  <c r="CM287" i="5"/>
  <c r="CL287" i="5"/>
  <c r="BZ287" i="5"/>
  <c r="DK287" i="5" s="1"/>
  <c r="BY287" i="5"/>
  <c r="DJ287" i="5"/>
  <c r="BX287" i="5"/>
  <c r="DI287" i="5" s="1"/>
  <c r="BW287" i="5"/>
  <c r="DH287" i="5"/>
  <c r="BV287" i="5"/>
  <c r="DG287" i="5" s="1"/>
  <c r="BU287" i="5"/>
  <c r="DF287" i="5"/>
  <c r="BT287" i="5"/>
  <c r="DE287" i="5" s="1"/>
  <c r="AY287" i="5"/>
  <c r="AX287" i="5"/>
  <c r="AW287" i="5"/>
  <c r="CR286" i="5"/>
  <c r="CQ286" i="5"/>
  <c r="CP286" i="5"/>
  <c r="CO286" i="5"/>
  <c r="CN286" i="5"/>
  <c r="CM286" i="5"/>
  <c r="CL286" i="5"/>
  <c r="BZ286" i="5"/>
  <c r="DK286" i="5" s="1"/>
  <c r="BY286" i="5"/>
  <c r="DJ286" i="5"/>
  <c r="BX286" i="5"/>
  <c r="DI286" i="5" s="1"/>
  <c r="BW286" i="5"/>
  <c r="DH286" i="5"/>
  <c r="BV286" i="5"/>
  <c r="DG286" i="5" s="1"/>
  <c r="BU286" i="5"/>
  <c r="DF286" i="5"/>
  <c r="BT286" i="5"/>
  <c r="DE286" i="5" s="1"/>
  <c r="AY286" i="5"/>
  <c r="AX286" i="5"/>
  <c r="AW286" i="5"/>
  <c r="CR285" i="5"/>
  <c r="CQ285" i="5"/>
  <c r="CP285" i="5"/>
  <c r="CO285" i="5"/>
  <c r="CN285" i="5"/>
  <c r="CM285" i="5"/>
  <c r="CL285" i="5"/>
  <c r="BZ285" i="5"/>
  <c r="DK285" i="5" s="1"/>
  <c r="BY285" i="5"/>
  <c r="DJ285" i="5"/>
  <c r="BX285" i="5"/>
  <c r="DI285" i="5" s="1"/>
  <c r="BW285" i="5"/>
  <c r="DH285" i="5"/>
  <c r="BV285" i="5"/>
  <c r="DG285" i="5" s="1"/>
  <c r="BU285" i="5"/>
  <c r="DF285" i="5"/>
  <c r="BT285" i="5"/>
  <c r="DE285" i="5" s="1"/>
  <c r="AY285" i="5"/>
  <c r="AX285" i="5"/>
  <c r="AW285" i="5"/>
  <c r="CR284" i="5"/>
  <c r="CQ284" i="5"/>
  <c r="CP284" i="5"/>
  <c r="CO284" i="5"/>
  <c r="CN284" i="5"/>
  <c r="CM284" i="5"/>
  <c r="CL284" i="5"/>
  <c r="BZ284" i="5"/>
  <c r="DK284" i="5" s="1"/>
  <c r="BY284" i="5"/>
  <c r="DJ284" i="5"/>
  <c r="BX284" i="5"/>
  <c r="DI284" i="5" s="1"/>
  <c r="BW284" i="5"/>
  <c r="DH284" i="5"/>
  <c r="BV284" i="5"/>
  <c r="DG284" i="5" s="1"/>
  <c r="BU284" i="5"/>
  <c r="DF284" i="5"/>
  <c r="BT284" i="5"/>
  <c r="DE284" i="5" s="1"/>
  <c r="AY284" i="5"/>
  <c r="AX284" i="5"/>
  <c r="AW284" i="5"/>
  <c r="DD283" i="5"/>
  <c r="DC283" i="5"/>
  <c r="DB283" i="5"/>
  <c r="DA283" i="5"/>
  <c r="CZ283" i="5"/>
  <c r="CR283" i="5"/>
  <c r="CY283" i="5" s="1"/>
  <c r="CQ283" i="5"/>
  <c r="CP283" i="5"/>
  <c r="CW283" i="5"/>
  <c r="CO283" i="5"/>
  <c r="CN283" i="5"/>
  <c r="CU283" i="5"/>
  <c r="CM283" i="5"/>
  <c r="CL283" i="5"/>
  <c r="CF283" i="5"/>
  <c r="DO283" i="5"/>
  <c r="BZ283" i="5"/>
  <c r="BY283" i="5"/>
  <c r="DJ283" i="5"/>
  <c r="BX283" i="5"/>
  <c r="BW283" i="5"/>
  <c r="DH283" i="5" s="1"/>
  <c r="BV283" i="5"/>
  <c r="BU283" i="5"/>
  <c r="DF283" i="5"/>
  <c r="BT283" i="5"/>
  <c r="AY283" i="5"/>
  <c r="AX283" i="5"/>
  <c r="AW283" i="5"/>
  <c r="AA283" i="5"/>
  <c r="Z283" i="5"/>
  <c r="Y283" i="5"/>
  <c r="D283" i="5"/>
  <c r="CR282" i="5"/>
  <c r="CQ282" i="5"/>
  <c r="CP282" i="5"/>
  <c r="CO282" i="5"/>
  <c r="CN282" i="5"/>
  <c r="CM282" i="5"/>
  <c r="CL282" i="5"/>
  <c r="BZ282" i="5"/>
  <c r="DK282" i="5" s="1"/>
  <c r="BY282" i="5"/>
  <c r="DJ282" i="5"/>
  <c r="BX282" i="5"/>
  <c r="DI282" i="5" s="1"/>
  <c r="BW282" i="5"/>
  <c r="DH282" i="5"/>
  <c r="BV282" i="5"/>
  <c r="DG282" i="5" s="1"/>
  <c r="BU282" i="5"/>
  <c r="DF282" i="5"/>
  <c r="BT282" i="5"/>
  <c r="DE282" i="5" s="1"/>
  <c r="AY282" i="5"/>
  <c r="AX282" i="5"/>
  <c r="AW282" i="5"/>
  <c r="AA282" i="5"/>
  <c r="Z282" i="5"/>
  <c r="Y282" i="5"/>
  <c r="D282" i="5"/>
  <c r="CR281" i="5"/>
  <c r="CQ281" i="5"/>
  <c r="CP281" i="5"/>
  <c r="CO281" i="5"/>
  <c r="CN281" i="5"/>
  <c r="CM281" i="5"/>
  <c r="CL281" i="5"/>
  <c r="BZ281" i="5"/>
  <c r="DK281" i="5" s="1"/>
  <c r="BY281" i="5"/>
  <c r="DJ281" i="5"/>
  <c r="BX281" i="5"/>
  <c r="DI281" i="5" s="1"/>
  <c r="BW281" i="5"/>
  <c r="DH281" i="5"/>
  <c r="BV281" i="5"/>
  <c r="DG281" i="5" s="1"/>
  <c r="BU281" i="5"/>
  <c r="DF281" i="5"/>
  <c r="BT281" i="5"/>
  <c r="DE281" i="5" s="1"/>
  <c r="AY281" i="5"/>
  <c r="AX281" i="5"/>
  <c r="AW281" i="5"/>
  <c r="AA281" i="5"/>
  <c r="Z281" i="5"/>
  <c r="Y281" i="5"/>
  <c r="D281" i="5"/>
  <c r="CR280" i="5"/>
  <c r="CQ280" i="5"/>
  <c r="CP280" i="5"/>
  <c r="CO280" i="5"/>
  <c r="CN280" i="5"/>
  <c r="CM280" i="5"/>
  <c r="CL280" i="5"/>
  <c r="BZ280" i="5"/>
  <c r="DK280" i="5" s="1"/>
  <c r="BY280" i="5"/>
  <c r="DJ280" i="5"/>
  <c r="BX280" i="5"/>
  <c r="DI280" i="5" s="1"/>
  <c r="BW280" i="5"/>
  <c r="DH280" i="5"/>
  <c r="BV280" i="5"/>
  <c r="DG280" i="5" s="1"/>
  <c r="BU280" i="5"/>
  <c r="DF280" i="5"/>
  <c r="BT280" i="5"/>
  <c r="DE280" i="5" s="1"/>
  <c r="AY280" i="5"/>
  <c r="AX280" i="5"/>
  <c r="AW280" i="5"/>
  <c r="AA280" i="5"/>
  <c r="Z280" i="5"/>
  <c r="Y280" i="5"/>
  <c r="D280" i="5"/>
  <c r="CR279" i="5"/>
  <c r="CQ279" i="5"/>
  <c r="CP279" i="5"/>
  <c r="CO279" i="5"/>
  <c r="CN279" i="5"/>
  <c r="CM279" i="5"/>
  <c r="CL279" i="5"/>
  <c r="BZ279" i="5"/>
  <c r="DK279" i="5" s="1"/>
  <c r="BY279" i="5"/>
  <c r="DJ279" i="5"/>
  <c r="BX279" i="5"/>
  <c r="DI279" i="5" s="1"/>
  <c r="BW279" i="5"/>
  <c r="DH279" i="5"/>
  <c r="BV279" i="5"/>
  <c r="DG279" i="5" s="1"/>
  <c r="BU279" i="5"/>
  <c r="DF279" i="5"/>
  <c r="BT279" i="5"/>
  <c r="DE279" i="5" s="1"/>
  <c r="AY279" i="5"/>
  <c r="AX279" i="5"/>
  <c r="AW279" i="5"/>
  <c r="AA279" i="5"/>
  <c r="Z279" i="5"/>
  <c r="Y279" i="5"/>
  <c r="D279" i="5"/>
  <c r="CR278" i="5"/>
  <c r="CQ278" i="5"/>
  <c r="CX276" i="5" s="1"/>
  <c r="CP278" i="5"/>
  <c r="CO278" i="5"/>
  <c r="CN278" i="5"/>
  <c r="CM278" i="5"/>
  <c r="CL278" i="5"/>
  <c r="BZ278" i="5"/>
  <c r="DK278" i="5" s="1"/>
  <c r="BY278" i="5"/>
  <c r="DJ278" i="5"/>
  <c r="BX278" i="5"/>
  <c r="DI278" i="5" s="1"/>
  <c r="BW278" i="5"/>
  <c r="DH278" i="5"/>
  <c r="BV278" i="5"/>
  <c r="DG278" i="5" s="1"/>
  <c r="BU278" i="5"/>
  <c r="DF278" i="5"/>
  <c r="BT278" i="5"/>
  <c r="DE278" i="5" s="1"/>
  <c r="AY278" i="5"/>
  <c r="AX278" i="5"/>
  <c r="AW278" i="5"/>
  <c r="AA278" i="5"/>
  <c r="Z278" i="5"/>
  <c r="Y278" i="5"/>
  <c r="D278" i="5"/>
  <c r="CR277" i="5"/>
  <c r="CQ277" i="5"/>
  <c r="CP277" i="5"/>
  <c r="CO277" i="5"/>
  <c r="CN277" i="5"/>
  <c r="CM277" i="5"/>
  <c r="CL277" i="5"/>
  <c r="BZ277" i="5"/>
  <c r="DK277" i="5" s="1"/>
  <c r="BY277" i="5"/>
  <c r="DJ277" i="5"/>
  <c r="BX277" i="5"/>
  <c r="DI277" i="5" s="1"/>
  <c r="BW277" i="5"/>
  <c r="DH277" i="5"/>
  <c r="BV277" i="5"/>
  <c r="DG277" i="5" s="1"/>
  <c r="BU277" i="5"/>
  <c r="DF277" i="5"/>
  <c r="BT277" i="5"/>
  <c r="DE277" i="5" s="1"/>
  <c r="AY277" i="5"/>
  <c r="AX277" i="5"/>
  <c r="AW277" i="5"/>
  <c r="AA277" i="5"/>
  <c r="Z277" i="5"/>
  <c r="Y277" i="5"/>
  <c r="D277" i="5"/>
  <c r="DD276" i="5"/>
  <c r="DC276" i="5"/>
  <c r="DB276" i="5"/>
  <c r="DA276" i="5"/>
  <c r="CZ276" i="5"/>
  <c r="CR276" i="5"/>
  <c r="CY276" i="5" s="1"/>
  <c r="CQ276" i="5"/>
  <c r="CP276" i="5"/>
  <c r="CW276" i="5" s="1"/>
  <c r="CO276" i="5"/>
  <c r="CN276" i="5"/>
  <c r="CU276" i="5" s="1"/>
  <c r="CM276" i="5"/>
  <c r="CT276" i="5" s="1"/>
  <c r="CL276" i="5"/>
  <c r="CS276" i="5" s="1"/>
  <c r="BZ276" i="5"/>
  <c r="DK276" i="5" s="1"/>
  <c r="BY276" i="5"/>
  <c r="DJ276" i="5"/>
  <c r="BX276" i="5"/>
  <c r="DI276" i="5" s="1"/>
  <c r="BW276" i="5"/>
  <c r="DH276" i="5"/>
  <c r="BV276" i="5"/>
  <c r="DG276" i="5" s="1"/>
  <c r="BU276" i="5"/>
  <c r="DF276" i="5"/>
  <c r="BT276" i="5"/>
  <c r="DE276" i="5" s="1"/>
  <c r="AY276" i="5"/>
  <c r="AX276" i="5"/>
  <c r="AW276" i="5"/>
  <c r="AA276" i="5"/>
  <c r="Z276" i="5"/>
  <c r="Y276" i="5"/>
  <c r="D276" i="5"/>
  <c r="CR275" i="5"/>
  <c r="CQ275" i="5"/>
  <c r="CP275" i="5"/>
  <c r="CO275" i="5"/>
  <c r="CN275" i="5"/>
  <c r="CM275" i="5"/>
  <c r="CL275" i="5"/>
  <c r="BZ275" i="5"/>
  <c r="DK275" i="5" s="1"/>
  <c r="BY275" i="5"/>
  <c r="DJ275" i="5"/>
  <c r="BX275" i="5"/>
  <c r="DI275" i="5" s="1"/>
  <c r="BW275" i="5"/>
  <c r="DH275" i="5"/>
  <c r="BV275" i="5"/>
  <c r="DG275" i="5" s="1"/>
  <c r="BU275" i="5"/>
  <c r="DF275" i="5"/>
  <c r="BT275" i="5"/>
  <c r="DE275" i="5" s="1"/>
  <c r="AY275" i="5"/>
  <c r="AX275" i="5"/>
  <c r="AW275" i="5"/>
  <c r="AA275" i="5"/>
  <c r="Z275" i="5"/>
  <c r="Y275" i="5"/>
  <c r="D275" i="5"/>
  <c r="CR274" i="5"/>
  <c r="CQ274" i="5"/>
  <c r="CP274" i="5"/>
  <c r="CO274" i="5"/>
  <c r="CN274" i="5"/>
  <c r="CM274" i="5"/>
  <c r="CL274" i="5"/>
  <c r="BZ274" i="5"/>
  <c r="DK274" i="5" s="1"/>
  <c r="BY274" i="5"/>
  <c r="DJ274" i="5"/>
  <c r="BX274" i="5"/>
  <c r="DI274" i="5" s="1"/>
  <c r="BW274" i="5"/>
  <c r="DH274" i="5"/>
  <c r="BV274" i="5"/>
  <c r="DG274" i="5" s="1"/>
  <c r="BU274" i="5"/>
  <c r="DF274" i="5"/>
  <c r="BT274" i="5"/>
  <c r="DE274" i="5" s="1"/>
  <c r="AY274" i="5"/>
  <c r="AX274" i="5"/>
  <c r="AW274" i="5"/>
  <c r="AA274" i="5"/>
  <c r="Z274" i="5"/>
  <c r="Y274" i="5"/>
  <c r="D274" i="5"/>
  <c r="CR273" i="5"/>
  <c r="CQ273" i="5"/>
  <c r="CP273" i="5"/>
  <c r="CO273" i="5"/>
  <c r="CN273" i="5"/>
  <c r="CM273" i="5"/>
  <c r="CL273" i="5"/>
  <c r="BZ273" i="5"/>
  <c r="DK273" i="5" s="1"/>
  <c r="BY273" i="5"/>
  <c r="DJ273" i="5"/>
  <c r="BX273" i="5"/>
  <c r="DI273" i="5" s="1"/>
  <c r="BW273" i="5"/>
  <c r="DH273" i="5"/>
  <c r="BV273" i="5"/>
  <c r="DG273" i="5" s="1"/>
  <c r="BU273" i="5"/>
  <c r="DF273" i="5"/>
  <c r="BT273" i="5"/>
  <c r="DE273" i="5" s="1"/>
  <c r="AY273" i="5"/>
  <c r="AX273" i="5"/>
  <c r="AW273" i="5"/>
  <c r="AA273" i="5"/>
  <c r="Z273" i="5"/>
  <c r="Y273" i="5"/>
  <c r="D273" i="5"/>
  <c r="CR272" i="5"/>
  <c r="CQ272" i="5"/>
  <c r="CP272" i="5"/>
  <c r="CO272" i="5"/>
  <c r="CN272" i="5"/>
  <c r="CM272" i="5"/>
  <c r="CL272" i="5"/>
  <c r="BZ272" i="5"/>
  <c r="DK272" i="5" s="1"/>
  <c r="BY272" i="5"/>
  <c r="DJ272" i="5"/>
  <c r="BX272" i="5"/>
  <c r="DI272" i="5" s="1"/>
  <c r="BW272" i="5"/>
  <c r="DH272" i="5"/>
  <c r="BV272" i="5"/>
  <c r="DG272" i="5" s="1"/>
  <c r="BU272" i="5"/>
  <c r="DF272" i="5"/>
  <c r="BT272" i="5"/>
  <c r="DE272" i="5" s="1"/>
  <c r="AY272" i="5"/>
  <c r="AX272" i="5"/>
  <c r="AW272" i="5"/>
  <c r="AA272" i="5"/>
  <c r="Z272" i="5"/>
  <c r="Y272" i="5"/>
  <c r="D272" i="5"/>
  <c r="CR271" i="5"/>
  <c r="CQ271" i="5"/>
  <c r="CP271" i="5"/>
  <c r="CO271" i="5"/>
  <c r="CN271" i="5"/>
  <c r="CM271" i="5"/>
  <c r="CL271" i="5"/>
  <c r="BZ271" i="5"/>
  <c r="DK271" i="5" s="1"/>
  <c r="BY271" i="5"/>
  <c r="DJ271" i="5"/>
  <c r="BX271" i="5"/>
  <c r="DI271" i="5" s="1"/>
  <c r="BW271" i="5"/>
  <c r="DH271" i="5"/>
  <c r="BV271" i="5"/>
  <c r="DG271" i="5" s="1"/>
  <c r="BU271" i="5"/>
  <c r="DF271" i="5"/>
  <c r="BT271" i="5"/>
  <c r="DE271" i="5" s="1"/>
  <c r="AY271" i="5"/>
  <c r="AX271" i="5"/>
  <c r="AW271" i="5"/>
  <c r="AA271" i="5"/>
  <c r="Z271" i="5"/>
  <c r="Y271" i="5"/>
  <c r="D271" i="5"/>
  <c r="CR270" i="5"/>
  <c r="CQ270" i="5"/>
  <c r="CP270" i="5"/>
  <c r="CO270" i="5"/>
  <c r="CN270" i="5"/>
  <c r="CM270" i="5"/>
  <c r="CL270" i="5"/>
  <c r="BZ270" i="5"/>
  <c r="DK270" i="5" s="1"/>
  <c r="BY270" i="5"/>
  <c r="DJ270" i="5"/>
  <c r="BX270" i="5"/>
  <c r="DI270" i="5" s="1"/>
  <c r="BW270" i="5"/>
  <c r="DH270" i="5"/>
  <c r="BV270" i="5"/>
  <c r="DG270" i="5" s="1"/>
  <c r="BU270" i="5"/>
  <c r="DF270" i="5"/>
  <c r="BT270" i="5"/>
  <c r="DE270" i="5" s="1"/>
  <c r="AY270" i="5"/>
  <c r="AX270" i="5"/>
  <c r="AW270" i="5"/>
  <c r="AA270" i="5"/>
  <c r="Z270" i="5"/>
  <c r="Y270" i="5"/>
  <c r="D270" i="5"/>
  <c r="DD269" i="5"/>
  <c r="DC269" i="5"/>
  <c r="DB269" i="5"/>
  <c r="DA269" i="5"/>
  <c r="CZ269" i="5"/>
  <c r="CS269" i="5"/>
  <c r="CR269" i="5"/>
  <c r="CY269" i="5" s="1"/>
  <c r="CQ269" i="5"/>
  <c r="CX269" i="5"/>
  <c r="CP269" i="5"/>
  <c r="CW269" i="5" s="1"/>
  <c r="CO269" i="5"/>
  <c r="CV269" i="5" s="1"/>
  <c r="CN269" i="5"/>
  <c r="CU269" i="5"/>
  <c r="CM269" i="5"/>
  <c r="CT269" i="5" s="1"/>
  <c r="CL269" i="5"/>
  <c r="BZ269" i="5"/>
  <c r="DK269" i="5"/>
  <c r="BY269" i="5"/>
  <c r="DJ269" i="5"/>
  <c r="BX269" i="5"/>
  <c r="DI269" i="5"/>
  <c r="BW269" i="5"/>
  <c r="DH269" i="5"/>
  <c r="BV269" i="5"/>
  <c r="DG269" i="5"/>
  <c r="BU269" i="5"/>
  <c r="DF269" i="5"/>
  <c r="BT269" i="5"/>
  <c r="DE269" i="5"/>
  <c r="AY269" i="5"/>
  <c r="AX269" i="5"/>
  <c r="AW269" i="5"/>
  <c r="AA269" i="5"/>
  <c r="Z269" i="5"/>
  <c r="Y269" i="5"/>
  <c r="D269" i="5"/>
  <c r="CR268" i="5"/>
  <c r="CQ268" i="5"/>
  <c r="CP268" i="5"/>
  <c r="CO268" i="5"/>
  <c r="CN268" i="5"/>
  <c r="CM268" i="5"/>
  <c r="CL268" i="5"/>
  <c r="BZ268" i="5"/>
  <c r="DK268" i="5"/>
  <c r="BY268" i="5"/>
  <c r="DJ268" i="5"/>
  <c r="BX268" i="5"/>
  <c r="DI268" i="5"/>
  <c r="BW268" i="5"/>
  <c r="DH268" i="5"/>
  <c r="BV268" i="5"/>
  <c r="DG268" i="5"/>
  <c r="BU268" i="5"/>
  <c r="DF268" i="5"/>
  <c r="BT268" i="5"/>
  <c r="DE268" i="5"/>
  <c r="AY268" i="5"/>
  <c r="AX268" i="5"/>
  <c r="AW268" i="5"/>
  <c r="AA268" i="5"/>
  <c r="Z268" i="5"/>
  <c r="Y268" i="5"/>
  <c r="D268" i="5"/>
  <c r="CR267" i="5"/>
  <c r="CQ267" i="5"/>
  <c r="CP267" i="5"/>
  <c r="CO267" i="5"/>
  <c r="CN267" i="5"/>
  <c r="CM267" i="5"/>
  <c r="CL267" i="5"/>
  <c r="BZ267" i="5"/>
  <c r="DK267" i="5"/>
  <c r="BY267" i="5"/>
  <c r="DJ267" i="5"/>
  <c r="BX267" i="5"/>
  <c r="DI267" i="5"/>
  <c r="BW267" i="5"/>
  <c r="DH267" i="5"/>
  <c r="BV267" i="5"/>
  <c r="DG267" i="5"/>
  <c r="BU267" i="5"/>
  <c r="DF267" i="5"/>
  <c r="BT267" i="5"/>
  <c r="DE267" i="5"/>
  <c r="AY267" i="5"/>
  <c r="AX267" i="5"/>
  <c r="AW267" i="5"/>
  <c r="AA267" i="5"/>
  <c r="Z267" i="5"/>
  <c r="Y267" i="5"/>
  <c r="D267" i="5"/>
  <c r="CR266" i="5"/>
  <c r="CQ266" i="5"/>
  <c r="CP266" i="5"/>
  <c r="CO266" i="5"/>
  <c r="CN266" i="5"/>
  <c r="CM266" i="5"/>
  <c r="CL266" i="5"/>
  <c r="BZ266" i="5"/>
  <c r="DK266" i="5"/>
  <c r="BY266" i="5"/>
  <c r="DJ266" i="5"/>
  <c r="BX266" i="5"/>
  <c r="DI266" i="5"/>
  <c r="BW266" i="5"/>
  <c r="DH266" i="5"/>
  <c r="BV266" i="5"/>
  <c r="DG266" i="5"/>
  <c r="BU266" i="5"/>
  <c r="DF266" i="5"/>
  <c r="BT266" i="5"/>
  <c r="DE266" i="5"/>
  <c r="AY266" i="5"/>
  <c r="AX266" i="5"/>
  <c r="AW266" i="5"/>
  <c r="AA266" i="5"/>
  <c r="Z266" i="5"/>
  <c r="Y266" i="5"/>
  <c r="D266" i="5"/>
  <c r="CR265" i="5"/>
  <c r="CQ265" i="5"/>
  <c r="CP265" i="5"/>
  <c r="CO265" i="5"/>
  <c r="CN265" i="5"/>
  <c r="CM265" i="5"/>
  <c r="CL265" i="5"/>
  <c r="BZ265" i="5"/>
  <c r="DK265" i="5"/>
  <c r="BY265" i="5"/>
  <c r="DJ265" i="5"/>
  <c r="BX265" i="5"/>
  <c r="DI265" i="5"/>
  <c r="BW265" i="5"/>
  <c r="DH265" i="5"/>
  <c r="BV265" i="5"/>
  <c r="DG265" i="5"/>
  <c r="BU265" i="5"/>
  <c r="DF265" i="5"/>
  <c r="BT265" i="5"/>
  <c r="DE265" i="5"/>
  <c r="AY265" i="5"/>
  <c r="AX265" i="5"/>
  <c r="AW265" i="5"/>
  <c r="AA265" i="5"/>
  <c r="Z265" i="5"/>
  <c r="Y265" i="5"/>
  <c r="D265" i="5"/>
  <c r="CR264" i="5"/>
  <c r="CQ264" i="5"/>
  <c r="CP264" i="5"/>
  <c r="CO264" i="5"/>
  <c r="CN264" i="5"/>
  <c r="CM264" i="5"/>
  <c r="CL264" i="5"/>
  <c r="BZ264" i="5"/>
  <c r="DK264" i="5"/>
  <c r="BY264" i="5"/>
  <c r="DJ264" i="5"/>
  <c r="BX264" i="5"/>
  <c r="DI264" i="5"/>
  <c r="BW264" i="5"/>
  <c r="DH264" i="5"/>
  <c r="BV264" i="5"/>
  <c r="DG264" i="5"/>
  <c r="BU264" i="5"/>
  <c r="DF264" i="5"/>
  <c r="BT264" i="5"/>
  <c r="DE264" i="5"/>
  <c r="AY264" i="5"/>
  <c r="AX264" i="5"/>
  <c r="AW264" i="5"/>
  <c r="AA264" i="5"/>
  <c r="Z264" i="5"/>
  <c r="Y264" i="5"/>
  <c r="D264" i="5"/>
  <c r="CR263" i="5"/>
  <c r="CQ263" i="5"/>
  <c r="CP263" i="5"/>
  <c r="CO263" i="5"/>
  <c r="CN263" i="5"/>
  <c r="CM263" i="5"/>
  <c r="CL263" i="5"/>
  <c r="BZ263" i="5"/>
  <c r="DK263" i="5"/>
  <c r="BY263" i="5"/>
  <c r="DJ263" i="5"/>
  <c r="BX263" i="5"/>
  <c r="DI263" i="5"/>
  <c r="BW263" i="5"/>
  <c r="DH263" i="5"/>
  <c r="BV263" i="5"/>
  <c r="DG263" i="5"/>
  <c r="BU263" i="5"/>
  <c r="DF263" i="5"/>
  <c r="BT263" i="5"/>
  <c r="DE263" i="5"/>
  <c r="AY263" i="5"/>
  <c r="AX263" i="5"/>
  <c r="AW263" i="5"/>
  <c r="AA263" i="5"/>
  <c r="Z263" i="5"/>
  <c r="Y263" i="5"/>
  <c r="D263" i="5"/>
  <c r="DD262" i="5"/>
  <c r="DC262" i="5"/>
  <c r="DB262" i="5"/>
  <c r="DA262" i="5"/>
  <c r="CZ262" i="5"/>
  <c r="CS262" i="5"/>
  <c r="CR262" i="5"/>
  <c r="CY262" i="5" s="1"/>
  <c r="CQ262" i="5"/>
  <c r="CX262" i="5"/>
  <c r="CP262" i="5"/>
  <c r="CW262" i="5" s="1"/>
  <c r="CO262" i="5"/>
  <c r="CV262" i="5" s="1"/>
  <c r="CN262" i="5"/>
  <c r="CU262" i="5" s="1"/>
  <c r="CM262" i="5"/>
  <c r="CT262" i="5" s="1"/>
  <c r="CL262" i="5"/>
  <c r="BZ262" i="5"/>
  <c r="DK262" i="5" s="1"/>
  <c r="BY262" i="5"/>
  <c r="DJ262" i="5"/>
  <c r="BX262" i="5"/>
  <c r="DI262" i="5" s="1"/>
  <c r="BW262" i="5"/>
  <c r="DH262" i="5"/>
  <c r="BV262" i="5"/>
  <c r="DG262" i="5" s="1"/>
  <c r="BU262" i="5"/>
  <c r="DF262" i="5"/>
  <c r="BT262" i="5"/>
  <c r="DE262" i="5" s="1"/>
  <c r="AY262" i="5"/>
  <c r="AX262" i="5"/>
  <c r="AW262" i="5"/>
  <c r="AA262" i="5"/>
  <c r="Z262" i="5"/>
  <c r="Y262" i="5"/>
  <c r="D262" i="5"/>
  <c r="CR261" i="5"/>
  <c r="CQ261" i="5"/>
  <c r="CP261" i="5"/>
  <c r="CO261" i="5"/>
  <c r="CN261" i="5"/>
  <c r="CM261" i="5"/>
  <c r="CL261" i="5"/>
  <c r="BZ261" i="5"/>
  <c r="DK261" i="5" s="1"/>
  <c r="BY261" i="5"/>
  <c r="DJ261" i="5"/>
  <c r="BX261" i="5"/>
  <c r="DI261" i="5" s="1"/>
  <c r="BW261" i="5"/>
  <c r="DH261" i="5"/>
  <c r="BV261" i="5"/>
  <c r="DG261" i="5" s="1"/>
  <c r="BU261" i="5"/>
  <c r="DF261" i="5"/>
  <c r="BT261" i="5"/>
  <c r="DE261" i="5" s="1"/>
  <c r="AY261" i="5"/>
  <c r="AX261" i="5"/>
  <c r="AW261" i="5"/>
  <c r="AA261" i="5"/>
  <c r="Z261" i="5"/>
  <c r="Y261" i="5"/>
  <c r="D261" i="5"/>
  <c r="CR260" i="5"/>
  <c r="CQ260" i="5"/>
  <c r="CP260" i="5"/>
  <c r="CO260" i="5"/>
  <c r="CN260" i="5"/>
  <c r="CM260" i="5"/>
  <c r="CL260" i="5"/>
  <c r="BZ260" i="5"/>
  <c r="DK260" i="5" s="1"/>
  <c r="BY260" i="5"/>
  <c r="DJ260" i="5"/>
  <c r="BX260" i="5"/>
  <c r="DI260" i="5" s="1"/>
  <c r="BW260" i="5"/>
  <c r="DH260" i="5"/>
  <c r="BV260" i="5"/>
  <c r="DG260" i="5" s="1"/>
  <c r="BU260" i="5"/>
  <c r="DF260" i="5"/>
  <c r="BT260" i="5"/>
  <c r="DE260" i="5" s="1"/>
  <c r="AY260" i="5"/>
  <c r="AX260" i="5"/>
  <c r="AW260" i="5"/>
  <c r="CR259" i="5"/>
  <c r="CQ259" i="5"/>
  <c r="CP259" i="5"/>
  <c r="CO259" i="5"/>
  <c r="CN259" i="5"/>
  <c r="CM259" i="5"/>
  <c r="CL259" i="5"/>
  <c r="BZ259" i="5"/>
  <c r="DK259" i="5" s="1"/>
  <c r="BY259" i="5"/>
  <c r="DJ259" i="5"/>
  <c r="BX259" i="5"/>
  <c r="DI259" i="5" s="1"/>
  <c r="BW259" i="5"/>
  <c r="DH259" i="5"/>
  <c r="BV259" i="5"/>
  <c r="DG259" i="5" s="1"/>
  <c r="BU259" i="5"/>
  <c r="DF259" i="5"/>
  <c r="BT259" i="5"/>
  <c r="DE259" i="5" s="1"/>
  <c r="AY259" i="5"/>
  <c r="AX259" i="5"/>
  <c r="AW259" i="5"/>
  <c r="CR258" i="5"/>
  <c r="CQ258" i="5"/>
  <c r="CP258" i="5"/>
  <c r="CO258" i="5"/>
  <c r="CN258" i="5"/>
  <c r="CM258" i="5"/>
  <c r="CL258" i="5"/>
  <c r="BZ258" i="5"/>
  <c r="DK258" i="5" s="1"/>
  <c r="BY258" i="5"/>
  <c r="DJ258" i="5"/>
  <c r="BX258" i="5"/>
  <c r="DI258" i="5" s="1"/>
  <c r="BW258" i="5"/>
  <c r="DH258" i="5"/>
  <c r="BV258" i="5"/>
  <c r="DG258" i="5" s="1"/>
  <c r="BU258" i="5"/>
  <c r="DF258" i="5"/>
  <c r="BT258" i="5"/>
  <c r="DE258" i="5" s="1"/>
  <c r="AY258" i="5"/>
  <c r="AX258" i="5"/>
  <c r="AW258" i="5"/>
  <c r="CR257" i="5"/>
  <c r="CQ257" i="5"/>
  <c r="CP257" i="5"/>
  <c r="CO257" i="5"/>
  <c r="CN257" i="5"/>
  <c r="CM257" i="5"/>
  <c r="CL257" i="5"/>
  <c r="BZ257" i="5"/>
  <c r="DK257" i="5" s="1"/>
  <c r="BY257" i="5"/>
  <c r="DJ257" i="5"/>
  <c r="BX257" i="5"/>
  <c r="DI257" i="5" s="1"/>
  <c r="BW257" i="5"/>
  <c r="DH257" i="5"/>
  <c r="BV257" i="5"/>
  <c r="DG257" i="5" s="1"/>
  <c r="BU257" i="5"/>
  <c r="DF257" i="5"/>
  <c r="BT257" i="5"/>
  <c r="DE257" i="5" s="1"/>
  <c r="AY257" i="5"/>
  <c r="AX257" i="5"/>
  <c r="AW257" i="5"/>
  <c r="CR256" i="5"/>
  <c r="CQ256" i="5"/>
  <c r="CP256" i="5"/>
  <c r="CO256" i="5"/>
  <c r="CN256" i="5"/>
  <c r="CM256" i="5"/>
  <c r="CL256" i="5"/>
  <c r="DK256" i="5"/>
  <c r="DJ256" i="5"/>
  <c r="DI256" i="5"/>
  <c r="DH256" i="5"/>
  <c r="DG256" i="5"/>
  <c r="DF256" i="5"/>
  <c r="DE256" i="5"/>
  <c r="AY256" i="5"/>
  <c r="AX256" i="5"/>
  <c r="AW256" i="5"/>
  <c r="DG255" i="5"/>
  <c r="DD255" i="5"/>
  <c r="DC255" i="5"/>
  <c r="DB255" i="5"/>
  <c r="DA255" i="5"/>
  <c r="CZ255" i="5"/>
  <c r="CR255" i="5"/>
  <c r="CY255" i="5"/>
  <c r="CQ255" i="5"/>
  <c r="CX255" i="5" s="1"/>
  <c r="CP255" i="5"/>
  <c r="CW255" i="5" s="1"/>
  <c r="CO255" i="5"/>
  <c r="CV255" i="5"/>
  <c r="CN255" i="5"/>
  <c r="CU255" i="5"/>
  <c r="CM255" i="5"/>
  <c r="CT255" i="5"/>
  <c r="CL255" i="5"/>
  <c r="CS255" i="5" s="1"/>
  <c r="CI255" i="5"/>
  <c r="DR255" i="5" s="1"/>
  <c r="CE255" i="5"/>
  <c r="DN255" i="5" s="1"/>
  <c r="BZ255" i="5"/>
  <c r="DK255" i="5" s="1"/>
  <c r="BY255" i="5"/>
  <c r="DJ255" i="5" s="1"/>
  <c r="BX255" i="5"/>
  <c r="DI255" i="5"/>
  <c r="BW255" i="5"/>
  <c r="DH255" i="5" s="1"/>
  <c r="BV255" i="5"/>
  <c r="BU255" i="5"/>
  <c r="DF255" i="5"/>
  <c r="BT255" i="5"/>
  <c r="DE255" i="5" s="1"/>
  <c r="AY255" i="5"/>
  <c r="AX255" i="5"/>
  <c r="AW255" i="5"/>
  <c r="CR254" i="5"/>
  <c r="CQ254" i="5"/>
  <c r="CP254" i="5"/>
  <c r="CO254" i="5"/>
  <c r="CN254" i="5"/>
  <c r="CM254" i="5"/>
  <c r="CL254" i="5"/>
  <c r="BZ254" i="5"/>
  <c r="DK254" i="5" s="1"/>
  <c r="BY254" i="5"/>
  <c r="DJ254" i="5"/>
  <c r="BX254" i="5"/>
  <c r="DI254" i="5" s="1"/>
  <c r="BW254" i="5"/>
  <c r="DH254" i="5" s="1"/>
  <c r="BV254" i="5"/>
  <c r="DG254" i="5" s="1"/>
  <c r="BU254" i="5"/>
  <c r="DF254" i="5"/>
  <c r="BT254" i="5"/>
  <c r="DE254" i="5" s="1"/>
  <c r="AY254" i="5"/>
  <c r="AX254" i="5"/>
  <c r="AW254" i="5"/>
  <c r="CR253" i="5"/>
  <c r="CQ253" i="5"/>
  <c r="CP253" i="5"/>
  <c r="CO253" i="5"/>
  <c r="CN253" i="5"/>
  <c r="CM253" i="5"/>
  <c r="CL253" i="5"/>
  <c r="BZ253" i="5"/>
  <c r="DK253" i="5" s="1"/>
  <c r="BY253" i="5"/>
  <c r="DJ253" i="5"/>
  <c r="BX253" i="5"/>
  <c r="DI253" i="5" s="1"/>
  <c r="BW253" i="5"/>
  <c r="DH253" i="5" s="1"/>
  <c r="BV253" i="5"/>
  <c r="DG253" i="5" s="1"/>
  <c r="BU253" i="5"/>
  <c r="DF253" i="5"/>
  <c r="BT253" i="5"/>
  <c r="DE253" i="5" s="1"/>
  <c r="AY253" i="5"/>
  <c r="AX253" i="5"/>
  <c r="AW253" i="5"/>
  <c r="CR252" i="5"/>
  <c r="CQ252" i="5"/>
  <c r="CP252" i="5"/>
  <c r="CO252" i="5"/>
  <c r="CN252" i="5"/>
  <c r="CM252" i="5"/>
  <c r="CL252" i="5"/>
  <c r="BZ252" i="5"/>
  <c r="DK252" i="5" s="1"/>
  <c r="BY252" i="5"/>
  <c r="DJ252" i="5"/>
  <c r="BX252" i="5"/>
  <c r="DI252" i="5" s="1"/>
  <c r="BW252" i="5"/>
  <c r="DH252" i="5" s="1"/>
  <c r="BV252" i="5"/>
  <c r="DG252" i="5" s="1"/>
  <c r="BU252" i="5"/>
  <c r="DF252" i="5"/>
  <c r="BT252" i="5"/>
  <c r="DE252" i="5" s="1"/>
  <c r="AY252" i="5"/>
  <c r="AX252" i="5"/>
  <c r="AW252" i="5"/>
  <c r="CR251" i="5"/>
  <c r="CQ251" i="5"/>
  <c r="CP251" i="5"/>
  <c r="CO251" i="5"/>
  <c r="CN251" i="5"/>
  <c r="CM251" i="5"/>
  <c r="CL251" i="5"/>
  <c r="BZ251" i="5"/>
  <c r="DK251" i="5" s="1"/>
  <c r="BY251" i="5"/>
  <c r="DJ251" i="5"/>
  <c r="BX251" i="5"/>
  <c r="DI251" i="5" s="1"/>
  <c r="BW251" i="5"/>
  <c r="DH251" i="5" s="1"/>
  <c r="BV251" i="5"/>
  <c r="DG251" i="5" s="1"/>
  <c r="BU251" i="5"/>
  <c r="DF251" i="5"/>
  <c r="BT251" i="5"/>
  <c r="DE251" i="5" s="1"/>
  <c r="AY251" i="5"/>
  <c r="AX251" i="5"/>
  <c r="AW251" i="5"/>
  <c r="CR250" i="5"/>
  <c r="CQ250" i="5"/>
  <c r="CP250" i="5"/>
  <c r="CO250" i="5"/>
  <c r="CN250" i="5"/>
  <c r="CM250" i="5"/>
  <c r="CL250" i="5"/>
  <c r="BZ250" i="5"/>
  <c r="DK250" i="5" s="1"/>
  <c r="BY250" i="5"/>
  <c r="DJ250" i="5"/>
  <c r="BX250" i="5"/>
  <c r="DI250" i="5" s="1"/>
  <c r="BW250" i="5"/>
  <c r="DH250" i="5" s="1"/>
  <c r="BV250" i="5"/>
  <c r="DG250" i="5" s="1"/>
  <c r="BU250" i="5"/>
  <c r="DF250" i="5"/>
  <c r="BT250" i="5"/>
  <c r="DE250" i="5" s="1"/>
  <c r="AY250" i="5"/>
  <c r="AX250" i="5"/>
  <c r="AW250" i="5"/>
  <c r="CR249" i="5"/>
  <c r="CQ249" i="5"/>
  <c r="CP249" i="5"/>
  <c r="CO249" i="5"/>
  <c r="CN249" i="5"/>
  <c r="CM249" i="5"/>
  <c r="CL249" i="5"/>
  <c r="BZ249" i="5"/>
  <c r="DK249" i="5" s="1"/>
  <c r="BY249" i="5"/>
  <c r="DJ249" i="5"/>
  <c r="BX249" i="5"/>
  <c r="DI249" i="5" s="1"/>
  <c r="BW249" i="5"/>
  <c r="DH249" i="5" s="1"/>
  <c r="BV249" i="5"/>
  <c r="DG249" i="5" s="1"/>
  <c r="BU249" i="5"/>
  <c r="DF249" i="5"/>
  <c r="BT249" i="5"/>
  <c r="DE249" i="5" s="1"/>
  <c r="AY249" i="5"/>
  <c r="AX249" i="5"/>
  <c r="AW249" i="5"/>
  <c r="DD248" i="5"/>
  <c r="DC248" i="5"/>
  <c r="DB248" i="5"/>
  <c r="DA248" i="5"/>
  <c r="CZ248" i="5"/>
  <c r="CR248" i="5"/>
  <c r="CY248" i="5" s="1"/>
  <c r="CQ248" i="5"/>
  <c r="CP248" i="5"/>
  <c r="CW248" i="5"/>
  <c r="CO248" i="5"/>
  <c r="CN248" i="5"/>
  <c r="CU248" i="5" s="1"/>
  <c r="CM248" i="5"/>
  <c r="CL248" i="5"/>
  <c r="CS248" i="5"/>
  <c r="BZ248" i="5"/>
  <c r="DK248" i="5" s="1"/>
  <c r="BY248" i="5"/>
  <c r="DJ248" i="5"/>
  <c r="BX248" i="5"/>
  <c r="DI248" i="5" s="1"/>
  <c r="BW248" i="5"/>
  <c r="DH248" i="5" s="1"/>
  <c r="BV248" i="5"/>
  <c r="DG248" i="5" s="1"/>
  <c r="BU248" i="5"/>
  <c r="DF248" i="5" s="1"/>
  <c r="BT248" i="5"/>
  <c r="CC248" i="5" s="1"/>
  <c r="DL248" i="5" s="1"/>
  <c r="AY248" i="5"/>
  <c r="AX248" i="5"/>
  <c r="AW248" i="5"/>
  <c r="CR247" i="5"/>
  <c r="CQ247" i="5"/>
  <c r="CP247" i="5"/>
  <c r="CO247" i="5"/>
  <c r="CN247" i="5"/>
  <c r="CM247" i="5"/>
  <c r="CL247" i="5"/>
  <c r="BZ247" i="5"/>
  <c r="DK247" i="5"/>
  <c r="BY247" i="5"/>
  <c r="DJ247" i="5" s="1"/>
  <c r="BX247" i="5"/>
  <c r="DI247" i="5"/>
  <c r="BW247" i="5"/>
  <c r="DH247" i="5" s="1"/>
  <c r="BV247" i="5"/>
  <c r="DG247" i="5"/>
  <c r="BU247" i="5"/>
  <c r="DF247" i="5" s="1"/>
  <c r="BT247" i="5"/>
  <c r="DE247" i="5"/>
  <c r="AY247" i="5"/>
  <c r="AX247" i="5"/>
  <c r="AW247" i="5"/>
  <c r="CR246" i="5"/>
  <c r="CQ246" i="5"/>
  <c r="CP246" i="5"/>
  <c r="CO246" i="5"/>
  <c r="CN246" i="5"/>
  <c r="CM246" i="5"/>
  <c r="CL246" i="5"/>
  <c r="BZ246" i="5"/>
  <c r="DK246" i="5"/>
  <c r="BY246" i="5"/>
  <c r="DJ246" i="5" s="1"/>
  <c r="BX246" i="5"/>
  <c r="DI246" i="5"/>
  <c r="BW246" i="5"/>
  <c r="DH246" i="5" s="1"/>
  <c r="BV246" i="5"/>
  <c r="DG246" i="5"/>
  <c r="BU246" i="5"/>
  <c r="DF246" i="5" s="1"/>
  <c r="BT246" i="5"/>
  <c r="DE246" i="5"/>
  <c r="AY246" i="5"/>
  <c r="AX246" i="5"/>
  <c r="AW246" i="5"/>
  <c r="CR245" i="5"/>
  <c r="CQ245" i="5"/>
  <c r="CP245" i="5"/>
  <c r="CO245" i="5"/>
  <c r="CN245" i="5"/>
  <c r="CM245" i="5"/>
  <c r="CL245" i="5"/>
  <c r="BZ245" i="5"/>
  <c r="DK245" i="5"/>
  <c r="BY245" i="5"/>
  <c r="DJ245" i="5" s="1"/>
  <c r="BX245" i="5"/>
  <c r="DI245" i="5"/>
  <c r="BW245" i="5"/>
  <c r="DH245" i="5" s="1"/>
  <c r="BV245" i="5"/>
  <c r="DG245" i="5"/>
  <c r="BU245" i="5"/>
  <c r="DF245" i="5" s="1"/>
  <c r="BT245" i="5"/>
  <c r="DE245" i="5"/>
  <c r="AY245" i="5"/>
  <c r="AX245" i="5"/>
  <c r="AW245" i="5"/>
  <c r="CR244" i="5"/>
  <c r="CQ244" i="5"/>
  <c r="CP244" i="5"/>
  <c r="CO244" i="5"/>
  <c r="CN244" i="5"/>
  <c r="CM244" i="5"/>
  <c r="CL244" i="5"/>
  <c r="BZ244" i="5"/>
  <c r="DK244" i="5"/>
  <c r="BY244" i="5"/>
  <c r="DJ244" i="5" s="1"/>
  <c r="BX244" i="5"/>
  <c r="DI244" i="5"/>
  <c r="BW244" i="5"/>
  <c r="DH244" i="5" s="1"/>
  <c r="BV244" i="5"/>
  <c r="DG244" i="5"/>
  <c r="BU244" i="5"/>
  <c r="DF244" i="5" s="1"/>
  <c r="BT244" i="5"/>
  <c r="DE244" i="5"/>
  <c r="AY244" i="5"/>
  <c r="AX244" i="5"/>
  <c r="AW244" i="5"/>
  <c r="CR243" i="5"/>
  <c r="CQ243" i="5"/>
  <c r="CP243" i="5"/>
  <c r="CO243" i="5"/>
  <c r="CN243" i="5"/>
  <c r="CM243" i="5"/>
  <c r="CL243" i="5"/>
  <c r="BZ243" i="5"/>
  <c r="DK243" i="5"/>
  <c r="BY243" i="5"/>
  <c r="DJ243" i="5" s="1"/>
  <c r="BX243" i="5"/>
  <c r="DI243" i="5"/>
  <c r="BW243" i="5"/>
  <c r="DH243" i="5" s="1"/>
  <c r="BV243" i="5"/>
  <c r="DG243" i="5"/>
  <c r="BU243" i="5"/>
  <c r="DF243" i="5" s="1"/>
  <c r="BT243" i="5"/>
  <c r="DE243" i="5"/>
  <c r="AY243" i="5"/>
  <c r="AX243" i="5"/>
  <c r="AW243" i="5"/>
  <c r="CR242" i="5"/>
  <c r="CY241" i="5" s="1"/>
  <c r="CQ242" i="5"/>
  <c r="CP242" i="5"/>
  <c r="CO242" i="5"/>
  <c r="CN242" i="5"/>
  <c r="CM242" i="5"/>
  <c r="CL242" i="5"/>
  <c r="BZ242" i="5"/>
  <c r="DK242" i="5"/>
  <c r="BY242" i="5"/>
  <c r="DJ242" i="5" s="1"/>
  <c r="BX242" i="5"/>
  <c r="DI242" i="5"/>
  <c r="BW242" i="5"/>
  <c r="DH242" i="5" s="1"/>
  <c r="BV242" i="5"/>
  <c r="DG242" i="5"/>
  <c r="BU242" i="5"/>
  <c r="DF242" i="5" s="1"/>
  <c r="BT242" i="5"/>
  <c r="DE242" i="5"/>
  <c r="AY242" i="5"/>
  <c r="AX242" i="5"/>
  <c r="AW242" i="5"/>
  <c r="DE241" i="5"/>
  <c r="DD241" i="5"/>
  <c r="DC241" i="5"/>
  <c r="DB241" i="5"/>
  <c r="DA241" i="5"/>
  <c r="CZ241" i="5"/>
  <c r="CR241" i="5"/>
  <c r="CQ241" i="5"/>
  <c r="CP241" i="5"/>
  <c r="CW241" i="5" s="1"/>
  <c r="CO241" i="5"/>
  <c r="CN241" i="5"/>
  <c r="CU241" i="5"/>
  <c r="CM241" i="5"/>
  <c r="CL241" i="5"/>
  <c r="CS241" i="5" s="1"/>
  <c r="DL241" i="5"/>
  <c r="BZ241" i="5"/>
  <c r="DK241" i="5" s="1"/>
  <c r="BY241" i="5"/>
  <c r="DJ241" i="5" s="1"/>
  <c r="BX241" i="5"/>
  <c r="DI241" i="5" s="1"/>
  <c r="BW241" i="5"/>
  <c r="DH241" i="5"/>
  <c r="BV241" i="5"/>
  <c r="DG241" i="5"/>
  <c r="BU241" i="5"/>
  <c r="DF241" i="5"/>
  <c r="BT241" i="5"/>
  <c r="CC241" i="5" s="1"/>
  <c r="AY241" i="5"/>
  <c r="AX241" i="5"/>
  <c r="AW241" i="5"/>
  <c r="CR240" i="5"/>
  <c r="CQ240" i="5"/>
  <c r="CP240" i="5"/>
  <c r="CO240" i="5"/>
  <c r="CN240" i="5"/>
  <c r="CM240" i="5"/>
  <c r="CL240" i="5"/>
  <c r="BZ240" i="5"/>
  <c r="DK240" i="5" s="1"/>
  <c r="BY240" i="5"/>
  <c r="DJ240" i="5" s="1"/>
  <c r="BX240" i="5"/>
  <c r="DI240" i="5" s="1"/>
  <c r="BW240" i="5"/>
  <c r="DH240" i="5" s="1"/>
  <c r="BV240" i="5"/>
  <c r="DG240" i="5"/>
  <c r="BU240" i="5"/>
  <c r="DF240" i="5" s="1"/>
  <c r="BT240" i="5"/>
  <c r="DE240" i="5"/>
  <c r="AY240" i="5"/>
  <c r="AX240" i="5"/>
  <c r="AW240" i="5"/>
  <c r="CR239" i="5"/>
  <c r="CQ239" i="5"/>
  <c r="CP239" i="5"/>
  <c r="CO239" i="5"/>
  <c r="CN239" i="5"/>
  <c r="CM239" i="5"/>
  <c r="CL239" i="5"/>
  <c r="BZ239" i="5"/>
  <c r="DK239" i="5"/>
  <c r="BY239" i="5"/>
  <c r="DJ239" i="5" s="1"/>
  <c r="BX239" i="5"/>
  <c r="DI239" i="5" s="1"/>
  <c r="BW239" i="5"/>
  <c r="DH239" i="5" s="1"/>
  <c r="BV239" i="5"/>
  <c r="DG239" i="5"/>
  <c r="BU239" i="5"/>
  <c r="DF239" i="5" s="1"/>
  <c r="BT239" i="5"/>
  <c r="DE239" i="5" s="1"/>
  <c r="AY239" i="5"/>
  <c r="AX239" i="5"/>
  <c r="AW239" i="5"/>
  <c r="AA239" i="5"/>
  <c r="Z239" i="5"/>
  <c r="Y239" i="5"/>
  <c r="D239" i="5"/>
  <c r="CR238" i="5"/>
  <c r="CQ238" i="5"/>
  <c r="CP238" i="5"/>
  <c r="CO238" i="5"/>
  <c r="CN238" i="5"/>
  <c r="CM238" i="5"/>
  <c r="CL238" i="5"/>
  <c r="BZ238" i="5"/>
  <c r="DK238" i="5" s="1"/>
  <c r="BY238" i="5"/>
  <c r="DJ238" i="5" s="1"/>
  <c r="BX238" i="5"/>
  <c r="DI238" i="5"/>
  <c r="BW238" i="5"/>
  <c r="DH238" i="5" s="1"/>
  <c r="BV238" i="5"/>
  <c r="DG238" i="5" s="1"/>
  <c r="BU238" i="5"/>
  <c r="DF238" i="5" s="1"/>
  <c r="BT238" i="5"/>
  <c r="DE238" i="5" s="1"/>
  <c r="AY238" i="5"/>
  <c r="AX238" i="5"/>
  <c r="AW238" i="5"/>
  <c r="AA238" i="5"/>
  <c r="Z238" i="5"/>
  <c r="Y238" i="5"/>
  <c r="D238" i="5"/>
  <c r="CR237" i="5"/>
  <c r="CQ237" i="5"/>
  <c r="CP237" i="5"/>
  <c r="CO237" i="5"/>
  <c r="CN237" i="5"/>
  <c r="CM237" i="5"/>
  <c r="CL237" i="5"/>
  <c r="BZ237" i="5"/>
  <c r="DK237" i="5" s="1"/>
  <c r="BY237" i="5"/>
  <c r="DJ237" i="5" s="1"/>
  <c r="BX237" i="5"/>
  <c r="DI237" i="5" s="1"/>
  <c r="BW237" i="5"/>
  <c r="DH237" i="5" s="1"/>
  <c r="BV237" i="5"/>
  <c r="DG237" i="5"/>
  <c r="BU237" i="5"/>
  <c r="DF237" i="5" s="1"/>
  <c r="BT237" i="5"/>
  <c r="DE237" i="5" s="1"/>
  <c r="AY237" i="5"/>
  <c r="AX237" i="5"/>
  <c r="AW237" i="5"/>
  <c r="CR236" i="5"/>
  <c r="CQ236" i="5"/>
  <c r="CP236" i="5"/>
  <c r="CO236" i="5"/>
  <c r="CN236" i="5"/>
  <c r="CM236" i="5"/>
  <c r="CL236" i="5"/>
  <c r="BZ236" i="5"/>
  <c r="DK236" i="5" s="1"/>
  <c r="BY236" i="5"/>
  <c r="DJ236" i="5" s="1"/>
  <c r="BX236" i="5"/>
  <c r="DI236" i="5" s="1"/>
  <c r="BW236" i="5"/>
  <c r="DH236" i="5" s="1"/>
  <c r="BV236" i="5"/>
  <c r="DG236" i="5"/>
  <c r="BU236" i="5"/>
  <c r="DF236" i="5" s="1"/>
  <c r="BT236" i="5"/>
  <c r="DE236" i="5"/>
  <c r="AY236" i="5"/>
  <c r="AX236" i="5"/>
  <c r="AW236" i="5"/>
  <c r="CR235" i="5"/>
  <c r="CQ235" i="5"/>
  <c r="CP235" i="5"/>
  <c r="CO235" i="5"/>
  <c r="CN235" i="5"/>
  <c r="CM235" i="5"/>
  <c r="CL235" i="5"/>
  <c r="BZ235" i="5"/>
  <c r="DK235" i="5"/>
  <c r="BY235" i="5"/>
  <c r="DJ235" i="5" s="1"/>
  <c r="BX235" i="5"/>
  <c r="DI235" i="5" s="1"/>
  <c r="BW235" i="5"/>
  <c r="DH235" i="5" s="1"/>
  <c r="BV235" i="5"/>
  <c r="DG235" i="5"/>
  <c r="BU235" i="5"/>
  <c r="DF235" i="5" s="1"/>
  <c r="BT235" i="5"/>
  <c r="DE235" i="5" s="1"/>
  <c r="AY235" i="5"/>
  <c r="AX235" i="5"/>
  <c r="AW235" i="5"/>
  <c r="DD234" i="5"/>
  <c r="DC234" i="5"/>
  <c r="DB234" i="5"/>
  <c r="DA234" i="5"/>
  <c r="CZ234" i="5"/>
  <c r="CR234" i="5"/>
  <c r="CY234" i="5"/>
  <c r="CQ234" i="5"/>
  <c r="CP234" i="5"/>
  <c r="CW234" i="5" s="1"/>
  <c r="CO234" i="5"/>
  <c r="CN234" i="5"/>
  <c r="CU234" i="5" s="1"/>
  <c r="CM234" i="5"/>
  <c r="CL234" i="5"/>
  <c r="CS234" i="5"/>
  <c r="CC234" i="5"/>
  <c r="DL234" i="5" s="1"/>
  <c r="BZ234" i="5"/>
  <c r="DK234" i="5" s="1"/>
  <c r="BY234" i="5"/>
  <c r="DJ234" i="5" s="1"/>
  <c r="BX234" i="5"/>
  <c r="DI234" i="5" s="1"/>
  <c r="BW234" i="5"/>
  <c r="DH234" i="5" s="1"/>
  <c r="BV234" i="5"/>
  <c r="DG234" i="5" s="1"/>
  <c r="BU234" i="5"/>
  <c r="DF234" i="5"/>
  <c r="BT234" i="5"/>
  <c r="DE234" i="5" s="1"/>
  <c r="AY234" i="5"/>
  <c r="AX234" i="5"/>
  <c r="AW234" i="5"/>
  <c r="AA234" i="5"/>
  <c r="Z234" i="5"/>
  <c r="Y234" i="5"/>
  <c r="D234" i="5"/>
  <c r="CR233" i="5"/>
  <c r="CQ233" i="5"/>
  <c r="CP233" i="5"/>
  <c r="CO233" i="5"/>
  <c r="CN233" i="5"/>
  <c r="CM233" i="5"/>
  <c r="CL233" i="5"/>
  <c r="BZ233" i="5"/>
  <c r="DK233" i="5" s="1"/>
  <c r="BY233" i="5"/>
  <c r="DJ233" i="5"/>
  <c r="BX233" i="5"/>
  <c r="DI233" i="5" s="1"/>
  <c r="BW233" i="5"/>
  <c r="DH233" i="5"/>
  <c r="BV233" i="5"/>
  <c r="DG233" i="5" s="1"/>
  <c r="BU233" i="5"/>
  <c r="DF233" i="5"/>
  <c r="BT233" i="5"/>
  <c r="DE233" i="5" s="1"/>
  <c r="AY233" i="5"/>
  <c r="AX233" i="5"/>
  <c r="AW233" i="5"/>
  <c r="AA233" i="5"/>
  <c r="Z233" i="5"/>
  <c r="Y233" i="5"/>
  <c r="D233" i="5"/>
  <c r="CR232" i="5"/>
  <c r="CQ232" i="5"/>
  <c r="CP232" i="5"/>
  <c r="CO232" i="5"/>
  <c r="CN232" i="5"/>
  <c r="CM232" i="5"/>
  <c r="CL232" i="5"/>
  <c r="BZ232" i="5"/>
  <c r="DK232" i="5" s="1"/>
  <c r="BY232" i="5"/>
  <c r="DJ232" i="5"/>
  <c r="BX232" i="5"/>
  <c r="DI232" i="5" s="1"/>
  <c r="BW232" i="5"/>
  <c r="DH232" i="5"/>
  <c r="BV232" i="5"/>
  <c r="DG232" i="5" s="1"/>
  <c r="BU232" i="5"/>
  <c r="DF232" i="5"/>
  <c r="BT232" i="5"/>
  <c r="DE232" i="5" s="1"/>
  <c r="AY232" i="5"/>
  <c r="AX232" i="5"/>
  <c r="AW232" i="5"/>
  <c r="AA232" i="5"/>
  <c r="Z232" i="5"/>
  <c r="Y232" i="5"/>
  <c r="D232" i="5"/>
  <c r="CR231" i="5"/>
  <c r="CQ231" i="5"/>
  <c r="CP231" i="5"/>
  <c r="CO231" i="5"/>
  <c r="CN231" i="5"/>
  <c r="CM231" i="5"/>
  <c r="CL231" i="5"/>
  <c r="BZ231" i="5"/>
  <c r="DK231" i="5" s="1"/>
  <c r="BY231" i="5"/>
  <c r="DJ231" i="5"/>
  <c r="BX231" i="5"/>
  <c r="DI231" i="5" s="1"/>
  <c r="BW231" i="5"/>
  <c r="DH231" i="5"/>
  <c r="BV231" i="5"/>
  <c r="DG231" i="5" s="1"/>
  <c r="BU231" i="5"/>
  <c r="DF231" i="5"/>
  <c r="BT231" i="5"/>
  <c r="DE231" i="5" s="1"/>
  <c r="AY231" i="5"/>
  <c r="AX231" i="5"/>
  <c r="AW231" i="5"/>
  <c r="AA231" i="5"/>
  <c r="Z231" i="5"/>
  <c r="Y231" i="5"/>
  <c r="D231" i="5"/>
  <c r="CR230" i="5"/>
  <c r="CQ230" i="5"/>
  <c r="CP230" i="5"/>
  <c r="CO230" i="5"/>
  <c r="CN230" i="5"/>
  <c r="CM230" i="5"/>
  <c r="CL230" i="5"/>
  <c r="BZ230" i="5"/>
  <c r="DK230" i="5" s="1"/>
  <c r="BY230" i="5"/>
  <c r="DJ230" i="5"/>
  <c r="BX230" i="5"/>
  <c r="DI230" i="5" s="1"/>
  <c r="BW230" i="5"/>
  <c r="DH230" i="5"/>
  <c r="BV230" i="5"/>
  <c r="DG230" i="5" s="1"/>
  <c r="BU230" i="5"/>
  <c r="DF230" i="5"/>
  <c r="BT230" i="5"/>
  <c r="DE230" i="5" s="1"/>
  <c r="AY230" i="5"/>
  <c r="AX230" i="5"/>
  <c r="AW230" i="5"/>
  <c r="AA230" i="5"/>
  <c r="Z230" i="5"/>
  <c r="Y230" i="5"/>
  <c r="D230" i="5"/>
  <c r="CR229" i="5"/>
  <c r="CQ229" i="5"/>
  <c r="CP229" i="5"/>
  <c r="CO229" i="5"/>
  <c r="CN229" i="5"/>
  <c r="CM229" i="5"/>
  <c r="CL229" i="5"/>
  <c r="BZ229" i="5"/>
  <c r="DK229" i="5" s="1"/>
  <c r="BY229" i="5"/>
  <c r="DJ229" i="5"/>
  <c r="BX229" i="5"/>
  <c r="DI229" i="5" s="1"/>
  <c r="BW229" i="5"/>
  <c r="DH229" i="5"/>
  <c r="BV229" i="5"/>
  <c r="DG229" i="5" s="1"/>
  <c r="BU229" i="5"/>
  <c r="DF229" i="5"/>
  <c r="BT229" i="5"/>
  <c r="DE229" i="5" s="1"/>
  <c r="AY229" i="5"/>
  <c r="AX229" i="5"/>
  <c r="AW229" i="5"/>
  <c r="AA229" i="5"/>
  <c r="Z229" i="5"/>
  <c r="Y229" i="5"/>
  <c r="D229" i="5"/>
  <c r="CR228" i="5"/>
  <c r="CQ228" i="5"/>
  <c r="CP228" i="5"/>
  <c r="CO228" i="5"/>
  <c r="CV227" i="5" s="1"/>
  <c r="CN228" i="5"/>
  <c r="CM228" i="5"/>
  <c r="CL228" i="5"/>
  <c r="BZ228" i="5"/>
  <c r="DK228" i="5" s="1"/>
  <c r="BY228" i="5"/>
  <c r="DJ228" i="5"/>
  <c r="BX228" i="5"/>
  <c r="DI228" i="5" s="1"/>
  <c r="BW228" i="5"/>
  <c r="DH228" i="5"/>
  <c r="BV228" i="5"/>
  <c r="DG228" i="5" s="1"/>
  <c r="BU228" i="5"/>
  <c r="DF228" i="5"/>
  <c r="BT228" i="5"/>
  <c r="DE228" i="5" s="1"/>
  <c r="AY228" i="5"/>
  <c r="AX228" i="5"/>
  <c r="AW228" i="5"/>
  <c r="AA228" i="5"/>
  <c r="Z228" i="5"/>
  <c r="Y228" i="5"/>
  <c r="D228" i="5"/>
  <c r="DI227" i="5"/>
  <c r="DD227" i="5"/>
  <c r="DC227" i="5"/>
  <c r="DB227" i="5"/>
  <c r="DA227" i="5"/>
  <c r="CZ227" i="5"/>
  <c r="CR227" i="5"/>
  <c r="CY227" i="5"/>
  <c r="CQ227" i="5"/>
  <c r="CX227" i="5"/>
  <c r="CP227" i="5"/>
  <c r="CW227" i="5"/>
  <c r="CO227" i="5"/>
  <c r="CN227" i="5"/>
  <c r="CU227" i="5"/>
  <c r="CM227" i="5"/>
  <c r="CT227" i="5"/>
  <c r="CL227" i="5"/>
  <c r="CS227" i="5"/>
  <c r="BZ227" i="5"/>
  <c r="DK227" i="5"/>
  <c r="BY227" i="5"/>
  <c r="DJ227" i="5" s="1"/>
  <c r="BX227" i="5"/>
  <c r="BW227" i="5"/>
  <c r="DH227" i="5" s="1"/>
  <c r="BV227" i="5"/>
  <c r="DG227" i="5" s="1"/>
  <c r="BU227" i="5"/>
  <c r="DF227" i="5"/>
  <c r="BT227" i="5"/>
  <c r="DE227" i="5" s="1"/>
  <c r="AY227" i="5"/>
  <c r="AX227" i="5"/>
  <c r="AW227" i="5"/>
  <c r="AA227" i="5"/>
  <c r="Z227" i="5"/>
  <c r="Y227" i="5"/>
  <c r="D227" i="5"/>
  <c r="CR226" i="5"/>
  <c r="CQ226" i="5"/>
  <c r="CP226" i="5"/>
  <c r="CO226" i="5"/>
  <c r="CN226" i="5"/>
  <c r="CM226" i="5"/>
  <c r="CL226" i="5"/>
  <c r="BZ226" i="5"/>
  <c r="DK226" i="5" s="1"/>
  <c r="BY226" i="5"/>
  <c r="DJ226" i="5"/>
  <c r="BX226" i="5"/>
  <c r="DI226" i="5" s="1"/>
  <c r="BW226" i="5"/>
  <c r="DH226" i="5"/>
  <c r="BV226" i="5"/>
  <c r="DG226" i="5" s="1"/>
  <c r="BU226" i="5"/>
  <c r="DF226" i="5"/>
  <c r="BT226" i="5"/>
  <c r="DE226" i="5" s="1"/>
  <c r="AY226" i="5"/>
  <c r="AX226" i="5"/>
  <c r="AW226" i="5"/>
  <c r="CR225" i="5"/>
  <c r="CQ225" i="5"/>
  <c r="CP225" i="5"/>
  <c r="CO225" i="5"/>
  <c r="CN225" i="5"/>
  <c r="CM225" i="5"/>
  <c r="CL225" i="5"/>
  <c r="BZ225" i="5"/>
  <c r="DK225" i="5" s="1"/>
  <c r="BY225" i="5"/>
  <c r="DJ225" i="5"/>
  <c r="BX225" i="5"/>
  <c r="DI225" i="5" s="1"/>
  <c r="BW225" i="5"/>
  <c r="DH225" i="5"/>
  <c r="BV225" i="5"/>
  <c r="DG225" i="5" s="1"/>
  <c r="BU225" i="5"/>
  <c r="DF225" i="5"/>
  <c r="BT225" i="5"/>
  <c r="DE225" i="5" s="1"/>
  <c r="AY225" i="5"/>
  <c r="AX225" i="5"/>
  <c r="AW225" i="5"/>
  <c r="CR224" i="5"/>
  <c r="CQ224" i="5"/>
  <c r="CP224" i="5"/>
  <c r="CO224" i="5"/>
  <c r="CN224" i="5"/>
  <c r="CM224" i="5"/>
  <c r="CL224" i="5"/>
  <c r="BZ224" i="5"/>
  <c r="DK224" i="5" s="1"/>
  <c r="BY224" i="5"/>
  <c r="DJ224" i="5"/>
  <c r="BX224" i="5"/>
  <c r="DI224" i="5" s="1"/>
  <c r="BW224" i="5"/>
  <c r="DH224" i="5"/>
  <c r="BV224" i="5"/>
  <c r="DG224" i="5" s="1"/>
  <c r="BU224" i="5"/>
  <c r="DF224" i="5"/>
  <c r="BT224" i="5"/>
  <c r="DE224" i="5" s="1"/>
  <c r="AY224" i="5"/>
  <c r="AX224" i="5"/>
  <c r="AW224" i="5"/>
  <c r="CR223" i="5"/>
  <c r="CQ223" i="5"/>
  <c r="CP223" i="5"/>
  <c r="CO223" i="5"/>
  <c r="CN223" i="5"/>
  <c r="CM223" i="5"/>
  <c r="CL223" i="5"/>
  <c r="BZ223" i="5"/>
  <c r="DK223" i="5" s="1"/>
  <c r="BY223" i="5"/>
  <c r="DJ223" i="5"/>
  <c r="BX223" i="5"/>
  <c r="DI223" i="5" s="1"/>
  <c r="BW223" i="5"/>
  <c r="DH223" i="5"/>
  <c r="BV223" i="5"/>
  <c r="DG223" i="5" s="1"/>
  <c r="BU223" i="5"/>
  <c r="DF223" i="5"/>
  <c r="BT223" i="5"/>
  <c r="DE223" i="5" s="1"/>
  <c r="AY223" i="5"/>
  <c r="AX223" i="5"/>
  <c r="AW223" i="5"/>
  <c r="CR222" i="5"/>
  <c r="CQ222" i="5"/>
  <c r="CP222" i="5"/>
  <c r="CO222" i="5"/>
  <c r="CN222" i="5"/>
  <c r="CM222" i="5"/>
  <c r="CL222" i="5"/>
  <c r="BZ222" i="5"/>
  <c r="DK222" i="5" s="1"/>
  <c r="BY222" i="5"/>
  <c r="DJ222" i="5"/>
  <c r="BX222" i="5"/>
  <c r="DI222" i="5" s="1"/>
  <c r="BW222" i="5"/>
  <c r="DH222" i="5"/>
  <c r="BV222" i="5"/>
  <c r="DG222" i="5" s="1"/>
  <c r="BU222" i="5"/>
  <c r="DF222" i="5"/>
  <c r="BT222" i="5"/>
  <c r="DE222" i="5" s="1"/>
  <c r="AY222" i="5"/>
  <c r="AX222" i="5"/>
  <c r="AW222" i="5"/>
  <c r="CR221" i="5"/>
  <c r="CQ221" i="5"/>
  <c r="CP221" i="5"/>
  <c r="CO221" i="5"/>
  <c r="CN221" i="5"/>
  <c r="CU220" i="5" s="1"/>
  <c r="CM221" i="5"/>
  <c r="CL221" i="5"/>
  <c r="BZ221" i="5"/>
  <c r="DK221" i="5" s="1"/>
  <c r="BY221" i="5"/>
  <c r="DJ221" i="5"/>
  <c r="BX221" i="5"/>
  <c r="DI221" i="5" s="1"/>
  <c r="BW221" i="5"/>
  <c r="DH221" i="5"/>
  <c r="BV221" i="5"/>
  <c r="DG221" i="5" s="1"/>
  <c r="BU221" i="5"/>
  <c r="DF221" i="5"/>
  <c r="BT221" i="5"/>
  <c r="AY221" i="5"/>
  <c r="AX221" i="5"/>
  <c r="AW221" i="5"/>
  <c r="DD220" i="5"/>
  <c r="DC220" i="5"/>
  <c r="DB220" i="5"/>
  <c r="DA220" i="5"/>
  <c r="CZ220" i="5"/>
  <c r="CR220" i="5"/>
  <c r="CY220" i="5"/>
  <c r="CQ220" i="5"/>
  <c r="CP220" i="5"/>
  <c r="CW220" i="5"/>
  <c r="CO220" i="5"/>
  <c r="CN220" i="5"/>
  <c r="CM220" i="5"/>
  <c r="CL220" i="5"/>
  <c r="CS220" i="5" s="1"/>
  <c r="CG220" i="5"/>
  <c r="DP220" i="5" s="1"/>
  <c r="BZ220" i="5"/>
  <c r="DK220" i="5" s="1"/>
  <c r="BY220" i="5"/>
  <c r="DJ220" i="5" s="1"/>
  <c r="BX220" i="5"/>
  <c r="DI220" i="5" s="1"/>
  <c r="BW220" i="5"/>
  <c r="DH220" i="5" s="1"/>
  <c r="BV220" i="5"/>
  <c r="DG220" i="5"/>
  <c r="BU220" i="5"/>
  <c r="DF220" i="5" s="1"/>
  <c r="BT220" i="5"/>
  <c r="DE220" i="5" s="1"/>
  <c r="AY220" i="5"/>
  <c r="AX220" i="5"/>
  <c r="AW220" i="5"/>
  <c r="CR219" i="5"/>
  <c r="CQ219" i="5"/>
  <c r="CP219" i="5"/>
  <c r="CO219" i="5"/>
  <c r="CN219" i="5"/>
  <c r="CM219" i="5"/>
  <c r="CL219" i="5"/>
  <c r="BZ219" i="5"/>
  <c r="DK219" i="5"/>
  <c r="BY219" i="5"/>
  <c r="DJ219" i="5" s="1"/>
  <c r="BX219" i="5"/>
  <c r="DI219" i="5"/>
  <c r="BW219" i="5"/>
  <c r="DH219" i="5" s="1"/>
  <c r="BV219" i="5"/>
  <c r="DG219" i="5"/>
  <c r="BU219" i="5"/>
  <c r="DF219" i="5" s="1"/>
  <c r="BT219" i="5"/>
  <c r="DE219" i="5" s="1"/>
  <c r="AY219" i="5"/>
  <c r="AX219" i="5"/>
  <c r="AW219" i="5"/>
  <c r="CR218" i="5"/>
  <c r="CQ218" i="5"/>
  <c r="CP218" i="5"/>
  <c r="CO218" i="5"/>
  <c r="CN218" i="5"/>
  <c r="CM218" i="5"/>
  <c r="CL218" i="5"/>
  <c r="BZ218" i="5"/>
  <c r="DK218" i="5" s="1"/>
  <c r="BY218" i="5"/>
  <c r="DJ218" i="5" s="1"/>
  <c r="BX218" i="5"/>
  <c r="DI218" i="5" s="1"/>
  <c r="BW218" i="5"/>
  <c r="DH218" i="5" s="1"/>
  <c r="BV218" i="5"/>
  <c r="DG218" i="5" s="1"/>
  <c r="BU218" i="5"/>
  <c r="DF218" i="5"/>
  <c r="BT218" i="5"/>
  <c r="DE218" i="5" s="1"/>
  <c r="AY218" i="5"/>
  <c r="AX218" i="5"/>
  <c r="AW218" i="5"/>
  <c r="CR217" i="5"/>
  <c r="CQ217" i="5"/>
  <c r="CP217" i="5"/>
  <c r="CO217" i="5"/>
  <c r="CN217" i="5"/>
  <c r="CM217" i="5"/>
  <c r="CL217" i="5"/>
  <c r="BZ217" i="5"/>
  <c r="DK217" i="5"/>
  <c r="BY217" i="5"/>
  <c r="DJ217" i="5" s="1"/>
  <c r="BX217" i="5"/>
  <c r="DI217" i="5"/>
  <c r="BW217" i="5"/>
  <c r="DH217" i="5" s="1"/>
  <c r="BV217" i="5"/>
  <c r="DG217" i="5"/>
  <c r="BU217" i="5"/>
  <c r="DF217" i="5" s="1"/>
  <c r="BT217" i="5"/>
  <c r="DE217" i="5" s="1"/>
  <c r="AY217" i="5"/>
  <c r="AX217" i="5"/>
  <c r="AW217" i="5"/>
  <c r="CR216" i="5"/>
  <c r="CQ216" i="5"/>
  <c r="CP216" i="5"/>
  <c r="CO216" i="5"/>
  <c r="CN216" i="5"/>
  <c r="CM216" i="5"/>
  <c r="CL216" i="5"/>
  <c r="CS213" i="5" s="1"/>
  <c r="BZ216" i="5"/>
  <c r="DK216" i="5" s="1"/>
  <c r="BY216" i="5"/>
  <c r="DJ216" i="5"/>
  <c r="BX216" i="5"/>
  <c r="BW216" i="5"/>
  <c r="DH216" i="5" s="1"/>
  <c r="BV216" i="5"/>
  <c r="DG216" i="5" s="1"/>
  <c r="BU216" i="5"/>
  <c r="DF216" i="5"/>
  <c r="BT216" i="5"/>
  <c r="DE216" i="5" s="1"/>
  <c r="AY216" i="5"/>
  <c r="AX216" i="5"/>
  <c r="AW216" i="5"/>
  <c r="CR215" i="5"/>
  <c r="CQ215" i="5"/>
  <c r="CP215" i="5"/>
  <c r="CO215" i="5"/>
  <c r="CN215" i="5"/>
  <c r="CM215" i="5"/>
  <c r="CL215" i="5"/>
  <c r="BZ215" i="5"/>
  <c r="DK215" i="5"/>
  <c r="BY215" i="5"/>
  <c r="DJ215" i="5" s="1"/>
  <c r="BX215" i="5"/>
  <c r="DI215" i="5"/>
  <c r="BW215" i="5"/>
  <c r="DH215" i="5" s="1"/>
  <c r="BV215" i="5"/>
  <c r="DG215" i="5"/>
  <c r="BU215" i="5"/>
  <c r="DF215" i="5" s="1"/>
  <c r="BT215" i="5"/>
  <c r="DE215" i="5" s="1"/>
  <c r="AY215" i="5"/>
  <c r="AX215" i="5"/>
  <c r="AW215" i="5"/>
  <c r="CR214" i="5"/>
  <c r="CQ214" i="5"/>
  <c r="CP214" i="5"/>
  <c r="CO214" i="5"/>
  <c r="CN214" i="5"/>
  <c r="CM214" i="5"/>
  <c r="CL214" i="5"/>
  <c r="BZ214" i="5"/>
  <c r="DK214" i="5" s="1"/>
  <c r="BY214" i="5"/>
  <c r="DJ214" i="5"/>
  <c r="BX214" i="5"/>
  <c r="DI214" i="5" s="1"/>
  <c r="BW214" i="5"/>
  <c r="DH214" i="5" s="1"/>
  <c r="BV214" i="5"/>
  <c r="DG214" i="5" s="1"/>
  <c r="BU214" i="5"/>
  <c r="DF214" i="5"/>
  <c r="BT214" i="5"/>
  <c r="DE214" i="5" s="1"/>
  <c r="AY214" i="5"/>
  <c r="AX214" i="5"/>
  <c r="AW214" i="5"/>
  <c r="DE213" i="5"/>
  <c r="DD213" i="5"/>
  <c r="DC213" i="5"/>
  <c r="DB213" i="5"/>
  <c r="DA213" i="5"/>
  <c r="CZ213" i="5"/>
  <c r="CR213" i="5"/>
  <c r="CQ213" i="5"/>
  <c r="CP213" i="5"/>
  <c r="CW213" i="5"/>
  <c r="CO213" i="5"/>
  <c r="CN213" i="5"/>
  <c r="CU213" i="5" s="1"/>
  <c r="CM213" i="5"/>
  <c r="CL213" i="5"/>
  <c r="BZ213" i="5"/>
  <c r="DK213" i="5" s="1"/>
  <c r="BY213" i="5"/>
  <c r="BX213" i="5"/>
  <c r="DI213" i="5" s="1"/>
  <c r="BW213" i="5"/>
  <c r="BV213" i="5"/>
  <c r="DG213" i="5" s="1"/>
  <c r="BU213" i="5"/>
  <c r="BT213" i="5"/>
  <c r="AY213" i="5"/>
  <c r="AX213" i="5"/>
  <c r="AW213" i="5"/>
  <c r="CR212" i="5"/>
  <c r="CQ212" i="5"/>
  <c r="CP212" i="5"/>
  <c r="CO212" i="5"/>
  <c r="CN212" i="5"/>
  <c r="CM212" i="5"/>
  <c r="CL212" i="5"/>
  <c r="BZ212" i="5"/>
  <c r="DK212" i="5" s="1"/>
  <c r="BY212" i="5"/>
  <c r="DJ212" i="5" s="1"/>
  <c r="BX212" i="5"/>
  <c r="DI212" i="5" s="1"/>
  <c r="BW212" i="5"/>
  <c r="DH212" i="5" s="1"/>
  <c r="BV212" i="5"/>
  <c r="DG212" i="5" s="1"/>
  <c r="BU212" i="5"/>
  <c r="DF212" i="5" s="1"/>
  <c r="BT212" i="5"/>
  <c r="DE212" i="5"/>
  <c r="AY212" i="5"/>
  <c r="AX212" i="5"/>
  <c r="AW212" i="5"/>
  <c r="CR211" i="5"/>
  <c r="CQ211" i="5"/>
  <c r="CP211" i="5"/>
  <c r="CO211" i="5"/>
  <c r="CN211" i="5"/>
  <c r="CM211" i="5"/>
  <c r="CL211" i="5"/>
  <c r="BZ211" i="5"/>
  <c r="DK211" i="5"/>
  <c r="BY211" i="5"/>
  <c r="DJ211" i="5" s="1"/>
  <c r="BX211" i="5"/>
  <c r="DI211" i="5" s="1"/>
  <c r="BW211" i="5"/>
  <c r="DH211" i="5" s="1"/>
  <c r="BV211" i="5"/>
  <c r="DG211" i="5" s="1"/>
  <c r="BU211" i="5"/>
  <c r="DF211" i="5" s="1"/>
  <c r="BT211" i="5"/>
  <c r="DE211" i="5"/>
  <c r="AY211" i="5"/>
  <c r="AX211" i="5"/>
  <c r="AW211" i="5"/>
  <c r="CR210" i="5"/>
  <c r="CQ210" i="5"/>
  <c r="CP210" i="5"/>
  <c r="CO210" i="5"/>
  <c r="CN210" i="5"/>
  <c r="CM210" i="5"/>
  <c r="CL210" i="5"/>
  <c r="BZ210" i="5"/>
  <c r="DK210" i="5"/>
  <c r="BY210" i="5"/>
  <c r="DJ210" i="5" s="1"/>
  <c r="BX210" i="5"/>
  <c r="DI210" i="5"/>
  <c r="BW210" i="5"/>
  <c r="DH210" i="5" s="1"/>
  <c r="BV210" i="5"/>
  <c r="DG210" i="5" s="1"/>
  <c r="BU210" i="5"/>
  <c r="DF210" i="5" s="1"/>
  <c r="BT210" i="5"/>
  <c r="DE210" i="5"/>
  <c r="AY210" i="5"/>
  <c r="AX210" i="5"/>
  <c r="AW210" i="5"/>
  <c r="CR209" i="5"/>
  <c r="CQ209" i="5"/>
  <c r="CP209" i="5"/>
  <c r="CO209" i="5"/>
  <c r="CN209" i="5"/>
  <c r="CM209" i="5"/>
  <c r="CL209" i="5"/>
  <c r="BZ209" i="5"/>
  <c r="DK209" i="5"/>
  <c r="BY209" i="5"/>
  <c r="DJ209" i="5" s="1"/>
  <c r="BX209" i="5"/>
  <c r="DI209" i="5" s="1"/>
  <c r="BW209" i="5"/>
  <c r="DH209" i="5" s="1"/>
  <c r="BV209" i="5"/>
  <c r="DG209" i="5"/>
  <c r="BU209" i="5"/>
  <c r="DF209" i="5" s="1"/>
  <c r="BT209" i="5"/>
  <c r="DE209" i="5" s="1"/>
  <c r="AY209" i="5"/>
  <c r="AX209" i="5"/>
  <c r="AW209" i="5"/>
  <c r="CR208" i="5"/>
  <c r="CQ208" i="5"/>
  <c r="CP208" i="5"/>
  <c r="CO208" i="5"/>
  <c r="CN208" i="5"/>
  <c r="CM208" i="5"/>
  <c r="CL208" i="5"/>
  <c r="BZ208" i="5"/>
  <c r="DK208" i="5" s="1"/>
  <c r="BY208" i="5"/>
  <c r="DJ208" i="5" s="1"/>
  <c r="BX208" i="5"/>
  <c r="DI208" i="5" s="1"/>
  <c r="BW208" i="5"/>
  <c r="DH208" i="5"/>
  <c r="BV208" i="5"/>
  <c r="DG208" i="5" s="1"/>
  <c r="BU208" i="5"/>
  <c r="DF208" i="5" s="1"/>
  <c r="BT208" i="5"/>
  <c r="DE208" i="5" s="1"/>
  <c r="AY208" i="5"/>
  <c r="AX208" i="5"/>
  <c r="AW208" i="5"/>
  <c r="CR207" i="5"/>
  <c r="CQ207" i="5"/>
  <c r="CP207" i="5"/>
  <c r="CO207" i="5"/>
  <c r="CN207" i="5"/>
  <c r="CM207" i="5"/>
  <c r="CL207" i="5"/>
  <c r="BZ207" i="5"/>
  <c r="DK207" i="5" s="1"/>
  <c r="BY207" i="5"/>
  <c r="DJ207" i="5" s="1"/>
  <c r="BX207" i="5"/>
  <c r="DI207" i="5" s="1"/>
  <c r="BW207" i="5"/>
  <c r="DH207" i="5"/>
  <c r="BV207" i="5"/>
  <c r="DG207" i="5" s="1"/>
  <c r="BU207" i="5"/>
  <c r="DF207" i="5" s="1"/>
  <c r="BT207" i="5"/>
  <c r="DE207" i="5" s="1"/>
  <c r="AY207" i="5"/>
  <c r="AX207" i="5"/>
  <c r="AW207" i="5"/>
  <c r="DE206" i="5"/>
  <c r="DD206" i="5"/>
  <c r="DC206" i="5"/>
  <c r="DB206" i="5"/>
  <c r="DA206" i="5"/>
  <c r="CZ206" i="5"/>
  <c r="CR206" i="5"/>
  <c r="CQ206" i="5"/>
  <c r="CP206" i="5"/>
  <c r="CW206" i="5" s="1"/>
  <c r="CO206" i="5"/>
  <c r="CN206" i="5"/>
  <c r="CM206" i="5"/>
  <c r="CL206" i="5"/>
  <c r="CS206" i="5" s="1"/>
  <c r="BZ206" i="5"/>
  <c r="DK206" i="5"/>
  <c r="BY206" i="5"/>
  <c r="BX206" i="5"/>
  <c r="BW206" i="5"/>
  <c r="BV206" i="5"/>
  <c r="DG206" i="5"/>
  <c r="BU206" i="5"/>
  <c r="BT206" i="5"/>
  <c r="AY206" i="5"/>
  <c r="AX206" i="5"/>
  <c r="AW206" i="5"/>
  <c r="CR205" i="5"/>
  <c r="CQ205" i="5"/>
  <c r="CP205" i="5"/>
  <c r="CO205" i="5"/>
  <c r="CN205" i="5"/>
  <c r="CM205" i="5"/>
  <c r="CL205" i="5"/>
  <c r="BZ205" i="5"/>
  <c r="DK205" i="5"/>
  <c r="BY205" i="5"/>
  <c r="DJ205" i="5"/>
  <c r="BX205" i="5"/>
  <c r="DI205" i="5"/>
  <c r="BW205" i="5"/>
  <c r="DH205" i="5"/>
  <c r="BV205" i="5"/>
  <c r="DG205" i="5"/>
  <c r="BU205" i="5"/>
  <c r="DF205" i="5" s="1"/>
  <c r="BT205" i="5"/>
  <c r="DE205" i="5" s="1"/>
  <c r="AY205" i="5"/>
  <c r="AX205" i="5"/>
  <c r="AW205" i="5"/>
  <c r="CR204" i="5"/>
  <c r="CQ204" i="5"/>
  <c r="CP204" i="5"/>
  <c r="CO204" i="5"/>
  <c r="CN204" i="5"/>
  <c r="CM204" i="5"/>
  <c r="CL204" i="5"/>
  <c r="BZ204" i="5"/>
  <c r="DK204" i="5" s="1"/>
  <c r="BY204" i="5"/>
  <c r="DJ204" i="5" s="1"/>
  <c r="BX204" i="5"/>
  <c r="DI204" i="5" s="1"/>
  <c r="BW204" i="5"/>
  <c r="DH204" i="5"/>
  <c r="BV204" i="5"/>
  <c r="DG204" i="5" s="1"/>
  <c r="BU204" i="5"/>
  <c r="DF204" i="5" s="1"/>
  <c r="BT204" i="5"/>
  <c r="DE204" i="5" s="1"/>
  <c r="AY204" i="5"/>
  <c r="AX204" i="5"/>
  <c r="AW204" i="5"/>
  <c r="CR203" i="5"/>
  <c r="CQ203" i="5"/>
  <c r="CP203" i="5"/>
  <c r="CO203" i="5"/>
  <c r="CN203" i="5"/>
  <c r="CM203" i="5"/>
  <c r="CL203" i="5"/>
  <c r="BZ203" i="5"/>
  <c r="DK203" i="5"/>
  <c r="BY203" i="5"/>
  <c r="DJ203" i="5" s="1"/>
  <c r="BX203" i="5"/>
  <c r="DI203" i="5"/>
  <c r="BW203" i="5"/>
  <c r="DH203" i="5" s="1"/>
  <c r="BV203" i="5"/>
  <c r="DG203" i="5"/>
  <c r="BU203" i="5"/>
  <c r="DF203" i="5" s="1"/>
  <c r="BT203" i="5"/>
  <c r="DE203" i="5" s="1"/>
  <c r="AY203" i="5"/>
  <c r="AX203" i="5"/>
  <c r="AW203" i="5"/>
  <c r="CR202" i="5"/>
  <c r="CQ202" i="5"/>
  <c r="CP202" i="5"/>
  <c r="CO202" i="5"/>
  <c r="CN202" i="5"/>
  <c r="CM202" i="5"/>
  <c r="CL202" i="5"/>
  <c r="BZ202" i="5"/>
  <c r="DK202" i="5" s="1"/>
  <c r="BY202" i="5"/>
  <c r="DJ202" i="5" s="1"/>
  <c r="BX202" i="5"/>
  <c r="DI202" i="5" s="1"/>
  <c r="BW202" i="5"/>
  <c r="DH202" i="5" s="1"/>
  <c r="BV202" i="5"/>
  <c r="DG202" i="5" s="1"/>
  <c r="BU202" i="5"/>
  <c r="DF202" i="5" s="1"/>
  <c r="BT202" i="5"/>
  <c r="DE202" i="5" s="1"/>
  <c r="AY202" i="5"/>
  <c r="AX202" i="5"/>
  <c r="AW202" i="5"/>
  <c r="CR201" i="5"/>
  <c r="CQ201" i="5"/>
  <c r="CP201" i="5"/>
  <c r="CO201" i="5"/>
  <c r="CN201" i="5"/>
  <c r="CM201" i="5"/>
  <c r="CL201" i="5"/>
  <c r="BZ201" i="5"/>
  <c r="DK201" i="5"/>
  <c r="BY201" i="5"/>
  <c r="DJ201" i="5"/>
  <c r="BX201" i="5"/>
  <c r="DI201" i="5"/>
  <c r="BW201" i="5"/>
  <c r="DH201" i="5"/>
  <c r="BV201" i="5"/>
  <c r="DG201" i="5"/>
  <c r="BU201" i="5"/>
  <c r="DF201" i="5" s="1"/>
  <c r="BT201" i="5"/>
  <c r="DE201" i="5" s="1"/>
  <c r="AY201" i="5"/>
  <c r="AX201" i="5"/>
  <c r="AW201" i="5"/>
  <c r="CR200" i="5"/>
  <c r="CQ200" i="5"/>
  <c r="CP200" i="5"/>
  <c r="CO200" i="5"/>
  <c r="CN200" i="5"/>
  <c r="CM200" i="5"/>
  <c r="CL200" i="5"/>
  <c r="BZ200" i="5"/>
  <c r="DK200" i="5" s="1"/>
  <c r="BY200" i="5"/>
  <c r="DJ200" i="5" s="1"/>
  <c r="BX200" i="5"/>
  <c r="DI200" i="5" s="1"/>
  <c r="BW200" i="5"/>
  <c r="DH200" i="5"/>
  <c r="BV200" i="5"/>
  <c r="DG200" i="5" s="1"/>
  <c r="BU200" i="5"/>
  <c r="DF200" i="5" s="1"/>
  <c r="BT200" i="5"/>
  <c r="DE200" i="5" s="1"/>
  <c r="AY200" i="5"/>
  <c r="AX200" i="5"/>
  <c r="AW200" i="5"/>
  <c r="DE199" i="5"/>
  <c r="DD199" i="5"/>
  <c r="DC199" i="5"/>
  <c r="DB199" i="5"/>
  <c r="DA199" i="5"/>
  <c r="CZ199" i="5"/>
  <c r="CR199" i="5"/>
  <c r="CQ199" i="5"/>
  <c r="CP199" i="5"/>
  <c r="CO199" i="5"/>
  <c r="CN199" i="5"/>
  <c r="CU199" i="5"/>
  <c r="CM199" i="5"/>
  <c r="CL199" i="5"/>
  <c r="BZ199" i="5"/>
  <c r="DK199" i="5"/>
  <c r="BY199" i="5"/>
  <c r="BX199" i="5"/>
  <c r="DI199" i="5" s="1"/>
  <c r="BW199" i="5"/>
  <c r="BV199" i="5"/>
  <c r="DG199" i="5" s="1"/>
  <c r="BU199" i="5"/>
  <c r="BT199" i="5"/>
  <c r="AY199" i="5"/>
  <c r="AX199" i="5"/>
  <c r="AW199" i="5"/>
  <c r="CR198" i="5"/>
  <c r="CQ198" i="5"/>
  <c r="CP198" i="5"/>
  <c r="CO198" i="5"/>
  <c r="CN198" i="5"/>
  <c r="CM198" i="5"/>
  <c r="CL198" i="5"/>
  <c r="BZ198" i="5"/>
  <c r="DK198" i="5" s="1"/>
  <c r="BY198" i="5"/>
  <c r="DJ198" i="5" s="1"/>
  <c r="BX198" i="5"/>
  <c r="DI198" i="5" s="1"/>
  <c r="BW198" i="5"/>
  <c r="DH198" i="5" s="1"/>
  <c r="BV198" i="5"/>
  <c r="DG198" i="5"/>
  <c r="BU198" i="5"/>
  <c r="DF198" i="5" s="1"/>
  <c r="BT198" i="5"/>
  <c r="DE198" i="5" s="1"/>
  <c r="AY198" i="5"/>
  <c r="AX198" i="5"/>
  <c r="AW198" i="5"/>
  <c r="CR197" i="5"/>
  <c r="CQ197" i="5"/>
  <c r="CP197" i="5"/>
  <c r="CO197" i="5"/>
  <c r="CN197" i="5"/>
  <c r="CM197" i="5"/>
  <c r="CL197" i="5"/>
  <c r="BZ197" i="5"/>
  <c r="DK197" i="5" s="1"/>
  <c r="BY197" i="5"/>
  <c r="DJ197" i="5" s="1"/>
  <c r="BX197" i="5"/>
  <c r="DI197" i="5" s="1"/>
  <c r="BW197" i="5"/>
  <c r="DH197" i="5" s="1"/>
  <c r="BV197" i="5"/>
  <c r="DG197" i="5"/>
  <c r="BU197" i="5"/>
  <c r="DF197" i="5" s="1"/>
  <c r="BT197" i="5"/>
  <c r="DE197" i="5"/>
  <c r="AY197" i="5"/>
  <c r="AX197" i="5"/>
  <c r="AW197" i="5"/>
  <c r="CR196" i="5"/>
  <c r="CQ196" i="5"/>
  <c r="CP196" i="5"/>
  <c r="CO196" i="5"/>
  <c r="CN196" i="5"/>
  <c r="CM196" i="5"/>
  <c r="CL196" i="5"/>
  <c r="BZ196" i="5"/>
  <c r="DK196" i="5"/>
  <c r="BY196" i="5"/>
  <c r="DJ196" i="5" s="1"/>
  <c r="BX196" i="5"/>
  <c r="DI196" i="5" s="1"/>
  <c r="BW196" i="5"/>
  <c r="DH196" i="5" s="1"/>
  <c r="BV196" i="5"/>
  <c r="DG196" i="5" s="1"/>
  <c r="BU196" i="5"/>
  <c r="DF196" i="5" s="1"/>
  <c r="BT196" i="5"/>
  <c r="DE196" i="5"/>
  <c r="AY196" i="5"/>
  <c r="AX196" i="5"/>
  <c r="AW196" i="5"/>
  <c r="CR195" i="5"/>
  <c r="CQ195" i="5"/>
  <c r="CP195" i="5"/>
  <c r="CO195" i="5"/>
  <c r="CN195" i="5"/>
  <c r="CM195" i="5"/>
  <c r="CL195" i="5"/>
  <c r="BZ195" i="5"/>
  <c r="DK195" i="5"/>
  <c r="BY195" i="5"/>
  <c r="DJ195" i="5" s="1"/>
  <c r="BX195" i="5"/>
  <c r="DI195" i="5"/>
  <c r="BW195" i="5"/>
  <c r="DH195" i="5" s="1"/>
  <c r="BV195" i="5"/>
  <c r="DG195" i="5" s="1"/>
  <c r="BU195" i="5"/>
  <c r="DF195" i="5" s="1"/>
  <c r="BT195" i="5"/>
  <c r="DE195" i="5" s="1"/>
  <c r="AY195" i="5"/>
  <c r="AX195" i="5"/>
  <c r="AW195" i="5"/>
  <c r="CR194" i="5"/>
  <c r="CQ194" i="5"/>
  <c r="CP194" i="5"/>
  <c r="CO194" i="5"/>
  <c r="CN194" i="5"/>
  <c r="CM194" i="5"/>
  <c r="CL194" i="5"/>
  <c r="BZ194" i="5"/>
  <c r="DK194" i="5" s="1"/>
  <c r="BY194" i="5"/>
  <c r="DJ194" i="5" s="1"/>
  <c r="BX194" i="5"/>
  <c r="DI194" i="5" s="1"/>
  <c r="BW194" i="5"/>
  <c r="DH194" i="5" s="1"/>
  <c r="BV194" i="5"/>
  <c r="DG194" i="5"/>
  <c r="BU194" i="5"/>
  <c r="DF194" i="5" s="1"/>
  <c r="BT194" i="5"/>
  <c r="DE194" i="5" s="1"/>
  <c r="AY194" i="5"/>
  <c r="AX194" i="5"/>
  <c r="AW194" i="5"/>
  <c r="CR193" i="5"/>
  <c r="CQ193" i="5"/>
  <c r="CP193" i="5"/>
  <c r="CO193" i="5"/>
  <c r="CN193" i="5"/>
  <c r="CM193" i="5"/>
  <c r="CL193" i="5"/>
  <c r="BZ193" i="5"/>
  <c r="DK193" i="5" s="1"/>
  <c r="BY193" i="5"/>
  <c r="DJ193" i="5" s="1"/>
  <c r="BX193" i="5"/>
  <c r="DI193" i="5" s="1"/>
  <c r="BW193" i="5"/>
  <c r="DH193" i="5" s="1"/>
  <c r="BV193" i="5"/>
  <c r="DG193" i="5"/>
  <c r="BU193" i="5"/>
  <c r="DF193" i="5" s="1"/>
  <c r="BT193" i="5"/>
  <c r="DE193" i="5" s="1"/>
  <c r="AY193" i="5"/>
  <c r="AX193" i="5"/>
  <c r="AW193" i="5"/>
  <c r="DD192" i="5"/>
  <c r="DC192" i="5"/>
  <c r="DB192" i="5"/>
  <c r="DA192" i="5"/>
  <c r="CZ192" i="5"/>
  <c r="CR192" i="5"/>
  <c r="CQ192" i="5"/>
  <c r="CP192" i="5"/>
  <c r="CW192" i="5" s="1"/>
  <c r="CO192" i="5"/>
  <c r="CN192" i="5"/>
  <c r="CM192" i="5"/>
  <c r="CL192" i="5"/>
  <c r="CS192" i="5"/>
  <c r="BZ192" i="5"/>
  <c r="DK192" i="5"/>
  <c r="BY192" i="5"/>
  <c r="BX192" i="5"/>
  <c r="BW192" i="5"/>
  <c r="BV192" i="5"/>
  <c r="DG192" i="5" s="1"/>
  <c r="BU192" i="5"/>
  <c r="BT192" i="5"/>
  <c r="AY192" i="5"/>
  <c r="AX192" i="5"/>
  <c r="AW192" i="5"/>
  <c r="DF191" i="5"/>
  <c r="CR191" i="5"/>
  <c r="CQ191" i="5"/>
  <c r="CP191" i="5"/>
  <c r="CO191" i="5"/>
  <c r="CN191" i="5"/>
  <c r="CM191" i="5"/>
  <c r="CL191" i="5"/>
  <c r="BZ191" i="5"/>
  <c r="DK191" i="5" s="1"/>
  <c r="BY191" i="5"/>
  <c r="DJ191" i="5"/>
  <c r="BX191" i="5"/>
  <c r="DI191" i="5" s="1"/>
  <c r="BW191" i="5"/>
  <c r="DH191" i="5"/>
  <c r="BV191" i="5"/>
  <c r="DG191" i="5" s="1"/>
  <c r="BU191" i="5"/>
  <c r="BT191" i="5"/>
  <c r="DE191" i="5"/>
  <c r="AY191" i="5"/>
  <c r="AX191" i="5"/>
  <c r="AW191" i="5"/>
  <c r="CR190" i="5"/>
  <c r="CQ190" i="5"/>
  <c r="CP190" i="5"/>
  <c r="CO190" i="5"/>
  <c r="CN190" i="5"/>
  <c r="CM190" i="5"/>
  <c r="CL190" i="5"/>
  <c r="BZ190" i="5"/>
  <c r="DK190" i="5"/>
  <c r="BY190" i="5"/>
  <c r="DJ190" i="5" s="1"/>
  <c r="BX190" i="5"/>
  <c r="DI190" i="5" s="1"/>
  <c r="BW190" i="5"/>
  <c r="DH190" i="5" s="1"/>
  <c r="BV190" i="5"/>
  <c r="DG190" i="5"/>
  <c r="BU190" i="5"/>
  <c r="DF190" i="5" s="1"/>
  <c r="BT190" i="5"/>
  <c r="DE190" i="5" s="1"/>
  <c r="AY190" i="5"/>
  <c r="AX190" i="5"/>
  <c r="AW190" i="5"/>
  <c r="DF189" i="5"/>
  <c r="CR189" i="5"/>
  <c r="CQ189" i="5"/>
  <c r="CP189" i="5"/>
  <c r="CW185" i="5" s="1"/>
  <c r="CO189" i="5"/>
  <c r="CN189" i="5"/>
  <c r="CM189" i="5"/>
  <c r="CL189" i="5"/>
  <c r="BZ189" i="5"/>
  <c r="DK189" i="5"/>
  <c r="BY189" i="5"/>
  <c r="DJ189" i="5"/>
  <c r="BX189" i="5"/>
  <c r="DI189" i="5"/>
  <c r="BW189" i="5"/>
  <c r="DH189" i="5"/>
  <c r="BV189" i="5"/>
  <c r="DG189" i="5"/>
  <c r="BU189" i="5"/>
  <c r="BT189" i="5"/>
  <c r="DE189" i="5" s="1"/>
  <c r="AY189" i="5"/>
  <c r="AX189" i="5"/>
  <c r="AW189" i="5"/>
  <c r="CR188" i="5"/>
  <c r="CQ188" i="5"/>
  <c r="CP188" i="5"/>
  <c r="CO188" i="5"/>
  <c r="CN188" i="5"/>
  <c r="CM188" i="5"/>
  <c r="CL188" i="5"/>
  <c r="BZ188" i="5"/>
  <c r="DK188" i="5" s="1"/>
  <c r="BY188" i="5"/>
  <c r="DJ188" i="5" s="1"/>
  <c r="BX188" i="5"/>
  <c r="DI188" i="5"/>
  <c r="BW188" i="5"/>
  <c r="DH188" i="5" s="1"/>
  <c r="BV188" i="5"/>
  <c r="DG188" i="5" s="1"/>
  <c r="BU188" i="5"/>
  <c r="DF188" i="5" s="1"/>
  <c r="BT188" i="5"/>
  <c r="DE188" i="5"/>
  <c r="AY188" i="5"/>
  <c r="AX188" i="5"/>
  <c r="AW188" i="5"/>
  <c r="DF187" i="5"/>
  <c r="CR187" i="5"/>
  <c r="CQ187" i="5"/>
  <c r="CP187" i="5"/>
  <c r="CO187" i="5"/>
  <c r="CN187" i="5"/>
  <c r="CM187" i="5"/>
  <c r="CL187" i="5"/>
  <c r="BZ187" i="5"/>
  <c r="DK187" i="5" s="1"/>
  <c r="BY187" i="5"/>
  <c r="DJ187" i="5"/>
  <c r="BX187" i="5"/>
  <c r="DI187" i="5" s="1"/>
  <c r="BW187" i="5"/>
  <c r="DH187" i="5"/>
  <c r="BV187" i="5"/>
  <c r="DG187" i="5" s="1"/>
  <c r="BU187" i="5"/>
  <c r="BT187" i="5"/>
  <c r="DE187" i="5"/>
  <c r="AY187" i="5"/>
  <c r="AX187" i="5"/>
  <c r="AW187" i="5"/>
  <c r="CR186" i="5"/>
  <c r="CQ186" i="5"/>
  <c r="CP186" i="5"/>
  <c r="CO186" i="5"/>
  <c r="CN186" i="5"/>
  <c r="CM186" i="5"/>
  <c r="CL186" i="5"/>
  <c r="BZ186" i="5"/>
  <c r="DK186" i="5"/>
  <c r="BY186" i="5"/>
  <c r="DJ186" i="5" s="1"/>
  <c r="BX186" i="5"/>
  <c r="DI186" i="5" s="1"/>
  <c r="BW186" i="5"/>
  <c r="DH186" i="5" s="1"/>
  <c r="BV186" i="5"/>
  <c r="DG186" i="5"/>
  <c r="BU186" i="5"/>
  <c r="DF186" i="5" s="1"/>
  <c r="BT186" i="5"/>
  <c r="DE186" i="5" s="1"/>
  <c r="AY186" i="5"/>
  <c r="AX186" i="5"/>
  <c r="AW186" i="5"/>
  <c r="DE185" i="5"/>
  <c r="DD185" i="5"/>
  <c r="DC185" i="5"/>
  <c r="DB185" i="5"/>
  <c r="DA185" i="5"/>
  <c r="CZ185" i="5"/>
  <c r="CR185" i="5"/>
  <c r="CQ185" i="5"/>
  <c r="CX185" i="5" s="1"/>
  <c r="CP185" i="5"/>
  <c r="CO185" i="5"/>
  <c r="CN185" i="5"/>
  <c r="CM185" i="5"/>
  <c r="CL185" i="5"/>
  <c r="CS185" i="5" s="1"/>
  <c r="BZ185" i="5"/>
  <c r="DK185" i="5"/>
  <c r="BY185" i="5"/>
  <c r="BX185" i="5"/>
  <c r="DI185" i="5" s="1"/>
  <c r="BW185" i="5"/>
  <c r="BV185" i="5"/>
  <c r="DG185" i="5" s="1"/>
  <c r="BU185" i="5"/>
  <c r="BT185" i="5"/>
  <c r="AY185" i="5"/>
  <c r="AX185" i="5"/>
  <c r="AW185" i="5"/>
  <c r="CR184" i="5"/>
  <c r="CQ184" i="5"/>
  <c r="CP184" i="5"/>
  <c r="CO184" i="5"/>
  <c r="CN184" i="5"/>
  <c r="CM184" i="5"/>
  <c r="CL184" i="5"/>
  <c r="BZ184" i="5"/>
  <c r="DK184" i="5" s="1"/>
  <c r="BY184" i="5"/>
  <c r="DJ184" i="5"/>
  <c r="BX184" i="5"/>
  <c r="DI184" i="5" s="1"/>
  <c r="BW184" i="5"/>
  <c r="DH184" i="5" s="1"/>
  <c r="BV184" i="5"/>
  <c r="DG184" i="5" s="1"/>
  <c r="BU184" i="5"/>
  <c r="DF184" i="5"/>
  <c r="BT184" i="5"/>
  <c r="DE184" i="5" s="1"/>
  <c r="AY184" i="5"/>
  <c r="AX184" i="5"/>
  <c r="AW184" i="5"/>
  <c r="CR183" i="5"/>
  <c r="CQ183" i="5"/>
  <c r="CP183" i="5"/>
  <c r="CO183" i="5"/>
  <c r="CN183" i="5"/>
  <c r="CM183" i="5"/>
  <c r="CL183" i="5"/>
  <c r="BZ183" i="5"/>
  <c r="DK183" i="5" s="1"/>
  <c r="BY183" i="5"/>
  <c r="DJ183" i="5"/>
  <c r="BX183" i="5"/>
  <c r="DI183" i="5" s="1"/>
  <c r="BW183" i="5"/>
  <c r="DH183" i="5" s="1"/>
  <c r="BV183" i="5"/>
  <c r="DG183" i="5" s="1"/>
  <c r="BU183" i="5"/>
  <c r="DF183" i="5"/>
  <c r="BT183" i="5"/>
  <c r="DE183" i="5" s="1"/>
  <c r="AY183" i="5"/>
  <c r="AX183" i="5"/>
  <c r="AW183" i="5"/>
  <c r="CR182" i="5"/>
  <c r="CQ182" i="5"/>
  <c r="CP182" i="5"/>
  <c r="CO182" i="5"/>
  <c r="CN182" i="5"/>
  <c r="CM182" i="5"/>
  <c r="CL182" i="5"/>
  <c r="BZ182" i="5"/>
  <c r="DK182" i="5" s="1"/>
  <c r="BY182" i="5"/>
  <c r="DJ182" i="5"/>
  <c r="BX182" i="5"/>
  <c r="DI182" i="5" s="1"/>
  <c r="BW182" i="5"/>
  <c r="DH182" i="5" s="1"/>
  <c r="BV182" i="5"/>
  <c r="DG182" i="5" s="1"/>
  <c r="BU182" i="5"/>
  <c r="DF182" i="5"/>
  <c r="BT182" i="5"/>
  <c r="DE182" i="5" s="1"/>
  <c r="AY182" i="5"/>
  <c r="AX182" i="5"/>
  <c r="AW182" i="5"/>
  <c r="CR181" i="5"/>
  <c r="CQ181" i="5"/>
  <c r="CP181" i="5"/>
  <c r="CO181" i="5"/>
  <c r="CN181" i="5"/>
  <c r="CM181" i="5"/>
  <c r="CL181" i="5"/>
  <c r="BZ181" i="5"/>
  <c r="DK181" i="5" s="1"/>
  <c r="BY181" i="5"/>
  <c r="DJ181" i="5"/>
  <c r="BX181" i="5"/>
  <c r="DI181" i="5" s="1"/>
  <c r="BW181" i="5"/>
  <c r="DH181" i="5" s="1"/>
  <c r="BV181" i="5"/>
  <c r="DG181" i="5" s="1"/>
  <c r="BU181" i="5"/>
  <c r="DF181" i="5"/>
  <c r="BT181" i="5"/>
  <c r="DE181" i="5" s="1"/>
  <c r="AY181" i="5"/>
  <c r="AX181" i="5"/>
  <c r="AW181" i="5"/>
  <c r="CR180" i="5"/>
  <c r="CQ180" i="5"/>
  <c r="CX178" i="5" s="1"/>
  <c r="CP180" i="5"/>
  <c r="CO180" i="5"/>
  <c r="CN180" i="5"/>
  <c r="CM180" i="5"/>
  <c r="CL180" i="5"/>
  <c r="BZ180" i="5"/>
  <c r="DK180" i="5" s="1"/>
  <c r="BY180" i="5"/>
  <c r="DJ180" i="5"/>
  <c r="BX180" i="5"/>
  <c r="DI180" i="5" s="1"/>
  <c r="BW180" i="5"/>
  <c r="DH180" i="5" s="1"/>
  <c r="BV180" i="5"/>
  <c r="DG180" i="5" s="1"/>
  <c r="BU180" i="5"/>
  <c r="DF180" i="5"/>
  <c r="BT180" i="5"/>
  <c r="DE180" i="5" s="1"/>
  <c r="AY180" i="5"/>
  <c r="AX180" i="5"/>
  <c r="AW180" i="5"/>
  <c r="AA180" i="5"/>
  <c r="Z180" i="5"/>
  <c r="Y180" i="5"/>
  <c r="D180" i="5"/>
  <c r="CR179" i="5"/>
  <c r="CQ179" i="5"/>
  <c r="CP179" i="5"/>
  <c r="CO179" i="5"/>
  <c r="CN179" i="5"/>
  <c r="CM179" i="5"/>
  <c r="CL179" i="5"/>
  <c r="BZ179" i="5"/>
  <c r="DK179" i="5" s="1"/>
  <c r="BY179" i="5"/>
  <c r="DJ179" i="5"/>
  <c r="BX179" i="5"/>
  <c r="DI179" i="5" s="1"/>
  <c r="BW179" i="5"/>
  <c r="DH179" i="5" s="1"/>
  <c r="BV179" i="5"/>
  <c r="DG179" i="5" s="1"/>
  <c r="BU179" i="5"/>
  <c r="DF179" i="5"/>
  <c r="BT179" i="5"/>
  <c r="DE179" i="5" s="1"/>
  <c r="AY179" i="5"/>
  <c r="AX179" i="5"/>
  <c r="AW179" i="5"/>
  <c r="AA179" i="5"/>
  <c r="Z179" i="5"/>
  <c r="Y179" i="5"/>
  <c r="D179" i="5"/>
  <c r="DE178" i="5"/>
  <c r="DD178" i="5"/>
  <c r="DC178" i="5"/>
  <c r="DB178" i="5"/>
  <c r="DA178" i="5"/>
  <c r="CZ178" i="5"/>
  <c r="CR178" i="5"/>
  <c r="CQ178" i="5"/>
  <c r="CP178" i="5"/>
  <c r="CW178" i="5"/>
  <c r="CO178" i="5"/>
  <c r="CN178" i="5"/>
  <c r="CM178" i="5"/>
  <c r="CL178" i="5"/>
  <c r="CS178" i="5" s="1"/>
  <c r="CC178" i="5"/>
  <c r="DL178" i="5"/>
  <c r="BZ178" i="5"/>
  <c r="DK178" i="5"/>
  <c r="BY178" i="5"/>
  <c r="BX178" i="5"/>
  <c r="BW178" i="5"/>
  <c r="BV178" i="5"/>
  <c r="DG178" i="5" s="1"/>
  <c r="BU178" i="5"/>
  <c r="BT178" i="5"/>
  <c r="AY178" i="5"/>
  <c r="AX178" i="5"/>
  <c r="AW178" i="5"/>
  <c r="AA178" i="5"/>
  <c r="Z178" i="5"/>
  <c r="Y178" i="5"/>
  <c r="D178" i="5"/>
  <c r="CR177" i="5"/>
  <c r="CQ177" i="5"/>
  <c r="CP177" i="5"/>
  <c r="CO177" i="5"/>
  <c r="CN177" i="5"/>
  <c r="CM177" i="5"/>
  <c r="CL177" i="5"/>
  <c r="BZ177" i="5"/>
  <c r="DK177" i="5"/>
  <c r="BY177" i="5"/>
  <c r="DJ177" i="5" s="1"/>
  <c r="BX177" i="5"/>
  <c r="DI177" i="5"/>
  <c r="BW177" i="5"/>
  <c r="DH177" i="5" s="1"/>
  <c r="BV177" i="5"/>
  <c r="DG177" i="5"/>
  <c r="BU177" i="5"/>
  <c r="DF177" i="5" s="1"/>
  <c r="BT177" i="5"/>
  <c r="DE177" i="5" s="1"/>
  <c r="AY177" i="5"/>
  <c r="AX177" i="5"/>
  <c r="AW177" i="5"/>
  <c r="AA177" i="5"/>
  <c r="Z177" i="5"/>
  <c r="Y177" i="5"/>
  <c r="D177" i="5"/>
  <c r="CR176" i="5"/>
  <c r="CQ176" i="5"/>
  <c r="CX171" i="5" s="1"/>
  <c r="CP176" i="5"/>
  <c r="CO176" i="5"/>
  <c r="CN176" i="5"/>
  <c r="CM176" i="5"/>
  <c r="CT171" i="5" s="1"/>
  <c r="CL176" i="5"/>
  <c r="BZ176" i="5"/>
  <c r="DK176" i="5" s="1"/>
  <c r="BY176" i="5"/>
  <c r="DJ176" i="5"/>
  <c r="BX176" i="5"/>
  <c r="DI176" i="5" s="1"/>
  <c r="BW176" i="5"/>
  <c r="DH176" i="5" s="1"/>
  <c r="BV176" i="5"/>
  <c r="DG176" i="5" s="1"/>
  <c r="BU176" i="5"/>
  <c r="DF176" i="5"/>
  <c r="BT176" i="5"/>
  <c r="DE176" i="5" s="1"/>
  <c r="AY176" i="5"/>
  <c r="AX176" i="5"/>
  <c r="AW176" i="5"/>
  <c r="AA176" i="5"/>
  <c r="Z176" i="5"/>
  <c r="Y176" i="5"/>
  <c r="D176" i="5"/>
  <c r="CR175" i="5"/>
  <c r="CQ175" i="5"/>
  <c r="CP175" i="5"/>
  <c r="CO175" i="5"/>
  <c r="CN175" i="5"/>
  <c r="CM175" i="5"/>
  <c r="CL175" i="5"/>
  <c r="BZ175" i="5"/>
  <c r="DK175" i="5"/>
  <c r="BY175" i="5"/>
  <c r="DJ175" i="5" s="1"/>
  <c r="BX175" i="5"/>
  <c r="DI175" i="5"/>
  <c r="BW175" i="5"/>
  <c r="DH175" i="5" s="1"/>
  <c r="BV175" i="5"/>
  <c r="DG175" i="5"/>
  <c r="BU175" i="5"/>
  <c r="DF175" i="5" s="1"/>
  <c r="BT175" i="5"/>
  <c r="DE175" i="5" s="1"/>
  <c r="AY175" i="5"/>
  <c r="AX175" i="5"/>
  <c r="AW175" i="5"/>
  <c r="AA175" i="5"/>
  <c r="Z175" i="5"/>
  <c r="Y175" i="5"/>
  <c r="D175" i="5"/>
  <c r="CR174" i="5"/>
  <c r="CQ174" i="5"/>
  <c r="CP174" i="5"/>
  <c r="CO174" i="5"/>
  <c r="CN174" i="5"/>
  <c r="CM174" i="5"/>
  <c r="CL174" i="5"/>
  <c r="BZ174" i="5"/>
  <c r="DK174" i="5" s="1"/>
  <c r="BY174" i="5"/>
  <c r="DJ174" i="5"/>
  <c r="BX174" i="5"/>
  <c r="DI174" i="5" s="1"/>
  <c r="BW174" i="5"/>
  <c r="DH174" i="5" s="1"/>
  <c r="BV174" i="5"/>
  <c r="DG174" i="5" s="1"/>
  <c r="BU174" i="5"/>
  <c r="DF174" i="5"/>
  <c r="BT174" i="5"/>
  <c r="DE174" i="5" s="1"/>
  <c r="AY174" i="5"/>
  <c r="AX174" i="5"/>
  <c r="AW174" i="5"/>
  <c r="AA174" i="5"/>
  <c r="Z174" i="5"/>
  <c r="Y174" i="5"/>
  <c r="D174" i="5"/>
  <c r="CR173" i="5"/>
  <c r="CQ173" i="5"/>
  <c r="CP173" i="5"/>
  <c r="CO173" i="5"/>
  <c r="CN173" i="5"/>
  <c r="CM173" i="5"/>
  <c r="CL173" i="5"/>
  <c r="BZ173" i="5"/>
  <c r="DK173" i="5"/>
  <c r="BY173" i="5"/>
  <c r="DJ173" i="5" s="1"/>
  <c r="BX173" i="5"/>
  <c r="DI173" i="5"/>
  <c r="BW173" i="5"/>
  <c r="DH173" i="5" s="1"/>
  <c r="BV173" i="5"/>
  <c r="DG173" i="5"/>
  <c r="BU173" i="5"/>
  <c r="DF173" i="5" s="1"/>
  <c r="BT173" i="5"/>
  <c r="DE173" i="5" s="1"/>
  <c r="AY173" i="5"/>
  <c r="AX173" i="5"/>
  <c r="AW173" i="5"/>
  <c r="AA173" i="5"/>
  <c r="Z173" i="5"/>
  <c r="Y173" i="5"/>
  <c r="D173" i="5"/>
  <c r="CR172" i="5"/>
  <c r="CQ172" i="5"/>
  <c r="CP172" i="5"/>
  <c r="CO172" i="5"/>
  <c r="CN172" i="5"/>
  <c r="CM172" i="5"/>
  <c r="CL172" i="5"/>
  <c r="BZ172" i="5"/>
  <c r="DK172" i="5" s="1"/>
  <c r="BY172" i="5"/>
  <c r="DJ172" i="5"/>
  <c r="BX172" i="5"/>
  <c r="DI172" i="5" s="1"/>
  <c r="BW172" i="5"/>
  <c r="DH172" i="5" s="1"/>
  <c r="BV172" i="5"/>
  <c r="DG172" i="5" s="1"/>
  <c r="BU172" i="5"/>
  <c r="DF172" i="5"/>
  <c r="BT172" i="5"/>
  <c r="DE172" i="5" s="1"/>
  <c r="AY172" i="5"/>
  <c r="AX172" i="5"/>
  <c r="AW172" i="5"/>
  <c r="AA172" i="5"/>
  <c r="Z172" i="5"/>
  <c r="Y172" i="5"/>
  <c r="D172" i="5"/>
  <c r="DD171" i="5"/>
  <c r="DC171" i="5"/>
  <c r="DB171" i="5"/>
  <c r="DA171" i="5"/>
  <c r="CZ171" i="5"/>
  <c r="CR171" i="5"/>
  <c r="CY171" i="5" s="1"/>
  <c r="CQ171" i="5"/>
  <c r="CP171" i="5"/>
  <c r="CW171" i="5"/>
  <c r="CO171" i="5"/>
  <c r="CN171" i="5"/>
  <c r="CU171" i="5" s="1"/>
  <c r="CM171" i="5"/>
  <c r="CL171" i="5"/>
  <c r="CS171" i="5"/>
  <c r="BZ171" i="5"/>
  <c r="DK171" i="5" s="1"/>
  <c r="BY171" i="5"/>
  <c r="BX171" i="5"/>
  <c r="DI171" i="5" s="1"/>
  <c r="BW171" i="5"/>
  <c r="BV171" i="5"/>
  <c r="DG171" i="5" s="1"/>
  <c r="BU171" i="5"/>
  <c r="DF171" i="5" s="1"/>
  <c r="BT171" i="5"/>
  <c r="CC171" i="5" s="1"/>
  <c r="DL171" i="5" s="1"/>
  <c r="AY171" i="5"/>
  <c r="AX171" i="5"/>
  <c r="AW171" i="5"/>
  <c r="AA171" i="5"/>
  <c r="Z171" i="5"/>
  <c r="Y171" i="5"/>
  <c r="D171" i="5"/>
  <c r="CR170" i="5"/>
  <c r="CQ170" i="5"/>
  <c r="CP170" i="5"/>
  <c r="CO170" i="5"/>
  <c r="CN170" i="5"/>
  <c r="CM170" i="5"/>
  <c r="CL170" i="5"/>
  <c r="BZ170" i="5"/>
  <c r="DK170" i="5" s="1"/>
  <c r="BY170" i="5"/>
  <c r="DJ170" i="5" s="1"/>
  <c r="BX170" i="5"/>
  <c r="DI170" i="5"/>
  <c r="BW170" i="5"/>
  <c r="DH170" i="5" s="1"/>
  <c r="BV170" i="5"/>
  <c r="DG170" i="5" s="1"/>
  <c r="BU170" i="5"/>
  <c r="DF170" i="5" s="1"/>
  <c r="BT170" i="5"/>
  <c r="DE170" i="5"/>
  <c r="AY170" i="5"/>
  <c r="AX170" i="5"/>
  <c r="AW170" i="5"/>
  <c r="AA170" i="5"/>
  <c r="Z170" i="5"/>
  <c r="Y170" i="5"/>
  <c r="D170" i="5"/>
  <c r="CR169" i="5"/>
  <c r="CQ169" i="5"/>
  <c r="CP169" i="5"/>
  <c r="CO169" i="5"/>
  <c r="CN169" i="5"/>
  <c r="CM169" i="5"/>
  <c r="CL169" i="5"/>
  <c r="BZ169" i="5"/>
  <c r="DK169" i="5"/>
  <c r="BY169" i="5"/>
  <c r="DJ169" i="5" s="1"/>
  <c r="BX169" i="5"/>
  <c r="DI169" i="5" s="1"/>
  <c r="BW169" i="5"/>
  <c r="DH169" i="5" s="1"/>
  <c r="BV169" i="5"/>
  <c r="DG169" i="5"/>
  <c r="BU169" i="5"/>
  <c r="DF169" i="5" s="1"/>
  <c r="BT169" i="5"/>
  <c r="DE169" i="5" s="1"/>
  <c r="AY169" i="5"/>
  <c r="AX169" i="5"/>
  <c r="AW169" i="5"/>
  <c r="AA169" i="5"/>
  <c r="Z169" i="5"/>
  <c r="Y169" i="5"/>
  <c r="D169" i="5"/>
  <c r="CR168" i="5"/>
  <c r="CQ168" i="5"/>
  <c r="CP168" i="5"/>
  <c r="CO168" i="5"/>
  <c r="CN168" i="5"/>
  <c r="CM168" i="5"/>
  <c r="CT164" i="5" s="1"/>
  <c r="CL168" i="5"/>
  <c r="BZ168" i="5"/>
  <c r="DK168" i="5" s="1"/>
  <c r="BY168" i="5"/>
  <c r="DJ168" i="5" s="1"/>
  <c r="BX168" i="5"/>
  <c r="DI168" i="5"/>
  <c r="BW168" i="5"/>
  <c r="DH168" i="5" s="1"/>
  <c r="BV168" i="5"/>
  <c r="DG168" i="5" s="1"/>
  <c r="BU168" i="5"/>
  <c r="DF168" i="5" s="1"/>
  <c r="BT168" i="5"/>
  <c r="DE168" i="5"/>
  <c r="AY168" i="5"/>
  <c r="AX168" i="5"/>
  <c r="AW168" i="5"/>
  <c r="AA168" i="5"/>
  <c r="Z168" i="5"/>
  <c r="Y168" i="5"/>
  <c r="D168" i="5"/>
  <c r="CR167" i="5"/>
  <c r="CY164" i="5" s="1"/>
  <c r="CQ167" i="5"/>
  <c r="CP167" i="5"/>
  <c r="CO167" i="5"/>
  <c r="CN167" i="5"/>
  <c r="CM167" i="5"/>
  <c r="CL167" i="5"/>
  <c r="BZ167" i="5"/>
  <c r="DK167" i="5"/>
  <c r="BY167" i="5"/>
  <c r="DJ167" i="5" s="1"/>
  <c r="BX167" i="5"/>
  <c r="DI167" i="5" s="1"/>
  <c r="BW167" i="5"/>
  <c r="DH167" i="5" s="1"/>
  <c r="BV167" i="5"/>
  <c r="DG167" i="5"/>
  <c r="BU167" i="5"/>
  <c r="DF167" i="5" s="1"/>
  <c r="BT167" i="5"/>
  <c r="DE167" i="5" s="1"/>
  <c r="AY167" i="5"/>
  <c r="AX167" i="5"/>
  <c r="AW167" i="5"/>
  <c r="AA167" i="5"/>
  <c r="Z167" i="5"/>
  <c r="Y167" i="5"/>
  <c r="D167" i="5"/>
  <c r="CR166" i="5"/>
  <c r="CQ166" i="5"/>
  <c r="CP166" i="5"/>
  <c r="CO166" i="5"/>
  <c r="CN166" i="5"/>
  <c r="CM166" i="5"/>
  <c r="CL166" i="5"/>
  <c r="BZ166" i="5"/>
  <c r="DK166" i="5" s="1"/>
  <c r="BY166" i="5"/>
  <c r="DJ166" i="5" s="1"/>
  <c r="BX166" i="5"/>
  <c r="DI166" i="5"/>
  <c r="BW166" i="5"/>
  <c r="DH166" i="5" s="1"/>
  <c r="BV166" i="5"/>
  <c r="DG166" i="5" s="1"/>
  <c r="BU166" i="5"/>
  <c r="DF166" i="5" s="1"/>
  <c r="BT166" i="5"/>
  <c r="DE166" i="5"/>
  <c r="AY166" i="5"/>
  <c r="AX166" i="5"/>
  <c r="AW166" i="5"/>
  <c r="AA166" i="5"/>
  <c r="Z166" i="5"/>
  <c r="Y166" i="5"/>
  <c r="D166" i="5"/>
  <c r="CR165" i="5"/>
  <c r="CQ165" i="5"/>
  <c r="CP165" i="5"/>
  <c r="CO165" i="5"/>
  <c r="CN165" i="5"/>
  <c r="CM165" i="5"/>
  <c r="CL165" i="5"/>
  <c r="BZ165" i="5"/>
  <c r="DK165" i="5"/>
  <c r="BY165" i="5"/>
  <c r="DJ165" i="5" s="1"/>
  <c r="BX165" i="5"/>
  <c r="DI165" i="5" s="1"/>
  <c r="BW165" i="5"/>
  <c r="DH165" i="5" s="1"/>
  <c r="BV165" i="5"/>
  <c r="DG165" i="5"/>
  <c r="BU165" i="5"/>
  <c r="DF165" i="5" s="1"/>
  <c r="BT165" i="5"/>
  <c r="DE165" i="5" s="1"/>
  <c r="AY165" i="5"/>
  <c r="AX165" i="5"/>
  <c r="AW165" i="5"/>
  <c r="AA165" i="5"/>
  <c r="Z165" i="5"/>
  <c r="Y165" i="5"/>
  <c r="D165" i="5"/>
  <c r="DD164" i="5"/>
  <c r="DC164" i="5"/>
  <c r="DB164" i="5"/>
  <c r="DA164" i="5"/>
  <c r="CZ164" i="5"/>
  <c r="CR164" i="5"/>
  <c r="CQ164" i="5"/>
  <c r="CP164" i="5"/>
  <c r="CW164" i="5" s="1"/>
  <c r="CO164" i="5"/>
  <c r="CN164" i="5"/>
  <c r="CU164" i="5"/>
  <c r="CM164" i="5"/>
  <c r="CL164" i="5"/>
  <c r="CS164" i="5"/>
  <c r="BZ164" i="5"/>
  <c r="DK164" i="5"/>
  <c r="BY164" i="5"/>
  <c r="DJ164" i="5"/>
  <c r="BX164" i="5"/>
  <c r="DI164" i="5"/>
  <c r="BW164" i="5"/>
  <c r="DH164" i="5" s="1"/>
  <c r="BV164" i="5"/>
  <c r="DG164" i="5" s="1"/>
  <c r="BU164" i="5"/>
  <c r="DF164" i="5"/>
  <c r="BT164" i="5"/>
  <c r="DE164" i="5" s="1"/>
  <c r="AY164" i="5"/>
  <c r="AX164" i="5"/>
  <c r="AW164" i="5"/>
  <c r="AA164" i="5"/>
  <c r="Z164" i="5"/>
  <c r="Y164" i="5"/>
  <c r="D164" i="5"/>
  <c r="CR163" i="5"/>
  <c r="CQ163" i="5"/>
  <c r="CP163" i="5"/>
  <c r="CO163" i="5"/>
  <c r="CN163" i="5"/>
  <c r="CM163" i="5"/>
  <c r="CL163" i="5"/>
  <c r="BZ163" i="5"/>
  <c r="DK163" i="5" s="1"/>
  <c r="BY163" i="5"/>
  <c r="DJ163" i="5"/>
  <c r="BX163" i="5"/>
  <c r="DI163" i="5" s="1"/>
  <c r="BW163" i="5"/>
  <c r="DH163" i="5" s="1"/>
  <c r="BV163" i="5"/>
  <c r="DG163" i="5" s="1"/>
  <c r="BU163" i="5"/>
  <c r="DF163" i="5"/>
  <c r="BT163" i="5"/>
  <c r="DE163" i="5" s="1"/>
  <c r="AY163" i="5"/>
  <c r="AX163" i="5"/>
  <c r="AW163" i="5"/>
  <c r="AA163" i="5"/>
  <c r="Z163" i="5"/>
  <c r="Y163" i="5"/>
  <c r="D163" i="5"/>
  <c r="CR162" i="5"/>
  <c r="CQ162" i="5"/>
  <c r="CP162" i="5"/>
  <c r="CO162" i="5"/>
  <c r="CN162" i="5"/>
  <c r="CM162" i="5"/>
  <c r="CL162" i="5"/>
  <c r="BZ162" i="5"/>
  <c r="DK162" i="5" s="1"/>
  <c r="BY162" i="5"/>
  <c r="DJ162" i="5"/>
  <c r="BX162" i="5"/>
  <c r="DI162" i="5" s="1"/>
  <c r="BW162" i="5"/>
  <c r="DH162" i="5" s="1"/>
  <c r="BV162" i="5"/>
  <c r="DG162" i="5" s="1"/>
  <c r="BU162" i="5"/>
  <c r="DF162" i="5"/>
  <c r="BT162" i="5"/>
  <c r="DE162" i="5" s="1"/>
  <c r="AY162" i="5"/>
  <c r="AX162" i="5"/>
  <c r="AW162" i="5"/>
  <c r="AA162" i="5"/>
  <c r="Z162" i="5"/>
  <c r="Y162" i="5"/>
  <c r="D162" i="5"/>
  <c r="CR161" i="5"/>
  <c r="CQ161" i="5"/>
  <c r="CP161" i="5"/>
  <c r="CO161" i="5"/>
  <c r="CV157" i="5" s="1"/>
  <c r="CN161" i="5"/>
  <c r="CM161" i="5"/>
  <c r="CL161" i="5"/>
  <c r="BZ161" i="5"/>
  <c r="DK161" i="5" s="1"/>
  <c r="BY161" i="5"/>
  <c r="DJ161" i="5"/>
  <c r="BX161" i="5"/>
  <c r="DI161" i="5" s="1"/>
  <c r="BW161" i="5"/>
  <c r="DH161" i="5" s="1"/>
  <c r="BV161" i="5"/>
  <c r="DG161" i="5" s="1"/>
  <c r="BU161" i="5"/>
  <c r="DF161" i="5"/>
  <c r="BT161" i="5"/>
  <c r="DE161" i="5" s="1"/>
  <c r="AY161" i="5"/>
  <c r="AX161" i="5"/>
  <c r="AW161" i="5"/>
  <c r="AA161" i="5"/>
  <c r="Z161" i="5"/>
  <c r="Y161" i="5"/>
  <c r="D161" i="5"/>
  <c r="CR160" i="5"/>
  <c r="CQ160" i="5"/>
  <c r="CP160" i="5"/>
  <c r="CO160" i="5"/>
  <c r="CN160" i="5"/>
  <c r="CM160" i="5"/>
  <c r="CL160" i="5"/>
  <c r="BZ160" i="5"/>
  <c r="DK160" i="5" s="1"/>
  <c r="BY160" i="5"/>
  <c r="DJ160" i="5"/>
  <c r="BX160" i="5"/>
  <c r="DI160" i="5" s="1"/>
  <c r="BW160" i="5"/>
  <c r="DH160" i="5" s="1"/>
  <c r="BV160" i="5"/>
  <c r="DG160" i="5" s="1"/>
  <c r="BU160" i="5"/>
  <c r="DF160" i="5"/>
  <c r="BT160" i="5"/>
  <c r="DE160" i="5" s="1"/>
  <c r="AY160" i="5"/>
  <c r="AX160" i="5"/>
  <c r="AW160" i="5"/>
  <c r="AA160" i="5"/>
  <c r="Z160" i="5"/>
  <c r="Y160" i="5"/>
  <c r="D160" i="5"/>
  <c r="CR159" i="5"/>
  <c r="CQ159" i="5"/>
  <c r="CP159" i="5"/>
  <c r="CO159" i="5"/>
  <c r="CN159" i="5"/>
  <c r="CM159" i="5"/>
  <c r="CL159" i="5"/>
  <c r="BZ159" i="5"/>
  <c r="DK159" i="5" s="1"/>
  <c r="BY159" i="5"/>
  <c r="DJ159" i="5"/>
  <c r="BX159" i="5"/>
  <c r="DI159" i="5" s="1"/>
  <c r="BW159" i="5"/>
  <c r="DH159" i="5" s="1"/>
  <c r="BV159" i="5"/>
  <c r="DG159" i="5" s="1"/>
  <c r="BU159" i="5"/>
  <c r="DF159" i="5"/>
  <c r="BT159" i="5"/>
  <c r="DE159" i="5" s="1"/>
  <c r="CR158" i="5"/>
  <c r="CQ158" i="5"/>
  <c r="CP158" i="5"/>
  <c r="CO158" i="5"/>
  <c r="CN158" i="5"/>
  <c r="CM158" i="5"/>
  <c r="CL158" i="5"/>
  <c r="CS157" i="5" s="1"/>
  <c r="BZ158" i="5"/>
  <c r="DK158" i="5"/>
  <c r="BY158" i="5"/>
  <c r="DJ158" i="5"/>
  <c r="BX158" i="5"/>
  <c r="DI158" i="5"/>
  <c r="BW158" i="5"/>
  <c r="DH158" i="5"/>
  <c r="BV158" i="5"/>
  <c r="DG158" i="5"/>
  <c r="BU158" i="5"/>
  <c r="DF158" i="5"/>
  <c r="BT158" i="5"/>
  <c r="DE158" i="5"/>
  <c r="AY158" i="5"/>
  <c r="AX158" i="5"/>
  <c r="AW158" i="5"/>
  <c r="AA158" i="5"/>
  <c r="Z158" i="5"/>
  <c r="Y158" i="5"/>
  <c r="D158" i="5"/>
  <c r="DI157" i="5"/>
  <c r="DD157" i="5"/>
  <c r="DC157" i="5"/>
  <c r="DB157" i="5"/>
  <c r="DA157" i="5"/>
  <c r="CZ157" i="5"/>
  <c r="CR157" i="5"/>
  <c r="CY157" i="5"/>
  <c r="CQ157" i="5"/>
  <c r="CP157" i="5"/>
  <c r="CW157" i="5" s="1"/>
  <c r="CO157" i="5"/>
  <c r="CN157" i="5"/>
  <c r="CU157" i="5" s="1"/>
  <c r="CM157" i="5"/>
  <c r="CL157" i="5"/>
  <c r="BZ157" i="5"/>
  <c r="DK157" i="5" s="1"/>
  <c r="BY157" i="5"/>
  <c r="DJ157" i="5"/>
  <c r="BX157" i="5"/>
  <c r="CG157" i="5" s="1"/>
  <c r="DP157" i="5" s="1"/>
  <c r="BW157" i="5"/>
  <c r="DH157" i="5"/>
  <c r="BV157" i="5"/>
  <c r="DG157" i="5" s="1"/>
  <c r="BU157" i="5"/>
  <c r="DF157" i="5"/>
  <c r="BT157" i="5"/>
  <c r="DE157" i="5" s="1"/>
  <c r="AY157" i="5"/>
  <c r="AX157" i="5"/>
  <c r="AW157" i="5"/>
  <c r="AA157" i="5"/>
  <c r="Z157" i="5"/>
  <c r="Y157" i="5"/>
  <c r="D157" i="5"/>
  <c r="CR156" i="5"/>
  <c r="CQ156" i="5"/>
  <c r="CP156" i="5"/>
  <c r="CO156" i="5"/>
  <c r="CN156" i="5"/>
  <c r="CM156" i="5"/>
  <c r="CL156" i="5"/>
  <c r="BZ156" i="5"/>
  <c r="DK156" i="5"/>
  <c r="BY156" i="5"/>
  <c r="DJ156" i="5" s="1"/>
  <c r="BX156" i="5"/>
  <c r="DI156" i="5" s="1"/>
  <c r="BW156" i="5"/>
  <c r="DH156" i="5" s="1"/>
  <c r="BV156" i="5"/>
  <c r="DG156" i="5"/>
  <c r="BU156" i="5"/>
  <c r="DF156" i="5" s="1"/>
  <c r="BT156" i="5"/>
  <c r="DE156" i="5" s="1"/>
  <c r="AY156" i="5"/>
  <c r="AX156" i="5"/>
  <c r="AW156" i="5"/>
  <c r="AA156" i="5"/>
  <c r="Z156" i="5"/>
  <c r="Y156" i="5"/>
  <c r="D156" i="5"/>
  <c r="CR155" i="5"/>
  <c r="CQ155" i="5"/>
  <c r="CP155" i="5"/>
  <c r="CO155" i="5"/>
  <c r="CN155" i="5"/>
  <c r="CM155" i="5"/>
  <c r="CL155" i="5"/>
  <c r="BZ155" i="5"/>
  <c r="DK155" i="5" s="1"/>
  <c r="BY155" i="5"/>
  <c r="DJ155" i="5" s="1"/>
  <c r="BX155" i="5"/>
  <c r="DI155" i="5"/>
  <c r="BW155" i="5"/>
  <c r="DH155" i="5" s="1"/>
  <c r="BV155" i="5"/>
  <c r="DG155" i="5" s="1"/>
  <c r="BU155" i="5"/>
  <c r="DF155" i="5" s="1"/>
  <c r="BT155" i="5"/>
  <c r="DE155" i="5"/>
  <c r="AY155" i="5"/>
  <c r="AX155" i="5"/>
  <c r="AW155" i="5"/>
  <c r="AA155" i="5"/>
  <c r="Z155" i="5"/>
  <c r="Y155" i="5"/>
  <c r="D155" i="5"/>
  <c r="CR154" i="5"/>
  <c r="CQ154" i="5"/>
  <c r="CP154" i="5"/>
  <c r="CO154" i="5"/>
  <c r="CN154" i="5"/>
  <c r="CM154" i="5"/>
  <c r="CL154" i="5"/>
  <c r="BZ154" i="5"/>
  <c r="DK154" i="5"/>
  <c r="BY154" i="5"/>
  <c r="DJ154" i="5" s="1"/>
  <c r="BX154" i="5"/>
  <c r="DI154" i="5" s="1"/>
  <c r="BW154" i="5"/>
  <c r="DH154" i="5" s="1"/>
  <c r="BV154" i="5"/>
  <c r="DG154" i="5"/>
  <c r="BU154" i="5"/>
  <c r="DF154" i="5" s="1"/>
  <c r="BT154" i="5"/>
  <c r="DE154" i="5" s="1"/>
  <c r="AY154" i="5"/>
  <c r="AX154" i="5"/>
  <c r="AW154" i="5"/>
  <c r="AA154" i="5"/>
  <c r="Z154" i="5"/>
  <c r="Y154" i="5"/>
  <c r="D154" i="5"/>
  <c r="CR153" i="5"/>
  <c r="CQ153" i="5"/>
  <c r="CP153" i="5"/>
  <c r="CO153" i="5"/>
  <c r="CN153" i="5"/>
  <c r="CM153" i="5"/>
  <c r="CL153" i="5"/>
  <c r="BZ153" i="5"/>
  <c r="DK153" i="5" s="1"/>
  <c r="BY153" i="5"/>
  <c r="DJ153" i="5" s="1"/>
  <c r="BX153" i="5"/>
  <c r="DI153" i="5"/>
  <c r="BW153" i="5"/>
  <c r="DH153" i="5" s="1"/>
  <c r="BV153" i="5"/>
  <c r="DG153" i="5" s="1"/>
  <c r="BU153" i="5"/>
  <c r="DF153" i="5" s="1"/>
  <c r="BT153" i="5"/>
  <c r="DE153" i="5"/>
  <c r="AY153" i="5"/>
  <c r="AX153" i="5"/>
  <c r="AW153" i="5"/>
  <c r="AA153" i="5"/>
  <c r="Z153" i="5"/>
  <c r="Y153" i="5"/>
  <c r="D153" i="5"/>
  <c r="CR152" i="5"/>
  <c r="CY150" i="5" s="1"/>
  <c r="CQ152" i="5"/>
  <c r="CP152" i="5"/>
  <c r="CO152" i="5"/>
  <c r="CN152" i="5"/>
  <c r="CM152" i="5"/>
  <c r="CL152" i="5"/>
  <c r="BZ152" i="5"/>
  <c r="DK152" i="5"/>
  <c r="BY152" i="5"/>
  <c r="DJ152" i="5" s="1"/>
  <c r="BX152" i="5"/>
  <c r="DI152" i="5" s="1"/>
  <c r="BW152" i="5"/>
  <c r="DH152" i="5" s="1"/>
  <c r="BV152" i="5"/>
  <c r="DG152" i="5"/>
  <c r="BU152" i="5"/>
  <c r="DF152" i="5" s="1"/>
  <c r="BT152" i="5"/>
  <c r="DE152" i="5" s="1"/>
  <c r="AY152" i="5"/>
  <c r="AX152" i="5"/>
  <c r="AW152" i="5"/>
  <c r="AA152" i="5"/>
  <c r="Z152" i="5"/>
  <c r="Y152" i="5"/>
  <c r="D152" i="5"/>
  <c r="CR151" i="5"/>
  <c r="CQ151" i="5"/>
  <c r="CP151" i="5"/>
  <c r="CO151" i="5"/>
  <c r="CN151" i="5"/>
  <c r="CM151" i="5"/>
  <c r="CL151" i="5"/>
  <c r="BZ151" i="5"/>
  <c r="DK151" i="5" s="1"/>
  <c r="BY151" i="5"/>
  <c r="DJ151" i="5" s="1"/>
  <c r="BX151" i="5"/>
  <c r="DI151" i="5"/>
  <c r="BW151" i="5"/>
  <c r="DH151" i="5" s="1"/>
  <c r="BV151" i="5"/>
  <c r="DG151" i="5" s="1"/>
  <c r="BU151" i="5"/>
  <c r="DF151" i="5" s="1"/>
  <c r="BT151" i="5"/>
  <c r="DE151" i="5"/>
  <c r="AY151" i="5"/>
  <c r="AX151" i="5"/>
  <c r="AW151" i="5"/>
  <c r="AA151" i="5"/>
  <c r="Z151" i="5"/>
  <c r="Y151" i="5"/>
  <c r="D151" i="5"/>
  <c r="DI150" i="5"/>
  <c r="DD150" i="5"/>
  <c r="DC150" i="5"/>
  <c r="DB150" i="5"/>
  <c r="DA150" i="5"/>
  <c r="CZ150" i="5"/>
  <c r="CR150" i="5"/>
  <c r="CQ150" i="5"/>
  <c r="CP150" i="5"/>
  <c r="CW150" i="5"/>
  <c r="CO150" i="5"/>
  <c r="CN150" i="5"/>
  <c r="CM150" i="5"/>
  <c r="CL150" i="5"/>
  <c r="CS150" i="5"/>
  <c r="CC150" i="5"/>
  <c r="DL150" i="5" s="1"/>
  <c r="BZ150" i="5"/>
  <c r="DK150" i="5"/>
  <c r="BY150" i="5"/>
  <c r="DJ150" i="5" s="1"/>
  <c r="BX150" i="5"/>
  <c r="BW150" i="5"/>
  <c r="DH150" i="5"/>
  <c r="BV150" i="5"/>
  <c r="DG150" i="5" s="1"/>
  <c r="BU150" i="5"/>
  <c r="DF150" i="5" s="1"/>
  <c r="BT150" i="5"/>
  <c r="DE150" i="5" s="1"/>
  <c r="AY150" i="5"/>
  <c r="AX150" i="5"/>
  <c r="AW150" i="5"/>
  <c r="AA150" i="5"/>
  <c r="Z150" i="5"/>
  <c r="Y150" i="5"/>
  <c r="D150" i="5"/>
  <c r="CR149" i="5"/>
  <c r="CQ149" i="5"/>
  <c r="CP149" i="5"/>
  <c r="CO149" i="5"/>
  <c r="CN149" i="5"/>
  <c r="CM149" i="5"/>
  <c r="CL149" i="5"/>
  <c r="BZ149" i="5"/>
  <c r="DK149" i="5"/>
  <c r="BY149" i="5"/>
  <c r="DJ149" i="5"/>
  <c r="BX149" i="5"/>
  <c r="DI149" i="5"/>
  <c r="BW149" i="5"/>
  <c r="DH149" i="5"/>
  <c r="BV149" i="5"/>
  <c r="DG149" i="5"/>
  <c r="BU149" i="5"/>
  <c r="DF149" i="5"/>
  <c r="BT149" i="5"/>
  <c r="DE149" i="5"/>
  <c r="AY149" i="5"/>
  <c r="AX149" i="5"/>
  <c r="AW149" i="5"/>
  <c r="AA149" i="5"/>
  <c r="Z149" i="5"/>
  <c r="Y149" i="5"/>
  <c r="D149" i="5"/>
  <c r="CR148" i="5"/>
  <c r="CQ148" i="5"/>
  <c r="CP148" i="5"/>
  <c r="CO148" i="5"/>
  <c r="CN148" i="5"/>
  <c r="CM148" i="5"/>
  <c r="CL148" i="5"/>
  <c r="BZ148" i="5"/>
  <c r="DK148" i="5"/>
  <c r="BY148" i="5"/>
  <c r="DJ148" i="5"/>
  <c r="BX148" i="5"/>
  <c r="DI148" i="5"/>
  <c r="BW148" i="5"/>
  <c r="DH148" i="5"/>
  <c r="BV148" i="5"/>
  <c r="DG148" i="5"/>
  <c r="BU148" i="5"/>
  <c r="DF148" i="5"/>
  <c r="BT148" i="5"/>
  <c r="DE148" i="5"/>
  <c r="AY148" i="5"/>
  <c r="AX148" i="5"/>
  <c r="AW148" i="5"/>
  <c r="AA148" i="5"/>
  <c r="Z148" i="5"/>
  <c r="Y148" i="5"/>
  <c r="D148" i="5"/>
  <c r="CR147" i="5"/>
  <c r="CQ147" i="5"/>
  <c r="CP147" i="5"/>
  <c r="CO147" i="5"/>
  <c r="CN147" i="5"/>
  <c r="CM147" i="5"/>
  <c r="CL147" i="5"/>
  <c r="BZ147" i="5"/>
  <c r="DK147" i="5"/>
  <c r="BY147" i="5"/>
  <c r="DJ147" i="5"/>
  <c r="BX147" i="5"/>
  <c r="DI147" i="5"/>
  <c r="BW147" i="5"/>
  <c r="DH147" i="5"/>
  <c r="BV147" i="5"/>
  <c r="DG147" i="5"/>
  <c r="BU147" i="5"/>
  <c r="DF147" i="5"/>
  <c r="BT147" i="5"/>
  <c r="DE147" i="5"/>
  <c r="AY147" i="5"/>
  <c r="AX147" i="5"/>
  <c r="AW147" i="5"/>
  <c r="AA147" i="5"/>
  <c r="Z147" i="5"/>
  <c r="Y147" i="5"/>
  <c r="D147" i="5"/>
  <c r="CR146" i="5"/>
  <c r="CQ146" i="5"/>
  <c r="CP146" i="5"/>
  <c r="CO146" i="5"/>
  <c r="CN146" i="5"/>
  <c r="CM146" i="5"/>
  <c r="CL146" i="5"/>
  <c r="BZ146" i="5"/>
  <c r="DK146" i="5"/>
  <c r="BY146" i="5"/>
  <c r="DJ146" i="5"/>
  <c r="BX146" i="5"/>
  <c r="DI146" i="5"/>
  <c r="BW146" i="5"/>
  <c r="DH146" i="5"/>
  <c r="BV146" i="5"/>
  <c r="DG146" i="5"/>
  <c r="BU146" i="5"/>
  <c r="DF146" i="5"/>
  <c r="BT146" i="5"/>
  <c r="DE146" i="5"/>
  <c r="AY146" i="5"/>
  <c r="AX146" i="5"/>
  <c r="AW146" i="5"/>
  <c r="CR145" i="5"/>
  <c r="CQ145" i="5"/>
  <c r="CP145" i="5"/>
  <c r="CO145" i="5"/>
  <c r="CN145" i="5"/>
  <c r="CM145" i="5"/>
  <c r="CL145" i="5"/>
  <c r="BZ145" i="5"/>
  <c r="DK145" i="5"/>
  <c r="BY145" i="5"/>
  <c r="DJ145" i="5"/>
  <c r="BX145" i="5"/>
  <c r="DI145" i="5"/>
  <c r="BW145" i="5"/>
  <c r="DH145" i="5"/>
  <c r="BV145" i="5"/>
  <c r="DG145" i="5"/>
  <c r="BU145" i="5"/>
  <c r="DF145" i="5"/>
  <c r="BT145" i="5"/>
  <c r="DE145" i="5"/>
  <c r="AY145" i="5"/>
  <c r="AX145" i="5"/>
  <c r="AW145" i="5"/>
  <c r="CR144" i="5"/>
  <c r="CQ144" i="5"/>
  <c r="CP144" i="5"/>
  <c r="CW143" i="5" s="1"/>
  <c r="CO144" i="5"/>
  <c r="CN144" i="5"/>
  <c r="CU143" i="5" s="1"/>
  <c r="CM144" i="5"/>
  <c r="CL144" i="5"/>
  <c r="BZ144" i="5"/>
  <c r="DK144" i="5"/>
  <c r="BY144" i="5"/>
  <c r="DJ144" i="5"/>
  <c r="BX144" i="5"/>
  <c r="DI144" i="5"/>
  <c r="BW144" i="5"/>
  <c r="DH144" i="5"/>
  <c r="BV144" i="5"/>
  <c r="DG144" i="5"/>
  <c r="BU144" i="5"/>
  <c r="DF144" i="5"/>
  <c r="BT144" i="5"/>
  <c r="DE144" i="5"/>
  <c r="AY144" i="5"/>
  <c r="AX144" i="5"/>
  <c r="AW144" i="5"/>
  <c r="DD143" i="5"/>
  <c r="DC143" i="5"/>
  <c r="DB143" i="5"/>
  <c r="DA143" i="5"/>
  <c r="CZ143" i="5"/>
  <c r="CR143" i="5"/>
  <c r="CY143" i="5" s="1"/>
  <c r="CQ143" i="5"/>
  <c r="CP143" i="5"/>
  <c r="CO143" i="5"/>
  <c r="CN143" i="5"/>
  <c r="CM143" i="5"/>
  <c r="CL143" i="5"/>
  <c r="CC143" i="5"/>
  <c r="DL143" i="5" s="1"/>
  <c r="BZ143" i="5"/>
  <c r="DK143" i="5"/>
  <c r="BY143" i="5"/>
  <c r="DJ143" i="5" s="1"/>
  <c r="BX143" i="5"/>
  <c r="DI143" i="5" s="1"/>
  <c r="BW143" i="5"/>
  <c r="DH143" i="5"/>
  <c r="BV143" i="5"/>
  <c r="DG143" i="5"/>
  <c r="BU143" i="5"/>
  <c r="DF143" i="5"/>
  <c r="BT143" i="5"/>
  <c r="DE143" i="5" s="1"/>
  <c r="AY143" i="5"/>
  <c r="AX143" i="5"/>
  <c r="AW143" i="5"/>
  <c r="CR142" i="5"/>
  <c r="CQ142" i="5"/>
  <c r="CP142" i="5"/>
  <c r="CO142" i="5"/>
  <c r="CN142" i="5"/>
  <c r="CM142" i="5"/>
  <c r="CL142" i="5"/>
  <c r="BZ142" i="5"/>
  <c r="DK142" i="5" s="1"/>
  <c r="BY142" i="5"/>
  <c r="DJ142" i="5"/>
  <c r="BX142" i="5"/>
  <c r="DI142" i="5" s="1"/>
  <c r="BW142" i="5"/>
  <c r="DH142" i="5" s="1"/>
  <c r="BV142" i="5"/>
  <c r="DG142" i="5" s="1"/>
  <c r="BU142" i="5"/>
  <c r="DF142" i="5"/>
  <c r="BT142" i="5"/>
  <c r="DE142" i="5" s="1"/>
  <c r="AY142" i="5"/>
  <c r="AX142" i="5"/>
  <c r="AW142" i="5"/>
  <c r="CR141" i="5"/>
  <c r="CQ141" i="5"/>
  <c r="CP141" i="5"/>
  <c r="CO141" i="5"/>
  <c r="CN141" i="5"/>
  <c r="CM141" i="5"/>
  <c r="CL141" i="5"/>
  <c r="BZ141" i="5"/>
  <c r="DK141" i="5" s="1"/>
  <c r="BY141" i="5"/>
  <c r="DJ141" i="5"/>
  <c r="BX141" i="5"/>
  <c r="DI141" i="5" s="1"/>
  <c r="BW141" i="5"/>
  <c r="DH141" i="5" s="1"/>
  <c r="BV141" i="5"/>
  <c r="DG141" i="5" s="1"/>
  <c r="BU141" i="5"/>
  <c r="DF141" i="5"/>
  <c r="BT141" i="5"/>
  <c r="DE141" i="5" s="1"/>
  <c r="AY141" i="5"/>
  <c r="AX141" i="5"/>
  <c r="AW141" i="5"/>
  <c r="CR140" i="5"/>
  <c r="CQ140" i="5"/>
  <c r="CP140" i="5"/>
  <c r="CO140" i="5"/>
  <c r="CN140" i="5"/>
  <c r="CM140" i="5"/>
  <c r="CL140" i="5"/>
  <c r="BZ140" i="5"/>
  <c r="DK140" i="5" s="1"/>
  <c r="BY140" i="5"/>
  <c r="DJ140" i="5"/>
  <c r="BX140" i="5"/>
  <c r="DI140" i="5" s="1"/>
  <c r="BW140" i="5"/>
  <c r="DH140" i="5" s="1"/>
  <c r="BV140" i="5"/>
  <c r="DG140" i="5" s="1"/>
  <c r="BU140" i="5"/>
  <c r="DF140" i="5"/>
  <c r="BT140" i="5"/>
  <c r="DE140" i="5" s="1"/>
  <c r="AY140" i="5"/>
  <c r="AX140" i="5"/>
  <c r="AW140" i="5"/>
  <c r="CR139" i="5"/>
  <c r="CQ139" i="5"/>
  <c r="CP139" i="5"/>
  <c r="CO139" i="5"/>
  <c r="CV136" i="5" s="1"/>
  <c r="CN139" i="5"/>
  <c r="CM139" i="5"/>
  <c r="CL139" i="5"/>
  <c r="BZ139" i="5"/>
  <c r="DK139" i="5" s="1"/>
  <c r="BY139" i="5"/>
  <c r="DJ139" i="5"/>
  <c r="BX139" i="5"/>
  <c r="DI139" i="5" s="1"/>
  <c r="BW139" i="5"/>
  <c r="DH139" i="5" s="1"/>
  <c r="BV139" i="5"/>
  <c r="DG139" i="5" s="1"/>
  <c r="BU139" i="5"/>
  <c r="DF139" i="5"/>
  <c r="BT139" i="5"/>
  <c r="DE139" i="5" s="1"/>
  <c r="AY139" i="5"/>
  <c r="AX139" i="5"/>
  <c r="AW139" i="5"/>
  <c r="CR138" i="5"/>
  <c r="CQ138" i="5"/>
  <c r="CX136" i="5" s="1"/>
  <c r="CP138" i="5"/>
  <c r="CO138" i="5"/>
  <c r="CN138" i="5"/>
  <c r="CM138" i="5"/>
  <c r="CL138" i="5"/>
  <c r="BZ138" i="5"/>
  <c r="DK138" i="5" s="1"/>
  <c r="BY138" i="5"/>
  <c r="DJ138" i="5"/>
  <c r="BX138" i="5"/>
  <c r="DI138" i="5" s="1"/>
  <c r="BW138" i="5"/>
  <c r="DH138" i="5" s="1"/>
  <c r="BV138" i="5"/>
  <c r="DG138" i="5" s="1"/>
  <c r="BU138" i="5"/>
  <c r="DF138" i="5"/>
  <c r="BT138" i="5"/>
  <c r="DE138" i="5" s="1"/>
  <c r="AY138" i="5"/>
  <c r="AX138" i="5"/>
  <c r="AW138" i="5"/>
  <c r="CR137" i="5"/>
  <c r="CQ137" i="5"/>
  <c r="CP137" i="5"/>
  <c r="CO137" i="5"/>
  <c r="CN137" i="5"/>
  <c r="CM137" i="5"/>
  <c r="CL137" i="5"/>
  <c r="BZ137" i="5"/>
  <c r="DK137" i="5" s="1"/>
  <c r="BY137" i="5"/>
  <c r="DJ137" i="5"/>
  <c r="BX137" i="5"/>
  <c r="DI137" i="5" s="1"/>
  <c r="BW137" i="5"/>
  <c r="DH137" i="5" s="1"/>
  <c r="BV137" i="5"/>
  <c r="DG137" i="5" s="1"/>
  <c r="BU137" i="5"/>
  <c r="DF137" i="5"/>
  <c r="BT137" i="5"/>
  <c r="DE137" i="5" s="1"/>
  <c r="AY137" i="5"/>
  <c r="AX137" i="5"/>
  <c r="AW137" i="5"/>
  <c r="DD136" i="5"/>
  <c r="DC136" i="5"/>
  <c r="DB136" i="5"/>
  <c r="DA136" i="5"/>
  <c r="CZ136" i="5"/>
  <c r="CR136" i="5"/>
  <c r="CY136" i="5" s="1"/>
  <c r="CQ136" i="5"/>
  <c r="CP136" i="5"/>
  <c r="CW136" i="5"/>
  <c r="CO136" i="5"/>
  <c r="CN136" i="5"/>
  <c r="CU136" i="5" s="1"/>
  <c r="CM136" i="5"/>
  <c r="CT136" i="5" s="1"/>
  <c r="CL136" i="5"/>
  <c r="CS136" i="5"/>
  <c r="BZ136" i="5"/>
  <c r="DK136" i="5" s="1"/>
  <c r="BY136" i="5"/>
  <c r="DJ136" i="5"/>
  <c r="BX136" i="5"/>
  <c r="BW136" i="5"/>
  <c r="DH136" i="5" s="1"/>
  <c r="BV136" i="5"/>
  <c r="DG136" i="5" s="1"/>
  <c r="BU136" i="5"/>
  <c r="DF136" i="5" s="1"/>
  <c r="BT136" i="5"/>
  <c r="CC136" i="5" s="1"/>
  <c r="DL136" i="5" s="1"/>
  <c r="AY136" i="5"/>
  <c r="AX136" i="5"/>
  <c r="AW136" i="5"/>
  <c r="CR135" i="5"/>
  <c r="CQ135" i="5"/>
  <c r="CP135" i="5"/>
  <c r="CO135" i="5"/>
  <c r="CN135" i="5"/>
  <c r="CM135" i="5"/>
  <c r="CL135" i="5"/>
  <c r="BZ135" i="5"/>
  <c r="DK135" i="5"/>
  <c r="BY135" i="5"/>
  <c r="DJ135" i="5" s="1"/>
  <c r="BX135" i="5"/>
  <c r="DI135" i="5"/>
  <c r="BW135" i="5"/>
  <c r="DH135" i="5" s="1"/>
  <c r="BV135" i="5"/>
  <c r="DG135" i="5"/>
  <c r="BU135" i="5"/>
  <c r="DF135" i="5" s="1"/>
  <c r="BT135" i="5"/>
  <c r="DE135" i="5"/>
  <c r="AY135" i="5"/>
  <c r="AX135" i="5"/>
  <c r="AW135" i="5"/>
  <c r="CR134" i="5"/>
  <c r="CQ134" i="5"/>
  <c r="CP134" i="5"/>
  <c r="CO134" i="5"/>
  <c r="CN134" i="5"/>
  <c r="CM134" i="5"/>
  <c r="CL134" i="5"/>
  <c r="BZ134" i="5"/>
  <c r="DK134" i="5"/>
  <c r="BY134" i="5"/>
  <c r="DJ134" i="5" s="1"/>
  <c r="BX134" i="5"/>
  <c r="DI134" i="5"/>
  <c r="BW134" i="5"/>
  <c r="DH134" i="5" s="1"/>
  <c r="BV134" i="5"/>
  <c r="DG134" i="5"/>
  <c r="BU134" i="5"/>
  <c r="DF134" i="5" s="1"/>
  <c r="BT134" i="5"/>
  <c r="DE134" i="5"/>
  <c r="AY134" i="5"/>
  <c r="AX134" i="5"/>
  <c r="AW134" i="5"/>
  <c r="CR133" i="5"/>
  <c r="CQ133" i="5"/>
  <c r="CP133" i="5"/>
  <c r="CO133" i="5"/>
  <c r="CN133" i="5"/>
  <c r="CM133" i="5"/>
  <c r="CL133" i="5"/>
  <c r="BZ133" i="5"/>
  <c r="DK133" i="5"/>
  <c r="BY133" i="5"/>
  <c r="DJ133" i="5" s="1"/>
  <c r="BX133" i="5"/>
  <c r="DI133" i="5"/>
  <c r="BW133" i="5"/>
  <c r="DH133" i="5" s="1"/>
  <c r="BV133" i="5"/>
  <c r="DG133" i="5"/>
  <c r="BU133" i="5"/>
  <c r="DF133" i="5" s="1"/>
  <c r="BT133" i="5"/>
  <c r="DE133" i="5"/>
  <c r="AY133" i="5"/>
  <c r="AX133" i="5"/>
  <c r="AW133" i="5"/>
  <c r="CR132" i="5"/>
  <c r="CQ132" i="5"/>
  <c r="CP132" i="5"/>
  <c r="CO132" i="5"/>
  <c r="CN132" i="5"/>
  <c r="CM132" i="5"/>
  <c r="CL132" i="5"/>
  <c r="BZ132" i="5"/>
  <c r="DK132" i="5"/>
  <c r="BY132" i="5"/>
  <c r="DJ132" i="5" s="1"/>
  <c r="BX132" i="5"/>
  <c r="DI132" i="5"/>
  <c r="BW132" i="5"/>
  <c r="DH132" i="5" s="1"/>
  <c r="BV132" i="5"/>
  <c r="DG132" i="5"/>
  <c r="BU132" i="5"/>
  <c r="DF132" i="5" s="1"/>
  <c r="BT132" i="5"/>
  <c r="DE132" i="5"/>
  <c r="AY132" i="5"/>
  <c r="AX132" i="5"/>
  <c r="AW132" i="5"/>
  <c r="CR131" i="5"/>
  <c r="CQ131" i="5"/>
  <c r="CP131" i="5"/>
  <c r="CO131" i="5"/>
  <c r="CN131" i="5"/>
  <c r="CM131" i="5"/>
  <c r="CT129" i="5" s="1"/>
  <c r="CL131" i="5"/>
  <c r="BZ131" i="5"/>
  <c r="DK131" i="5"/>
  <c r="BY131" i="5"/>
  <c r="DJ131" i="5" s="1"/>
  <c r="BX131" i="5"/>
  <c r="DI131" i="5"/>
  <c r="BW131" i="5"/>
  <c r="DH131" i="5" s="1"/>
  <c r="BV131" i="5"/>
  <c r="DG131" i="5"/>
  <c r="BU131" i="5"/>
  <c r="DF131" i="5" s="1"/>
  <c r="BT131" i="5"/>
  <c r="DE131" i="5"/>
  <c r="AY131" i="5"/>
  <c r="AX131" i="5"/>
  <c r="AW131" i="5"/>
  <c r="CR130" i="5"/>
  <c r="CQ130" i="5"/>
  <c r="CP130" i="5"/>
  <c r="CO130" i="5"/>
  <c r="CN130" i="5"/>
  <c r="CM130" i="5"/>
  <c r="CL130" i="5"/>
  <c r="BZ130" i="5"/>
  <c r="DK130" i="5"/>
  <c r="BY130" i="5"/>
  <c r="DJ130" i="5" s="1"/>
  <c r="BX130" i="5"/>
  <c r="DI130" i="5"/>
  <c r="BW130" i="5"/>
  <c r="DH130" i="5" s="1"/>
  <c r="BV130" i="5"/>
  <c r="DG130" i="5"/>
  <c r="BU130" i="5"/>
  <c r="DF130" i="5" s="1"/>
  <c r="BT130" i="5"/>
  <c r="DE130" i="5"/>
  <c r="AY130" i="5"/>
  <c r="AX130" i="5"/>
  <c r="AW130" i="5"/>
  <c r="DE129" i="5"/>
  <c r="DD129" i="5"/>
  <c r="DC129" i="5"/>
  <c r="DB129" i="5"/>
  <c r="DA129" i="5"/>
  <c r="CZ129" i="5"/>
  <c r="CR129" i="5"/>
  <c r="CY129" i="5" s="1"/>
  <c r="CQ129" i="5"/>
  <c r="CP129" i="5"/>
  <c r="CW129" i="5"/>
  <c r="CO129" i="5"/>
  <c r="CN129" i="5"/>
  <c r="CU129" i="5" s="1"/>
  <c r="CM129" i="5"/>
  <c r="CL129" i="5"/>
  <c r="CS129" i="5" s="1"/>
  <c r="DL129" i="5"/>
  <c r="BZ129" i="5"/>
  <c r="DK129" i="5" s="1"/>
  <c r="BY129" i="5"/>
  <c r="DJ129" i="5" s="1"/>
  <c r="BX129" i="5"/>
  <c r="DI129" i="5" s="1"/>
  <c r="BW129" i="5"/>
  <c r="DH129" i="5"/>
  <c r="BV129" i="5"/>
  <c r="DG129" i="5"/>
  <c r="BU129" i="5"/>
  <c r="DF129" i="5"/>
  <c r="BT129" i="5"/>
  <c r="CC129" i="5" s="1"/>
  <c r="AY129" i="5"/>
  <c r="AX129" i="5"/>
  <c r="AW129" i="5"/>
  <c r="CR128" i="5"/>
  <c r="CQ128" i="5"/>
  <c r="CP128" i="5"/>
  <c r="CO128" i="5"/>
  <c r="CN128" i="5"/>
  <c r="CM128" i="5"/>
  <c r="CL128" i="5"/>
  <c r="BZ128" i="5"/>
  <c r="DK128" i="5" s="1"/>
  <c r="BY128" i="5"/>
  <c r="DJ128" i="5" s="1"/>
  <c r="BX128" i="5"/>
  <c r="DI128" i="5"/>
  <c r="BW128" i="5"/>
  <c r="DH128" i="5" s="1"/>
  <c r="BV128" i="5"/>
  <c r="DG128" i="5" s="1"/>
  <c r="BU128" i="5"/>
  <c r="DF128" i="5" s="1"/>
  <c r="BT128" i="5"/>
  <c r="DE128" i="5"/>
  <c r="AY128" i="5"/>
  <c r="AX128" i="5"/>
  <c r="AW128" i="5"/>
  <c r="CR127" i="5"/>
  <c r="CQ127" i="5"/>
  <c r="CP127" i="5"/>
  <c r="CO127" i="5"/>
  <c r="CN127" i="5"/>
  <c r="CM127" i="5"/>
  <c r="CL127" i="5"/>
  <c r="BZ127" i="5"/>
  <c r="DK127" i="5"/>
  <c r="BY127" i="5"/>
  <c r="DJ127" i="5" s="1"/>
  <c r="BX127" i="5"/>
  <c r="DI127" i="5" s="1"/>
  <c r="BW127" i="5"/>
  <c r="DH127" i="5" s="1"/>
  <c r="BV127" i="5"/>
  <c r="DG127" i="5"/>
  <c r="BU127" i="5"/>
  <c r="DF127" i="5" s="1"/>
  <c r="BT127" i="5"/>
  <c r="DE127" i="5" s="1"/>
  <c r="AY127" i="5"/>
  <c r="AX127" i="5"/>
  <c r="AW127" i="5"/>
  <c r="CR126" i="5"/>
  <c r="CQ126" i="5"/>
  <c r="CP126" i="5"/>
  <c r="CO126" i="5"/>
  <c r="CN126" i="5"/>
  <c r="CM126" i="5"/>
  <c r="CL126" i="5"/>
  <c r="BZ126" i="5"/>
  <c r="DK126" i="5" s="1"/>
  <c r="BY126" i="5"/>
  <c r="DJ126" i="5" s="1"/>
  <c r="BX126" i="5"/>
  <c r="DI126" i="5"/>
  <c r="BW126" i="5"/>
  <c r="DH126" i="5" s="1"/>
  <c r="BV126" i="5"/>
  <c r="DG126" i="5" s="1"/>
  <c r="BU126" i="5"/>
  <c r="DF126" i="5" s="1"/>
  <c r="BT126" i="5"/>
  <c r="DE126" i="5"/>
  <c r="AY126" i="5"/>
  <c r="AX126" i="5"/>
  <c r="AW126" i="5"/>
  <c r="AA126" i="5"/>
  <c r="Z126" i="5"/>
  <c r="Y126" i="5"/>
  <c r="D126" i="5"/>
  <c r="CR125" i="5"/>
  <c r="CQ125" i="5"/>
  <c r="CP125" i="5"/>
  <c r="CO125" i="5"/>
  <c r="CN125" i="5"/>
  <c r="CM125" i="5"/>
  <c r="CL125" i="5"/>
  <c r="BZ125" i="5"/>
  <c r="DK125" i="5"/>
  <c r="BY125" i="5"/>
  <c r="DJ125" i="5" s="1"/>
  <c r="BX125" i="5"/>
  <c r="DI125" i="5" s="1"/>
  <c r="BW125" i="5"/>
  <c r="DH125" i="5" s="1"/>
  <c r="BV125" i="5"/>
  <c r="DG125" i="5"/>
  <c r="BU125" i="5"/>
  <c r="DF125" i="5" s="1"/>
  <c r="BT125" i="5"/>
  <c r="DE125" i="5" s="1"/>
  <c r="AY125" i="5"/>
  <c r="AX125" i="5"/>
  <c r="AW125" i="5"/>
  <c r="AA125" i="5"/>
  <c r="Z125" i="5"/>
  <c r="Y125" i="5"/>
  <c r="D125" i="5"/>
  <c r="CR124" i="5"/>
  <c r="CQ124" i="5"/>
  <c r="CP124" i="5"/>
  <c r="CO124" i="5"/>
  <c r="CN124" i="5"/>
  <c r="CM124" i="5"/>
  <c r="CL124" i="5"/>
  <c r="BZ124" i="5"/>
  <c r="DK124" i="5" s="1"/>
  <c r="BY124" i="5"/>
  <c r="DJ124" i="5" s="1"/>
  <c r="BX124" i="5"/>
  <c r="DI124" i="5"/>
  <c r="BW124" i="5"/>
  <c r="DH124" i="5" s="1"/>
  <c r="BV124" i="5"/>
  <c r="DG124" i="5" s="1"/>
  <c r="BU124" i="5"/>
  <c r="DF124" i="5" s="1"/>
  <c r="BT124" i="5"/>
  <c r="DE124" i="5"/>
  <c r="AY124" i="5"/>
  <c r="AX124" i="5"/>
  <c r="AW124" i="5"/>
  <c r="AA124" i="5"/>
  <c r="Z124" i="5"/>
  <c r="Y124" i="5"/>
  <c r="D124" i="5"/>
  <c r="CR123" i="5"/>
  <c r="CQ123" i="5"/>
  <c r="CP123" i="5"/>
  <c r="CO123" i="5"/>
  <c r="CN123" i="5"/>
  <c r="CM123" i="5"/>
  <c r="CL123" i="5"/>
  <c r="BZ123" i="5"/>
  <c r="DK123" i="5"/>
  <c r="BY123" i="5"/>
  <c r="DJ123" i="5" s="1"/>
  <c r="BX123" i="5"/>
  <c r="DI123" i="5" s="1"/>
  <c r="BW123" i="5"/>
  <c r="DH123" i="5" s="1"/>
  <c r="BV123" i="5"/>
  <c r="DG123" i="5"/>
  <c r="BU123" i="5"/>
  <c r="DF123" i="5" s="1"/>
  <c r="BT123" i="5"/>
  <c r="DE123" i="5" s="1"/>
  <c r="AY123" i="5"/>
  <c r="AX123" i="5"/>
  <c r="AW123" i="5"/>
  <c r="AA123" i="5"/>
  <c r="Z123" i="5"/>
  <c r="Y123" i="5"/>
  <c r="D123" i="5"/>
  <c r="DI122" i="5"/>
  <c r="DD122" i="5"/>
  <c r="DC122" i="5"/>
  <c r="DB122" i="5"/>
  <c r="DA122" i="5"/>
  <c r="CZ122" i="5"/>
  <c r="CR122" i="5"/>
  <c r="CY122" i="5" s="1"/>
  <c r="CQ122" i="5"/>
  <c r="CX122" i="5" s="1"/>
  <c r="CP122" i="5"/>
  <c r="CW122" i="5"/>
  <c r="CO122" i="5"/>
  <c r="CN122" i="5"/>
  <c r="CU122" i="5" s="1"/>
  <c r="CM122" i="5"/>
  <c r="CL122" i="5"/>
  <c r="CS122" i="5" s="1"/>
  <c r="BZ122" i="5"/>
  <c r="DK122" i="5"/>
  <c r="BY122" i="5"/>
  <c r="DJ122" i="5"/>
  <c r="BX122" i="5"/>
  <c r="BW122" i="5"/>
  <c r="DH122" i="5" s="1"/>
  <c r="BV122" i="5"/>
  <c r="DG122" i="5"/>
  <c r="BU122" i="5"/>
  <c r="DF122" i="5" s="1"/>
  <c r="BT122" i="5"/>
  <c r="AY122" i="5"/>
  <c r="AX122" i="5"/>
  <c r="AW122" i="5"/>
  <c r="AA122" i="5"/>
  <c r="Z122" i="5"/>
  <c r="Y122" i="5"/>
  <c r="D122" i="5"/>
  <c r="CR121" i="5"/>
  <c r="CQ121" i="5"/>
  <c r="CP121" i="5"/>
  <c r="CO121" i="5"/>
  <c r="CN121" i="5"/>
  <c r="CM121" i="5"/>
  <c r="CL121" i="5"/>
  <c r="BZ121" i="5"/>
  <c r="DK121" i="5"/>
  <c r="BY121" i="5"/>
  <c r="DJ121" i="5"/>
  <c r="BX121" i="5"/>
  <c r="DI121" i="5"/>
  <c r="BW121" i="5"/>
  <c r="DH121" i="5"/>
  <c r="BV121" i="5"/>
  <c r="DG121" i="5"/>
  <c r="BU121" i="5"/>
  <c r="DF121" i="5"/>
  <c r="BT121" i="5"/>
  <c r="DE121" i="5"/>
  <c r="AY121" i="5"/>
  <c r="AX121" i="5"/>
  <c r="AW121" i="5"/>
  <c r="AA121" i="5"/>
  <c r="Z121" i="5"/>
  <c r="Y121" i="5"/>
  <c r="D121" i="5"/>
  <c r="CR120" i="5"/>
  <c r="CQ120" i="5"/>
  <c r="CP120" i="5"/>
  <c r="CO120" i="5"/>
  <c r="CN120" i="5"/>
  <c r="CM120" i="5"/>
  <c r="CL120" i="5"/>
  <c r="BZ120" i="5"/>
  <c r="DK120" i="5"/>
  <c r="BY120" i="5"/>
  <c r="DJ120" i="5"/>
  <c r="BX120" i="5"/>
  <c r="DI120" i="5"/>
  <c r="BW120" i="5"/>
  <c r="DH120" i="5"/>
  <c r="BV120" i="5"/>
  <c r="DG120" i="5"/>
  <c r="BU120" i="5"/>
  <c r="DF120" i="5"/>
  <c r="BT120" i="5"/>
  <c r="DE120" i="5"/>
  <c r="AY120" i="5"/>
  <c r="AX120" i="5"/>
  <c r="AW120" i="5"/>
  <c r="AA120" i="5"/>
  <c r="Z120" i="5"/>
  <c r="Y120" i="5"/>
  <c r="D120" i="5"/>
  <c r="CR119" i="5"/>
  <c r="CQ119" i="5"/>
  <c r="CP119" i="5"/>
  <c r="CO119" i="5"/>
  <c r="CN119" i="5"/>
  <c r="CM119" i="5"/>
  <c r="CL119" i="5"/>
  <c r="BZ119" i="5"/>
  <c r="DK119" i="5"/>
  <c r="BY119" i="5"/>
  <c r="DJ119" i="5"/>
  <c r="BX119" i="5"/>
  <c r="DI119" i="5"/>
  <c r="BW119" i="5"/>
  <c r="DH119" i="5"/>
  <c r="BV119" i="5"/>
  <c r="DG119" i="5"/>
  <c r="BU119" i="5"/>
  <c r="DF119" i="5"/>
  <c r="BT119" i="5"/>
  <c r="DE119" i="5"/>
  <c r="AY119" i="5"/>
  <c r="AX119" i="5"/>
  <c r="AW119" i="5"/>
  <c r="AA119" i="5"/>
  <c r="Z119" i="5"/>
  <c r="Y119" i="5"/>
  <c r="D119" i="5"/>
  <c r="CR118" i="5"/>
  <c r="CQ118" i="5"/>
  <c r="CP118" i="5"/>
  <c r="CO118" i="5"/>
  <c r="CN118" i="5"/>
  <c r="CM118" i="5"/>
  <c r="CL118" i="5"/>
  <c r="BZ118" i="5"/>
  <c r="DK118" i="5"/>
  <c r="BY118" i="5"/>
  <c r="DJ118" i="5"/>
  <c r="BX118" i="5"/>
  <c r="DI118" i="5"/>
  <c r="BW118" i="5"/>
  <c r="DH118" i="5"/>
  <c r="BV118" i="5"/>
  <c r="DG118" i="5"/>
  <c r="BU118" i="5"/>
  <c r="DF118" i="5"/>
  <c r="BT118" i="5"/>
  <c r="DE118" i="5"/>
  <c r="AY118" i="5"/>
  <c r="AX118" i="5"/>
  <c r="AW118" i="5"/>
  <c r="AA118" i="5"/>
  <c r="Z118" i="5"/>
  <c r="Y118" i="5"/>
  <c r="D118" i="5"/>
  <c r="CR117" i="5"/>
  <c r="CQ117" i="5"/>
  <c r="CP117" i="5"/>
  <c r="CO117" i="5"/>
  <c r="CN117" i="5"/>
  <c r="CM117" i="5"/>
  <c r="CL117" i="5"/>
  <c r="BZ117" i="5"/>
  <c r="DK117" i="5"/>
  <c r="BY117" i="5"/>
  <c r="DJ117" i="5"/>
  <c r="BX117" i="5"/>
  <c r="DI117" i="5"/>
  <c r="BW117" i="5"/>
  <c r="DH117" i="5"/>
  <c r="BV117" i="5"/>
  <c r="DG117" i="5"/>
  <c r="BU117" i="5"/>
  <c r="DF117" i="5"/>
  <c r="BT117" i="5"/>
  <c r="DE117" i="5"/>
  <c r="AY117" i="5"/>
  <c r="AX117" i="5"/>
  <c r="AW117" i="5"/>
  <c r="AA117" i="5"/>
  <c r="Z117" i="5"/>
  <c r="Y117" i="5"/>
  <c r="D117" i="5"/>
  <c r="CR116" i="5"/>
  <c r="CQ116" i="5"/>
  <c r="CP116" i="5"/>
  <c r="CO116" i="5"/>
  <c r="CN116" i="5"/>
  <c r="CM116" i="5"/>
  <c r="CL116" i="5"/>
  <c r="CS115" i="5" s="1"/>
  <c r="BZ116" i="5"/>
  <c r="DK116" i="5"/>
  <c r="BY116" i="5"/>
  <c r="DJ116" i="5"/>
  <c r="BX116" i="5"/>
  <c r="DI116" i="5"/>
  <c r="BW116" i="5"/>
  <c r="DH116" i="5"/>
  <c r="BV116" i="5"/>
  <c r="DG116" i="5"/>
  <c r="BU116" i="5"/>
  <c r="DF116" i="5"/>
  <c r="BT116" i="5"/>
  <c r="DE116" i="5"/>
  <c r="AY116" i="5"/>
  <c r="AX116" i="5"/>
  <c r="AW116" i="5"/>
  <c r="AA116" i="5"/>
  <c r="Z116" i="5"/>
  <c r="Y116" i="5"/>
  <c r="D116" i="5"/>
  <c r="DE115" i="5"/>
  <c r="DD115" i="5"/>
  <c r="DC115" i="5"/>
  <c r="DB115" i="5"/>
  <c r="DA115" i="5"/>
  <c r="CZ115" i="5"/>
  <c r="CR115" i="5"/>
  <c r="CY115" i="5" s="1"/>
  <c r="CQ115" i="5"/>
  <c r="CP115" i="5"/>
  <c r="CO115" i="5"/>
  <c r="CN115" i="5"/>
  <c r="CU115" i="5"/>
  <c r="CM115" i="5"/>
  <c r="CL115" i="5"/>
  <c r="CG115" i="5"/>
  <c r="DP115" i="5" s="1"/>
  <c r="DL115" i="5"/>
  <c r="BZ115" i="5"/>
  <c r="DK115" i="5"/>
  <c r="BY115" i="5"/>
  <c r="DJ115" i="5"/>
  <c r="BX115" i="5"/>
  <c r="DI115" i="5"/>
  <c r="BW115" i="5"/>
  <c r="DH115" i="5"/>
  <c r="BV115" i="5"/>
  <c r="DG115" i="5"/>
  <c r="BU115" i="5"/>
  <c r="DF115" i="5"/>
  <c r="BT115" i="5"/>
  <c r="CC115" i="5" s="1"/>
  <c r="AY115" i="5"/>
  <c r="AX115" i="5"/>
  <c r="AW115" i="5"/>
  <c r="AA115" i="5"/>
  <c r="Z115" i="5"/>
  <c r="Y115" i="5"/>
  <c r="D115" i="5"/>
  <c r="CR114" i="5"/>
  <c r="CQ114" i="5"/>
  <c r="CP114" i="5"/>
  <c r="CO114" i="5"/>
  <c r="CN114" i="5"/>
  <c r="CM114" i="5"/>
  <c r="CL114" i="5"/>
  <c r="BZ114" i="5"/>
  <c r="DK114" i="5" s="1"/>
  <c r="BY114" i="5"/>
  <c r="DJ114" i="5" s="1"/>
  <c r="BX114" i="5"/>
  <c r="DI114" i="5"/>
  <c r="BW114" i="5"/>
  <c r="DH114" i="5" s="1"/>
  <c r="BV114" i="5"/>
  <c r="DG114" i="5" s="1"/>
  <c r="BU114" i="5"/>
  <c r="DF114" i="5" s="1"/>
  <c r="BT114" i="5"/>
  <c r="DE114" i="5"/>
  <c r="AY114" i="5"/>
  <c r="AX114" i="5"/>
  <c r="AW114" i="5"/>
  <c r="AA114" i="5"/>
  <c r="Z114" i="5"/>
  <c r="Y114" i="5"/>
  <c r="D114" i="5"/>
  <c r="CR113" i="5"/>
  <c r="CQ113" i="5"/>
  <c r="CP113" i="5"/>
  <c r="CO113" i="5"/>
  <c r="CN113" i="5"/>
  <c r="CM113" i="5"/>
  <c r="CL113" i="5"/>
  <c r="BZ113" i="5"/>
  <c r="DK113" i="5"/>
  <c r="BY113" i="5"/>
  <c r="DJ113" i="5" s="1"/>
  <c r="BX113" i="5"/>
  <c r="DI113" i="5" s="1"/>
  <c r="BW113" i="5"/>
  <c r="DH113" i="5" s="1"/>
  <c r="BV113" i="5"/>
  <c r="DG113" i="5"/>
  <c r="BU113" i="5"/>
  <c r="DF113" i="5" s="1"/>
  <c r="BT113" i="5"/>
  <c r="DE113" i="5" s="1"/>
  <c r="AY113" i="5"/>
  <c r="AX113" i="5"/>
  <c r="AW113" i="5"/>
  <c r="AA113" i="5"/>
  <c r="Z113" i="5"/>
  <c r="Y113" i="5"/>
  <c r="D113" i="5"/>
  <c r="CR112" i="5"/>
  <c r="CQ112" i="5"/>
  <c r="CP112" i="5"/>
  <c r="CO112" i="5"/>
  <c r="CN112" i="5"/>
  <c r="CM112" i="5"/>
  <c r="CT108" i="5" s="1"/>
  <c r="CL112" i="5"/>
  <c r="BZ112" i="5"/>
  <c r="DK112" i="5" s="1"/>
  <c r="BY112" i="5"/>
  <c r="DJ112" i="5" s="1"/>
  <c r="BX112" i="5"/>
  <c r="DI112" i="5"/>
  <c r="BW112" i="5"/>
  <c r="DH112" i="5" s="1"/>
  <c r="BV112" i="5"/>
  <c r="DG112" i="5" s="1"/>
  <c r="BU112" i="5"/>
  <c r="DF112" i="5" s="1"/>
  <c r="BT112" i="5"/>
  <c r="DE112" i="5"/>
  <c r="AY112" i="5"/>
  <c r="AX112" i="5"/>
  <c r="AW112" i="5"/>
  <c r="AA112" i="5"/>
  <c r="Z112" i="5"/>
  <c r="Y112" i="5"/>
  <c r="D112" i="5"/>
  <c r="CR111" i="5"/>
  <c r="CQ111" i="5"/>
  <c r="CP111" i="5"/>
  <c r="CO111" i="5"/>
  <c r="CN111" i="5"/>
  <c r="CM111" i="5"/>
  <c r="CL111" i="5"/>
  <c r="BZ111" i="5"/>
  <c r="DK111" i="5"/>
  <c r="BY111" i="5"/>
  <c r="DJ111" i="5" s="1"/>
  <c r="BX111" i="5"/>
  <c r="DI111" i="5" s="1"/>
  <c r="BW111" i="5"/>
  <c r="DH111" i="5" s="1"/>
  <c r="BV111" i="5"/>
  <c r="DG111" i="5"/>
  <c r="BU111" i="5"/>
  <c r="DF111" i="5" s="1"/>
  <c r="BT111" i="5"/>
  <c r="DE111" i="5" s="1"/>
  <c r="AY111" i="5"/>
  <c r="AX111" i="5"/>
  <c r="AW111" i="5"/>
  <c r="AA111" i="5"/>
  <c r="Z111" i="5"/>
  <c r="Y111" i="5"/>
  <c r="D111" i="5"/>
  <c r="CR110" i="5"/>
  <c r="CQ110" i="5"/>
  <c r="CP110" i="5"/>
  <c r="CO110" i="5"/>
  <c r="CN110" i="5"/>
  <c r="CM110" i="5"/>
  <c r="CL110" i="5"/>
  <c r="BZ110" i="5"/>
  <c r="DK110" i="5" s="1"/>
  <c r="BY110" i="5"/>
  <c r="DJ110" i="5" s="1"/>
  <c r="BX110" i="5"/>
  <c r="DI110" i="5"/>
  <c r="BW110" i="5"/>
  <c r="DH110" i="5" s="1"/>
  <c r="BV110" i="5"/>
  <c r="DG110" i="5" s="1"/>
  <c r="BU110" i="5"/>
  <c r="DF110" i="5" s="1"/>
  <c r="BT110" i="5"/>
  <c r="DE110" i="5"/>
  <c r="AY110" i="5"/>
  <c r="AX110" i="5"/>
  <c r="AW110" i="5"/>
  <c r="AA110" i="5"/>
  <c r="Z110" i="5"/>
  <c r="Y110" i="5"/>
  <c r="D110" i="5"/>
  <c r="CR109" i="5"/>
  <c r="CQ109" i="5"/>
  <c r="CP109" i="5"/>
  <c r="CO109" i="5"/>
  <c r="CN109" i="5"/>
  <c r="CM109" i="5"/>
  <c r="CL109" i="5"/>
  <c r="BZ109" i="5"/>
  <c r="DK109" i="5"/>
  <c r="BY109" i="5"/>
  <c r="DJ109" i="5" s="1"/>
  <c r="BX109" i="5"/>
  <c r="DI109" i="5" s="1"/>
  <c r="BW109" i="5"/>
  <c r="DH109" i="5" s="1"/>
  <c r="BV109" i="5"/>
  <c r="DG109" i="5"/>
  <c r="BU109" i="5"/>
  <c r="DF109" i="5" s="1"/>
  <c r="BT109" i="5"/>
  <c r="DE109" i="5" s="1"/>
  <c r="AY109" i="5"/>
  <c r="AX109" i="5"/>
  <c r="AW109" i="5"/>
  <c r="AA109" i="5"/>
  <c r="Z109" i="5"/>
  <c r="Y109" i="5"/>
  <c r="D109" i="5"/>
  <c r="DI108" i="5"/>
  <c r="DE108" i="5"/>
  <c r="DD108" i="5"/>
  <c r="DC108" i="5"/>
  <c r="DB108" i="5"/>
  <c r="DA108" i="5"/>
  <c r="CZ108" i="5"/>
  <c r="CR108" i="5"/>
  <c r="CQ108" i="5"/>
  <c r="CX108" i="5" s="1"/>
  <c r="CP108" i="5"/>
  <c r="CW108" i="5"/>
  <c r="CO108" i="5"/>
  <c r="CN108" i="5"/>
  <c r="CM108" i="5"/>
  <c r="CL108" i="5"/>
  <c r="CS108" i="5" s="1"/>
  <c r="BZ108" i="5"/>
  <c r="DK108" i="5"/>
  <c r="BY108" i="5"/>
  <c r="DJ108" i="5"/>
  <c r="BX108" i="5"/>
  <c r="BW108" i="5"/>
  <c r="DH108" i="5" s="1"/>
  <c r="BV108" i="5"/>
  <c r="DG108" i="5" s="1"/>
  <c r="BU108" i="5"/>
  <c r="DF108" i="5"/>
  <c r="BT108" i="5"/>
  <c r="AY108" i="5"/>
  <c r="AX108" i="5"/>
  <c r="AW108" i="5"/>
  <c r="AA108" i="5"/>
  <c r="Z108" i="5"/>
  <c r="Y108" i="5"/>
  <c r="D108" i="5"/>
  <c r="CR107" i="5"/>
  <c r="CQ107" i="5"/>
  <c r="CP107" i="5"/>
  <c r="CO107" i="5"/>
  <c r="CN107" i="5"/>
  <c r="CM107" i="5"/>
  <c r="CL107" i="5"/>
  <c r="BZ107" i="5"/>
  <c r="DK107" i="5" s="1"/>
  <c r="BY107" i="5"/>
  <c r="DJ107" i="5"/>
  <c r="BX107" i="5"/>
  <c r="DI107" i="5" s="1"/>
  <c r="BW107" i="5"/>
  <c r="DH107" i="5"/>
  <c r="BV107" i="5"/>
  <c r="DG107" i="5" s="1"/>
  <c r="BU107" i="5"/>
  <c r="DF107" i="5"/>
  <c r="BT107" i="5"/>
  <c r="DE107" i="5" s="1"/>
  <c r="AY107" i="5"/>
  <c r="AX107" i="5"/>
  <c r="AW107" i="5"/>
  <c r="CR106" i="5"/>
  <c r="CQ106" i="5"/>
  <c r="CP106" i="5"/>
  <c r="CO106" i="5"/>
  <c r="CN106" i="5"/>
  <c r="CM106" i="5"/>
  <c r="CL106" i="5"/>
  <c r="BZ106" i="5"/>
  <c r="DK106" i="5" s="1"/>
  <c r="BY106" i="5"/>
  <c r="DJ106" i="5"/>
  <c r="BX106" i="5"/>
  <c r="DI106" i="5" s="1"/>
  <c r="BW106" i="5"/>
  <c r="DH106" i="5"/>
  <c r="BV106" i="5"/>
  <c r="DG106" i="5" s="1"/>
  <c r="BU106" i="5"/>
  <c r="DF106" i="5"/>
  <c r="BT106" i="5"/>
  <c r="DE106" i="5" s="1"/>
  <c r="CR105" i="5"/>
  <c r="CQ105" i="5"/>
  <c r="CP105" i="5"/>
  <c r="CW101" i="5" s="1"/>
  <c r="CO105" i="5"/>
  <c r="CN105" i="5"/>
  <c r="CM105" i="5"/>
  <c r="CL105" i="5"/>
  <c r="CS101" i="5" s="1"/>
  <c r="BZ105" i="5"/>
  <c r="DK105" i="5" s="1"/>
  <c r="BY105" i="5"/>
  <c r="DJ105" i="5" s="1"/>
  <c r="BX105" i="5"/>
  <c r="DI105" i="5" s="1"/>
  <c r="BW105" i="5"/>
  <c r="DH105" i="5"/>
  <c r="BV105" i="5"/>
  <c r="DG105" i="5" s="1"/>
  <c r="BU105" i="5"/>
  <c r="DF105" i="5" s="1"/>
  <c r="BT105" i="5"/>
  <c r="DE105" i="5" s="1"/>
  <c r="CR104" i="5"/>
  <c r="CQ104" i="5"/>
  <c r="CP104" i="5"/>
  <c r="CO104" i="5"/>
  <c r="CN104" i="5"/>
  <c r="CM104" i="5"/>
  <c r="CL104" i="5"/>
  <c r="BZ104" i="5"/>
  <c r="DK104" i="5"/>
  <c r="BY104" i="5"/>
  <c r="DJ104" i="5" s="1"/>
  <c r="BX104" i="5"/>
  <c r="DI104" i="5"/>
  <c r="BW104" i="5"/>
  <c r="DH104" i="5" s="1"/>
  <c r="BV104" i="5"/>
  <c r="DG104" i="5"/>
  <c r="BU104" i="5"/>
  <c r="DF104" i="5" s="1"/>
  <c r="BT104" i="5"/>
  <c r="DE104" i="5"/>
  <c r="CR103" i="5"/>
  <c r="CQ103" i="5"/>
  <c r="CP103" i="5"/>
  <c r="CO103" i="5"/>
  <c r="CN103" i="5"/>
  <c r="CM103" i="5"/>
  <c r="CL103" i="5"/>
  <c r="BZ103" i="5"/>
  <c r="DK103" i="5"/>
  <c r="BY103" i="5"/>
  <c r="DJ103" i="5" s="1"/>
  <c r="BX103" i="5"/>
  <c r="DI103" i="5" s="1"/>
  <c r="BW103" i="5"/>
  <c r="DH103" i="5" s="1"/>
  <c r="BV103" i="5"/>
  <c r="DG103" i="5"/>
  <c r="BU103" i="5"/>
  <c r="DF103" i="5" s="1"/>
  <c r="BT103" i="5"/>
  <c r="DE103" i="5" s="1"/>
  <c r="CR102" i="5"/>
  <c r="CY101" i="5" s="1"/>
  <c r="CQ102" i="5"/>
  <c r="CP102" i="5"/>
  <c r="CO102" i="5"/>
  <c r="CN102" i="5"/>
  <c r="CM102" i="5"/>
  <c r="CL102" i="5"/>
  <c r="BZ102" i="5"/>
  <c r="DK102" i="5"/>
  <c r="BY102" i="5"/>
  <c r="DJ102" i="5"/>
  <c r="BX102" i="5"/>
  <c r="DI102" i="5"/>
  <c r="BW102" i="5"/>
  <c r="DH102" i="5"/>
  <c r="BV102" i="5"/>
  <c r="DG102" i="5"/>
  <c r="BU102" i="5"/>
  <c r="DF102" i="5"/>
  <c r="BT102" i="5"/>
  <c r="DE102" i="5"/>
  <c r="DD101" i="5"/>
  <c r="DC101" i="5"/>
  <c r="DB101" i="5"/>
  <c r="DA101" i="5"/>
  <c r="CZ101" i="5"/>
  <c r="CR101" i="5"/>
  <c r="CQ101" i="5"/>
  <c r="CX101" i="5"/>
  <c r="CP101" i="5"/>
  <c r="CO101" i="5"/>
  <c r="CN101" i="5"/>
  <c r="CM101" i="5"/>
  <c r="CT101" i="5"/>
  <c r="CL101" i="5"/>
  <c r="BZ101" i="5"/>
  <c r="DK101" i="5" s="1"/>
  <c r="BY101" i="5"/>
  <c r="DJ101" i="5"/>
  <c r="BX101" i="5"/>
  <c r="DI101" i="5" s="1"/>
  <c r="BW101" i="5"/>
  <c r="DH101" i="5" s="1"/>
  <c r="BV101" i="5"/>
  <c r="DG101" i="5" s="1"/>
  <c r="BU101" i="5"/>
  <c r="DF101" i="5"/>
  <c r="BT101" i="5"/>
  <c r="DE101" i="5" s="1"/>
  <c r="CR100" i="5"/>
  <c r="CQ100" i="5"/>
  <c r="CP100" i="5"/>
  <c r="CO100" i="5"/>
  <c r="CN100" i="5"/>
  <c r="CM100" i="5"/>
  <c r="CL100" i="5"/>
  <c r="BZ100" i="5"/>
  <c r="DK100" i="5"/>
  <c r="BY100" i="5"/>
  <c r="DJ100" i="5"/>
  <c r="BX100" i="5"/>
  <c r="DI100" i="5"/>
  <c r="BW100" i="5"/>
  <c r="DH100" i="5"/>
  <c r="BV100" i="5"/>
  <c r="DG100" i="5"/>
  <c r="BU100" i="5"/>
  <c r="DF100" i="5"/>
  <c r="BT100" i="5"/>
  <c r="DE100" i="5"/>
  <c r="CR99" i="5"/>
  <c r="CQ99" i="5"/>
  <c r="CP99" i="5"/>
  <c r="CO99" i="5"/>
  <c r="CN99" i="5"/>
  <c r="CM99" i="5"/>
  <c r="CL99" i="5"/>
  <c r="BZ99" i="5"/>
  <c r="DK99" i="5" s="1"/>
  <c r="BY99" i="5"/>
  <c r="DJ99" i="5" s="1"/>
  <c r="BX99" i="5"/>
  <c r="DI99" i="5"/>
  <c r="BW99" i="5"/>
  <c r="DH99" i="5" s="1"/>
  <c r="BV99" i="5"/>
  <c r="DG99" i="5" s="1"/>
  <c r="BU99" i="5"/>
  <c r="DF99" i="5" s="1"/>
  <c r="BT99" i="5"/>
  <c r="DE99" i="5"/>
  <c r="CR98" i="5"/>
  <c r="CQ98" i="5"/>
  <c r="CP98" i="5"/>
  <c r="CO98" i="5"/>
  <c r="CN98" i="5"/>
  <c r="CM98" i="5"/>
  <c r="CL98" i="5"/>
  <c r="BZ98" i="5"/>
  <c r="DK98" i="5" s="1"/>
  <c r="BY98" i="5"/>
  <c r="DJ98" i="5"/>
  <c r="BX98" i="5"/>
  <c r="DI98" i="5" s="1"/>
  <c r="BW98" i="5"/>
  <c r="DH98" i="5"/>
  <c r="BV98" i="5"/>
  <c r="DG98" i="5" s="1"/>
  <c r="BU98" i="5"/>
  <c r="DF98" i="5"/>
  <c r="BT98" i="5"/>
  <c r="DE98" i="5" s="1"/>
  <c r="CR97" i="5"/>
  <c r="CQ97" i="5"/>
  <c r="CP97" i="5"/>
  <c r="CO97" i="5"/>
  <c r="CN97" i="5"/>
  <c r="CM97" i="5"/>
  <c r="CL97" i="5"/>
  <c r="BZ97" i="5"/>
  <c r="DK97" i="5" s="1"/>
  <c r="BY97" i="5"/>
  <c r="DJ97" i="5" s="1"/>
  <c r="BX97" i="5"/>
  <c r="DI97" i="5" s="1"/>
  <c r="BW97" i="5"/>
  <c r="DH97" i="5"/>
  <c r="BV97" i="5"/>
  <c r="DG97" i="5" s="1"/>
  <c r="BU97" i="5"/>
  <c r="DF97" i="5"/>
  <c r="BT97" i="5"/>
  <c r="DE97" i="5" s="1"/>
  <c r="CR96" i="5"/>
  <c r="CQ96" i="5"/>
  <c r="CP96" i="5"/>
  <c r="CO96" i="5"/>
  <c r="CN96" i="5"/>
  <c r="CM96" i="5"/>
  <c r="CL96" i="5"/>
  <c r="BZ96" i="5"/>
  <c r="DK96" i="5"/>
  <c r="BY96" i="5"/>
  <c r="DJ96" i="5"/>
  <c r="BX96" i="5"/>
  <c r="DI96" i="5"/>
  <c r="BW96" i="5"/>
  <c r="DH96" i="5"/>
  <c r="BV96" i="5"/>
  <c r="DG96" i="5"/>
  <c r="BU96" i="5"/>
  <c r="DF96" i="5"/>
  <c r="BT96" i="5"/>
  <c r="DE96" i="5"/>
  <c r="CR95" i="5"/>
  <c r="CQ95" i="5"/>
  <c r="CX94" i="5" s="1"/>
  <c r="CP95" i="5"/>
  <c r="CO95" i="5"/>
  <c r="CN95" i="5"/>
  <c r="CM95" i="5"/>
  <c r="CL95" i="5"/>
  <c r="BZ95" i="5"/>
  <c r="DK95" i="5"/>
  <c r="BY95" i="5"/>
  <c r="DJ95" i="5" s="1"/>
  <c r="BX95" i="5"/>
  <c r="DI95" i="5" s="1"/>
  <c r="BW95" i="5"/>
  <c r="DH95" i="5" s="1"/>
  <c r="BV95" i="5"/>
  <c r="DG95" i="5"/>
  <c r="BU95" i="5"/>
  <c r="DF95" i="5" s="1"/>
  <c r="BT95" i="5"/>
  <c r="DE95" i="5" s="1"/>
  <c r="DD94" i="5"/>
  <c r="DC94" i="5"/>
  <c r="DB94" i="5"/>
  <c r="DA94" i="5"/>
  <c r="CZ94" i="5"/>
  <c r="CR94" i="5"/>
  <c r="CY94" i="5" s="1"/>
  <c r="CQ94" i="5"/>
  <c r="CP94" i="5"/>
  <c r="CW94" i="5" s="1"/>
  <c r="CO94" i="5"/>
  <c r="CV94" i="5" s="1"/>
  <c r="CN94" i="5"/>
  <c r="CM94" i="5"/>
  <c r="CL94" i="5"/>
  <c r="CS94" i="5" s="1"/>
  <c r="BZ94" i="5"/>
  <c r="DK94" i="5" s="1"/>
  <c r="BY94" i="5"/>
  <c r="DJ94" i="5"/>
  <c r="BX94" i="5"/>
  <c r="DI94" i="5" s="1"/>
  <c r="BW94" i="5"/>
  <c r="DH94" i="5"/>
  <c r="BV94" i="5"/>
  <c r="DG94" i="5" s="1"/>
  <c r="BU94" i="5"/>
  <c r="DF94" i="5"/>
  <c r="BT94" i="5"/>
  <c r="DE94" i="5" s="1"/>
  <c r="CR93" i="5"/>
  <c r="CQ93" i="5"/>
  <c r="CP93" i="5"/>
  <c r="CO93" i="5"/>
  <c r="CN93" i="5"/>
  <c r="CM93" i="5"/>
  <c r="CL93" i="5"/>
  <c r="BZ93" i="5"/>
  <c r="DK93" i="5" s="1"/>
  <c r="BY93" i="5"/>
  <c r="DJ93" i="5"/>
  <c r="BX93" i="5"/>
  <c r="DI93" i="5" s="1"/>
  <c r="BW93" i="5"/>
  <c r="DH93" i="5"/>
  <c r="BV93" i="5"/>
  <c r="DG93" i="5" s="1"/>
  <c r="BU93" i="5"/>
  <c r="DF93" i="5" s="1"/>
  <c r="BT93" i="5"/>
  <c r="DE93" i="5" s="1"/>
  <c r="CR92" i="5"/>
  <c r="CQ92" i="5"/>
  <c r="CP92" i="5"/>
  <c r="CO92" i="5"/>
  <c r="CN92" i="5"/>
  <c r="CM92" i="5"/>
  <c r="CL92" i="5"/>
  <c r="BZ92" i="5"/>
  <c r="DK92" i="5"/>
  <c r="BY92" i="5"/>
  <c r="DJ92" i="5" s="1"/>
  <c r="BX92" i="5"/>
  <c r="DI92" i="5"/>
  <c r="BW92" i="5"/>
  <c r="DH92" i="5" s="1"/>
  <c r="BV92" i="5"/>
  <c r="DG92" i="5"/>
  <c r="BU92" i="5"/>
  <c r="DF92" i="5" s="1"/>
  <c r="BT92" i="5"/>
  <c r="DE92" i="5"/>
  <c r="CR91" i="5"/>
  <c r="CQ91" i="5"/>
  <c r="CP91" i="5"/>
  <c r="CO91" i="5"/>
  <c r="CN91" i="5"/>
  <c r="CM91" i="5"/>
  <c r="CL91" i="5"/>
  <c r="BZ91" i="5"/>
  <c r="DK91" i="5"/>
  <c r="BY91" i="5"/>
  <c r="DJ91" i="5" s="1"/>
  <c r="BX91" i="5"/>
  <c r="DI91" i="5"/>
  <c r="BW91" i="5"/>
  <c r="DH91" i="5" s="1"/>
  <c r="BV91" i="5"/>
  <c r="DG91" i="5"/>
  <c r="BU91" i="5"/>
  <c r="DF91" i="5" s="1"/>
  <c r="BT91" i="5"/>
  <c r="DE91" i="5" s="1"/>
  <c r="CR90" i="5"/>
  <c r="CQ90" i="5"/>
  <c r="CP90" i="5"/>
  <c r="CO90" i="5"/>
  <c r="CN90" i="5"/>
  <c r="CM90" i="5"/>
  <c r="CL90" i="5"/>
  <c r="BZ90" i="5"/>
  <c r="DK90" i="5"/>
  <c r="BY90" i="5"/>
  <c r="DJ90" i="5"/>
  <c r="BX90" i="5"/>
  <c r="DI90" i="5"/>
  <c r="BW90" i="5"/>
  <c r="DH90" i="5"/>
  <c r="BV90" i="5"/>
  <c r="DG90" i="5"/>
  <c r="BU90" i="5"/>
  <c r="DF90" i="5"/>
  <c r="BT90" i="5"/>
  <c r="DE90" i="5"/>
  <c r="CR89" i="5"/>
  <c r="CQ89" i="5"/>
  <c r="CP89" i="5"/>
  <c r="CO89" i="5"/>
  <c r="CN89" i="5"/>
  <c r="CM89" i="5"/>
  <c r="CL89" i="5"/>
  <c r="BZ89" i="5"/>
  <c r="DK89" i="5" s="1"/>
  <c r="BY89" i="5"/>
  <c r="DJ89" i="5"/>
  <c r="BX89" i="5"/>
  <c r="DI89" i="5" s="1"/>
  <c r="BW89" i="5"/>
  <c r="DH89" i="5" s="1"/>
  <c r="BV89" i="5"/>
  <c r="DG89" i="5" s="1"/>
  <c r="BU89" i="5"/>
  <c r="DF89" i="5"/>
  <c r="BT89" i="5"/>
  <c r="DE89" i="5" s="1"/>
  <c r="CR88" i="5"/>
  <c r="CQ88" i="5"/>
  <c r="CP88" i="5"/>
  <c r="CO88" i="5"/>
  <c r="CN88" i="5"/>
  <c r="CM88" i="5"/>
  <c r="CL88" i="5"/>
  <c r="BZ88" i="5"/>
  <c r="DK88" i="5"/>
  <c r="BY88" i="5"/>
  <c r="DJ88" i="5"/>
  <c r="BX88" i="5"/>
  <c r="DI88" i="5"/>
  <c r="BW88" i="5"/>
  <c r="DH88" i="5"/>
  <c r="BV88" i="5"/>
  <c r="DG88" i="5"/>
  <c r="BU88" i="5"/>
  <c r="DF88" i="5"/>
  <c r="BT88" i="5"/>
  <c r="DE88" i="5"/>
  <c r="DD87" i="5"/>
  <c r="DC87" i="5"/>
  <c r="DB87" i="5"/>
  <c r="DA87" i="5"/>
  <c r="CZ87" i="5"/>
  <c r="CR87" i="5"/>
  <c r="CY87" i="5" s="1"/>
  <c r="CQ87" i="5"/>
  <c r="CP87" i="5"/>
  <c r="CW87" i="5" s="1"/>
  <c r="CO87" i="5"/>
  <c r="CN87" i="5"/>
  <c r="CU87" i="5"/>
  <c r="CM87" i="5"/>
  <c r="CT87" i="5" s="1"/>
  <c r="CL87" i="5"/>
  <c r="CS87" i="5"/>
  <c r="BZ87" i="5"/>
  <c r="DK87" i="5"/>
  <c r="BY87" i="5"/>
  <c r="DJ87" i="5" s="1"/>
  <c r="BX87" i="5"/>
  <c r="DI87" i="5"/>
  <c r="BW87" i="5"/>
  <c r="DH87" i="5" s="1"/>
  <c r="BV87" i="5"/>
  <c r="DG87" i="5" s="1"/>
  <c r="BU87" i="5"/>
  <c r="DF87" i="5"/>
  <c r="BT87" i="5"/>
  <c r="DE87" i="5" s="1"/>
  <c r="CR86" i="5"/>
  <c r="CQ86" i="5"/>
  <c r="CP86" i="5"/>
  <c r="CO86" i="5"/>
  <c r="CN86" i="5"/>
  <c r="CM86" i="5"/>
  <c r="CL86" i="5"/>
  <c r="BZ86" i="5"/>
  <c r="DK86" i="5"/>
  <c r="BY86" i="5"/>
  <c r="DJ86" i="5"/>
  <c r="BX86" i="5"/>
  <c r="DI86" i="5"/>
  <c r="BW86" i="5"/>
  <c r="DH86" i="5"/>
  <c r="BV86" i="5"/>
  <c r="DG86" i="5"/>
  <c r="BU86" i="5"/>
  <c r="DF86" i="5"/>
  <c r="BT86" i="5"/>
  <c r="DE86" i="5"/>
  <c r="CR85" i="5"/>
  <c r="CQ85" i="5"/>
  <c r="CP85" i="5"/>
  <c r="CO85" i="5"/>
  <c r="CN85" i="5"/>
  <c r="CM85" i="5"/>
  <c r="CL85" i="5"/>
  <c r="BZ85" i="5"/>
  <c r="DK85" i="5" s="1"/>
  <c r="BY85" i="5"/>
  <c r="DJ85" i="5" s="1"/>
  <c r="BX85" i="5"/>
  <c r="DI85" i="5" s="1"/>
  <c r="BW85" i="5"/>
  <c r="DH85" i="5" s="1"/>
  <c r="BV85" i="5"/>
  <c r="DG85" i="5"/>
  <c r="BU85" i="5"/>
  <c r="DF85" i="5" s="1"/>
  <c r="BT85" i="5"/>
  <c r="DE85" i="5"/>
  <c r="CR84" i="5"/>
  <c r="CQ84" i="5"/>
  <c r="CP84" i="5"/>
  <c r="CO84" i="5"/>
  <c r="CN84" i="5"/>
  <c r="CM84" i="5"/>
  <c r="CL84" i="5"/>
  <c r="BZ84" i="5"/>
  <c r="DK84" i="5"/>
  <c r="BY84" i="5"/>
  <c r="DJ84" i="5"/>
  <c r="BX84" i="5"/>
  <c r="DI84" i="5"/>
  <c r="BW84" i="5"/>
  <c r="DH84" i="5"/>
  <c r="BV84" i="5"/>
  <c r="DG84" i="5"/>
  <c r="BU84" i="5"/>
  <c r="DF84" i="5"/>
  <c r="BT84" i="5"/>
  <c r="DE84" i="5"/>
  <c r="CR83" i="5"/>
  <c r="CQ83" i="5"/>
  <c r="CP83" i="5"/>
  <c r="CO83" i="5"/>
  <c r="CV80" i="5" s="1"/>
  <c r="CN83" i="5"/>
  <c r="CM83" i="5"/>
  <c r="CL83" i="5"/>
  <c r="BZ83" i="5"/>
  <c r="DK83" i="5" s="1"/>
  <c r="BY83" i="5"/>
  <c r="DJ83" i="5" s="1"/>
  <c r="BX83" i="5"/>
  <c r="DI83" i="5" s="1"/>
  <c r="BW83" i="5"/>
  <c r="CF80" i="5" s="1"/>
  <c r="DO80" i="5" s="1"/>
  <c r="DH83" i="5"/>
  <c r="BV83" i="5"/>
  <c r="DG83" i="5" s="1"/>
  <c r="BU83" i="5"/>
  <c r="DF83" i="5"/>
  <c r="BT83" i="5"/>
  <c r="DE83" i="5" s="1"/>
  <c r="CR82" i="5"/>
  <c r="CQ82" i="5"/>
  <c r="CP82" i="5"/>
  <c r="CW80" i="5" s="1"/>
  <c r="CO82" i="5"/>
  <c r="CN82" i="5"/>
  <c r="CM82" i="5"/>
  <c r="CL82" i="5"/>
  <c r="BZ82" i="5"/>
  <c r="DK82" i="5"/>
  <c r="BY82" i="5"/>
  <c r="DJ82" i="5"/>
  <c r="BX82" i="5"/>
  <c r="DI82" i="5"/>
  <c r="BW82" i="5"/>
  <c r="DH82" i="5"/>
  <c r="BV82" i="5"/>
  <c r="DG82" i="5"/>
  <c r="BU82" i="5"/>
  <c r="DF82" i="5"/>
  <c r="BT82" i="5"/>
  <c r="DE82" i="5"/>
  <c r="CR81" i="5"/>
  <c r="CQ81" i="5"/>
  <c r="CP81" i="5"/>
  <c r="CO81" i="5"/>
  <c r="CN81" i="5"/>
  <c r="CM81" i="5"/>
  <c r="CL81" i="5"/>
  <c r="BZ81" i="5"/>
  <c r="DK81" i="5"/>
  <c r="BY81" i="5"/>
  <c r="DJ81" i="5" s="1"/>
  <c r="BX81" i="5"/>
  <c r="DI81" i="5" s="1"/>
  <c r="BW81" i="5"/>
  <c r="DH81" i="5" s="1"/>
  <c r="BV81" i="5"/>
  <c r="DG81" i="5"/>
  <c r="BU81" i="5"/>
  <c r="DF81" i="5" s="1"/>
  <c r="BT81" i="5"/>
  <c r="DE81" i="5" s="1"/>
  <c r="DD80" i="5"/>
  <c r="DC80" i="5"/>
  <c r="DB80" i="5"/>
  <c r="DA80" i="5"/>
  <c r="CZ80" i="5"/>
  <c r="CR80" i="5"/>
  <c r="CY80" i="5" s="1"/>
  <c r="CQ80" i="5"/>
  <c r="CP80" i="5"/>
  <c r="CO80" i="5"/>
  <c r="CN80" i="5"/>
  <c r="CM80" i="5"/>
  <c r="CT80" i="5" s="1"/>
  <c r="CL80" i="5"/>
  <c r="BZ80" i="5"/>
  <c r="DK80" i="5" s="1"/>
  <c r="BY80" i="5"/>
  <c r="DJ80" i="5"/>
  <c r="BX80" i="5"/>
  <c r="CG80" i="5" s="1"/>
  <c r="DP80" i="5" s="1"/>
  <c r="BW80" i="5"/>
  <c r="DH80" i="5"/>
  <c r="BV80" i="5"/>
  <c r="CE80" i="5" s="1"/>
  <c r="DN80" i="5" s="1"/>
  <c r="DG80" i="5"/>
  <c r="BU80" i="5"/>
  <c r="DF80" i="5"/>
  <c r="BT80" i="5"/>
  <c r="DE80" i="5" s="1"/>
  <c r="CR79" i="5"/>
  <c r="CQ79" i="5"/>
  <c r="CP79" i="5"/>
  <c r="CO79" i="5"/>
  <c r="CN79" i="5"/>
  <c r="CU73" i="5" s="1"/>
  <c r="CM79" i="5"/>
  <c r="CL79" i="5"/>
  <c r="BZ79" i="5"/>
  <c r="DK79" i="5"/>
  <c r="BY79" i="5"/>
  <c r="DJ79" i="5"/>
  <c r="BX79" i="5"/>
  <c r="DI79" i="5"/>
  <c r="BW79" i="5"/>
  <c r="DH79" i="5"/>
  <c r="BV79" i="5"/>
  <c r="DG79" i="5"/>
  <c r="BU79" i="5"/>
  <c r="DF79" i="5"/>
  <c r="BT79" i="5"/>
  <c r="DE79" i="5"/>
  <c r="CR78" i="5"/>
  <c r="CQ78" i="5"/>
  <c r="CP78" i="5"/>
  <c r="CO78" i="5"/>
  <c r="CN78" i="5"/>
  <c r="CM78" i="5"/>
  <c r="CL78" i="5"/>
  <c r="BZ78" i="5"/>
  <c r="DK78" i="5" s="1"/>
  <c r="BY78" i="5"/>
  <c r="DJ78" i="5" s="1"/>
  <c r="BX78" i="5"/>
  <c r="DI78" i="5" s="1"/>
  <c r="BW78" i="5"/>
  <c r="DH78" i="5" s="1"/>
  <c r="BV78" i="5"/>
  <c r="DG78" i="5" s="1"/>
  <c r="BU78" i="5"/>
  <c r="DF78" i="5"/>
  <c r="BT78" i="5"/>
  <c r="DE78" i="5" s="1"/>
  <c r="CR77" i="5"/>
  <c r="CQ77" i="5"/>
  <c r="CP77" i="5"/>
  <c r="CO77" i="5"/>
  <c r="CN77" i="5"/>
  <c r="CM77" i="5"/>
  <c r="CL77" i="5"/>
  <c r="BZ77" i="5"/>
  <c r="DK77" i="5"/>
  <c r="BY77" i="5"/>
  <c r="DJ77" i="5"/>
  <c r="BX77" i="5"/>
  <c r="DI77" i="5"/>
  <c r="BW77" i="5"/>
  <c r="DH77" i="5"/>
  <c r="BV77" i="5"/>
  <c r="DG77" i="5"/>
  <c r="BU77" i="5"/>
  <c r="DF77" i="5"/>
  <c r="BT77" i="5"/>
  <c r="DE77" i="5"/>
  <c r="CR76" i="5"/>
  <c r="CQ76" i="5"/>
  <c r="CP76" i="5"/>
  <c r="CO76" i="5"/>
  <c r="CN76" i="5"/>
  <c r="CM76" i="5"/>
  <c r="CT73" i="5" s="1"/>
  <c r="CL76" i="5"/>
  <c r="BZ76" i="5"/>
  <c r="DK76" i="5"/>
  <c r="BY76" i="5"/>
  <c r="DJ76" i="5" s="1"/>
  <c r="BX76" i="5"/>
  <c r="DI76" i="5" s="1"/>
  <c r="BW76" i="5"/>
  <c r="DH76" i="5" s="1"/>
  <c r="BV76" i="5"/>
  <c r="DG76" i="5" s="1"/>
  <c r="BU76" i="5"/>
  <c r="DF76" i="5" s="1"/>
  <c r="BT76" i="5"/>
  <c r="DE76" i="5"/>
  <c r="CR75" i="5"/>
  <c r="CQ75" i="5"/>
  <c r="CP75" i="5"/>
  <c r="CO75" i="5"/>
  <c r="CN75" i="5"/>
  <c r="CM75" i="5"/>
  <c r="CL75" i="5"/>
  <c r="BZ75" i="5"/>
  <c r="DK75" i="5" s="1"/>
  <c r="BY75" i="5"/>
  <c r="DJ75" i="5"/>
  <c r="BX75" i="5"/>
  <c r="DI75" i="5" s="1"/>
  <c r="BW75" i="5"/>
  <c r="DH75" i="5"/>
  <c r="BV75" i="5"/>
  <c r="DG75" i="5" s="1"/>
  <c r="BU75" i="5"/>
  <c r="DF75" i="5"/>
  <c r="BT75" i="5"/>
  <c r="DE75" i="5" s="1"/>
  <c r="CR74" i="5"/>
  <c r="CQ74" i="5"/>
  <c r="CP74" i="5"/>
  <c r="CO74" i="5"/>
  <c r="CN74" i="5"/>
  <c r="CM74" i="5"/>
  <c r="CL74" i="5"/>
  <c r="BZ74" i="5"/>
  <c r="DK74" i="5" s="1"/>
  <c r="BY74" i="5"/>
  <c r="DJ74" i="5"/>
  <c r="BX74" i="5"/>
  <c r="DI74" i="5" s="1"/>
  <c r="BW74" i="5"/>
  <c r="DH74" i="5" s="1"/>
  <c r="BV74" i="5"/>
  <c r="DG74" i="5" s="1"/>
  <c r="BU74" i="5"/>
  <c r="DF74" i="5" s="1"/>
  <c r="BT74" i="5"/>
  <c r="DE74" i="5" s="1"/>
  <c r="DD73" i="5"/>
  <c r="DC73" i="5"/>
  <c r="DB73" i="5"/>
  <c r="DA73" i="5"/>
  <c r="CZ73" i="5"/>
  <c r="CR73" i="5"/>
  <c r="CY73" i="5" s="1"/>
  <c r="CQ73" i="5"/>
  <c r="CP73" i="5"/>
  <c r="CO73" i="5"/>
  <c r="CV73" i="5"/>
  <c r="CN73" i="5"/>
  <c r="CM73" i="5"/>
  <c r="CL73" i="5"/>
  <c r="CS73" i="5" s="1"/>
  <c r="BZ73" i="5"/>
  <c r="DK73" i="5"/>
  <c r="BY73" i="5"/>
  <c r="CH73" i="5" s="1"/>
  <c r="DQ73" i="5" s="1"/>
  <c r="DJ73" i="5"/>
  <c r="BX73" i="5"/>
  <c r="DI73" i="5"/>
  <c r="BW73" i="5"/>
  <c r="DH73" i="5"/>
  <c r="BV73" i="5"/>
  <c r="DG73" i="5"/>
  <c r="BU73" i="5"/>
  <c r="DF73" i="5"/>
  <c r="BT73" i="5"/>
  <c r="DE73" i="5"/>
  <c r="DF72" i="5"/>
  <c r="CR72" i="5"/>
  <c r="CQ72" i="5"/>
  <c r="CP72" i="5"/>
  <c r="CO72" i="5"/>
  <c r="CN72" i="5"/>
  <c r="CM72" i="5"/>
  <c r="CL72" i="5"/>
  <c r="BZ72" i="5"/>
  <c r="DK72" i="5"/>
  <c r="BY72" i="5"/>
  <c r="DJ72" i="5"/>
  <c r="BX72" i="5"/>
  <c r="DI72" i="5"/>
  <c r="BW72" i="5"/>
  <c r="DH72" i="5"/>
  <c r="BV72" i="5"/>
  <c r="DG72" i="5"/>
  <c r="BU72" i="5"/>
  <c r="BT72" i="5"/>
  <c r="DE72" i="5"/>
  <c r="CR71" i="5"/>
  <c r="CQ71" i="5"/>
  <c r="CP71" i="5"/>
  <c r="CO71" i="5"/>
  <c r="CN71" i="5"/>
  <c r="CM71" i="5"/>
  <c r="CL71" i="5"/>
  <c r="BZ71" i="5"/>
  <c r="DK71" i="5"/>
  <c r="BY71" i="5"/>
  <c r="DJ71" i="5"/>
  <c r="BX71" i="5"/>
  <c r="DI71" i="5"/>
  <c r="BW71" i="5"/>
  <c r="DH71" i="5"/>
  <c r="BV71" i="5"/>
  <c r="DG71" i="5"/>
  <c r="BU71" i="5"/>
  <c r="DF71" i="5"/>
  <c r="BT71" i="5"/>
  <c r="DE71" i="5"/>
  <c r="CR70" i="5"/>
  <c r="CQ70" i="5"/>
  <c r="CP70" i="5"/>
  <c r="CO70" i="5"/>
  <c r="CN70" i="5"/>
  <c r="CM70" i="5"/>
  <c r="CL70" i="5"/>
  <c r="BZ70" i="5"/>
  <c r="DK70" i="5" s="1"/>
  <c r="BY70" i="5"/>
  <c r="DJ70" i="5" s="1"/>
  <c r="BX70" i="5"/>
  <c r="DI70" i="5" s="1"/>
  <c r="BW70" i="5"/>
  <c r="DH70" i="5" s="1"/>
  <c r="BV70" i="5"/>
  <c r="DG70" i="5" s="1"/>
  <c r="BU70" i="5"/>
  <c r="DF70" i="5"/>
  <c r="BT70" i="5"/>
  <c r="DE70" i="5" s="1"/>
  <c r="CR69" i="5"/>
  <c r="CQ69" i="5"/>
  <c r="CX66" i="5" s="1"/>
  <c r="CP69" i="5"/>
  <c r="CO69" i="5"/>
  <c r="CN69" i="5"/>
  <c r="CM69" i="5"/>
  <c r="CL69" i="5"/>
  <c r="CS66" i="5" s="1"/>
  <c r="BZ69" i="5"/>
  <c r="DK69" i="5"/>
  <c r="BY69" i="5"/>
  <c r="CH66" i="5" s="1"/>
  <c r="DQ66" i="5" s="1"/>
  <c r="DJ69" i="5"/>
  <c r="BX69" i="5"/>
  <c r="DI69" i="5"/>
  <c r="BW69" i="5"/>
  <c r="CF66" i="5" s="1"/>
  <c r="DO66" i="5" s="1"/>
  <c r="DH69" i="5"/>
  <c r="BV69" i="5"/>
  <c r="DG69" i="5"/>
  <c r="BU69" i="5"/>
  <c r="DF69" i="5"/>
  <c r="BT69" i="5"/>
  <c r="DE69" i="5"/>
  <c r="DF68" i="5"/>
  <c r="CR68" i="5"/>
  <c r="CQ68" i="5"/>
  <c r="CP68" i="5"/>
  <c r="CO68" i="5"/>
  <c r="CN68" i="5"/>
  <c r="CM68" i="5"/>
  <c r="CL68" i="5"/>
  <c r="BZ68" i="5"/>
  <c r="DK68" i="5"/>
  <c r="BY68" i="5"/>
  <c r="DJ68" i="5"/>
  <c r="BX68" i="5"/>
  <c r="DI68" i="5"/>
  <c r="BW68" i="5"/>
  <c r="DH68" i="5"/>
  <c r="BV68" i="5"/>
  <c r="DG68" i="5"/>
  <c r="BU68" i="5"/>
  <c r="BT68" i="5"/>
  <c r="DE68" i="5"/>
  <c r="CR67" i="5"/>
  <c r="CY66" i="5" s="1"/>
  <c r="CQ67" i="5"/>
  <c r="CP67" i="5"/>
  <c r="CO67" i="5"/>
  <c r="CN67" i="5"/>
  <c r="CU66" i="5" s="1"/>
  <c r="CM67" i="5"/>
  <c r="CL67" i="5"/>
  <c r="BZ67" i="5"/>
  <c r="CI66" i="5" s="1"/>
  <c r="DR66" i="5" s="1"/>
  <c r="DK67" i="5"/>
  <c r="BY67" i="5"/>
  <c r="DJ67" i="5"/>
  <c r="BX67" i="5"/>
  <c r="DI67" i="5"/>
  <c r="BW67" i="5"/>
  <c r="DH67" i="5"/>
  <c r="BV67" i="5"/>
  <c r="DG67" i="5"/>
  <c r="BU67" i="5"/>
  <c r="DF67" i="5"/>
  <c r="BT67" i="5"/>
  <c r="DE67" i="5"/>
  <c r="DD66" i="5"/>
  <c r="DC66" i="5"/>
  <c r="DB66" i="5"/>
  <c r="DA66" i="5"/>
  <c r="CZ66" i="5"/>
  <c r="CR66" i="5"/>
  <c r="CQ66" i="5"/>
  <c r="CP66" i="5"/>
  <c r="CW66" i="5" s="1"/>
  <c r="CO66" i="5"/>
  <c r="CN66" i="5"/>
  <c r="CM66" i="5"/>
  <c r="CL66" i="5"/>
  <c r="BZ66" i="5"/>
  <c r="DK66" i="5" s="1"/>
  <c r="BY66" i="5"/>
  <c r="BX66" i="5"/>
  <c r="DI66" i="5" s="1"/>
  <c r="BW66" i="5"/>
  <c r="BV66" i="5"/>
  <c r="BU66" i="5"/>
  <c r="DF66" i="5" s="1"/>
  <c r="BT66" i="5"/>
  <c r="DE66" i="5" s="1"/>
  <c r="CR65" i="5"/>
  <c r="CQ65" i="5"/>
  <c r="CP65" i="5"/>
  <c r="CO65" i="5"/>
  <c r="CN65" i="5"/>
  <c r="CM65" i="5"/>
  <c r="CL65" i="5"/>
  <c r="BZ65" i="5"/>
  <c r="DK65" i="5" s="1"/>
  <c r="BY65" i="5"/>
  <c r="DJ65" i="5"/>
  <c r="BX65" i="5"/>
  <c r="DI65" i="5" s="1"/>
  <c r="BW65" i="5"/>
  <c r="DH65" i="5"/>
  <c r="BV65" i="5"/>
  <c r="DG65" i="5" s="1"/>
  <c r="BU65" i="5"/>
  <c r="DF65" i="5"/>
  <c r="BT65" i="5"/>
  <c r="DE65" i="5" s="1"/>
  <c r="CR64" i="5"/>
  <c r="CQ64" i="5"/>
  <c r="CP64" i="5"/>
  <c r="CO64" i="5"/>
  <c r="CN64" i="5"/>
  <c r="CM64" i="5"/>
  <c r="CL64" i="5"/>
  <c r="BZ64" i="5"/>
  <c r="DK64" i="5" s="1"/>
  <c r="BY64" i="5"/>
  <c r="DJ64" i="5"/>
  <c r="BX64" i="5"/>
  <c r="DI64" i="5" s="1"/>
  <c r="BW64" i="5"/>
  <c r="DH64" i="5" s="1"/>
  <c r="BV64" i="5"/>
  <c r="DG64" i="5" s="1"/>
  <c r="BU64" i="5"/>
  <c r="DF64" i="5" s="1"/>
  <c r="BT64" i="5"/>
  <c r="DE64" i="5" s="1"/>
  <c r="CR63" i="5"/>
  <c r="CQ63" i="5"/>
  <c r="CP63" i="5"/>
  <c r="CO63" i="5"/>
  <c r="CN63" i="5"/>
  <c r="CM63" i="5"/>
  <c r="CL63" i="5"/>
  <c r="BZ63" i="5"/>
  <c r="DK63" i="5" s="1"/>
  <c r="BY63" i="5"/>
  <c r="DJ63" i="5" s="1"/>
  <c r="BX63" i="5"/>
  <c r="DI63" i="5"/>
  <c r="BW63" i="5"/>
  <c r="DH63" i="5" s="1"/>
  <c r="BV63" i="5"/>
  <c r="DG63" i="5"/>
  <c r="BU63" i="5"/>
  <c r="DF63" i="5" s="1"/>
  <c r="BT63" i="5"/>
  <c r="DE63" i="5"/>
  <c r="CR62" i="5"/>
  <c r="CY59" i="5" s="1"/>
  <c r="CQ62" i="5"/>
  <c r="CP62" i="5"/>
  <c r="CO62" i="5"/>
  <c r="CN62" i="5"/>
  <c r="CU59" i="5" s="1"/>
  <c r="CM62" i="5"/>
  <c r="CL62" i="5"/>
  <c r="BZ62" i="5"/>
  <c r="CI59" i="5" s="1"/>
  <c r="DR59" i="5" s="1"/>
  <c r="DK62" i="5"/>
  <c r="BY62" i="5"/>
  <c r="DJ62" i="5" s="1"/>
  <c r="BX62" i="5"/>
  <c r="DI62" i="5"/>
  <c r="BW62" i="5"/>
  <c r="DH62" i="5" s="1"/>
  <c r="BV62" i="5"/>
  <c r="DG62" i="5" s="1"/>
  <c r="BU62" i="5"/>
  <c r="DF62" i="5" s="1"/>
  <c r="BT62" i="5"/>
  <c r="DE62" i="5" s="1"/>
  <c r="CR61" i="5"/>
  <c r="CQ61" i="5"/>
  <c r="CP61" i="5"/>
  <c r="CO61" i="5"/>
  <c r="CN61" i="5"/>
  <c r="CM61" i="5"/>
  <c r="CL61" i="5"/>
  <c r="CS59" i="5" s="1"/>
  <c r="BZ61" i="5"/>
  <c r="DK61" i="5" s="1"/>
  <c r="BY61" i="5"/>
  <c r="DJ61" i="5"/>
  <c r="BX61" i="5"/>
  <c r="DI61" i="5" s="1"/>
  <c r="BW61" i="5"/>
  <c r="DH61" i="5"/>
  <c r="BV61" i="5"/>
  <c r="DG61" i="5" s="1"/>
  <c r="BU61" i="5"/>
  <c r="DF61" i="5"/>
  <c r="BT61" i="5"/>
  <c r="DE61" i="5" s="1"/>
  <c r="CR60" i="5"/>
  <c r="CQ60" i="5"/>
  <c r="CX59" i="5" s="1"/>
  <c r="CP60" i="5"/>
  <c r="CO60" i="5"/>
  <c r="CN60" i="5"/>
  <c r="CM60" i="5"/>
  <c r="CL60" i="5"/>
  <c r="BZ60" i="5"/>
  <c r="DK60" i="5" s="1"/>
  <c r="BY60" i="5"/>
  <c r="DJ60" i="5"/>
  <c r="BX60" i="5"/>
  <c r="DI60" i="5" s="1"/>
  <c r="BW60" i="5"/>
  <c r="DH60" i="5"/>
  <c r="BV60" i="5"/>
  <c r="DG60" i="5" s="1"/>
  <c r="BU60" i="5"/>
  <c r="DF60" i="5" s="1"/>
  <c r="BT60" i="5"/>
  <c r="DE60" i="5" s="1"/>
  <c r="DD59" i="5"/>
  <c r="DC59" i="5"/>
  <c r="DB59" i="5"/>
  <c r="DA59" i="5"/>
  <c r="CZ59" i="5"/>
  <c r="CR59" i="5"/>
  <c r="CQ59" i="5"/>
  <c r="CP59" i="5"/>
  <c r="CO59" i="5"/>
  <c r="CN59" i="5"/>
  <c r="CM59" i="5"/>
  <c r="CT59" i="5"/>
  <c r="CL59" i="5"/>
  <c r="BZ59" i="5"/>
  <c r="BY59" i="5"/>
  <c r="CH59" i="5"/>
  <c r="DQ59" i="5" s="1"/>
  <c r="BX59" i="5"/>
  <c r="BW59" i="5"/>
  <c r="DH59" i="5"/>
  <c r="BV59" i="5"/>
  <c r="BU59" i="5"/>
  <c r="DF59" i="5" s="1"/>
  <c r="BT59" i="5"/>
  <c r="CC59" i="5" s="1"/>
  <c r="DL59" i="5" s="1"/>
  <c r="CR58" i="5"/>
  <c r="CQ58" i="5"/>
  <c r="CP58" i="5"/>
  <c r="CO58" i="5"/>
  <c r="CN58" i="5"/>
  <c r="CU52" i="5" s="1"/>
  <c r="CM58" i="5"/>
  <c r="CL58" i="5"/>
  <c r="BZ58" i="5"/>
  <c r="DK58" i="5"/>
  <c r="BY58" i="5"/>
  <c r="DJ58" i="5" s="1"/>
  <c r="BX58" i="5"/>
  <c r="DI58" i="5"/>
  <c r="BW58" i="5"/>
  <c r="DH58" i="5" s="1"/>
  <c r="BV58" i="5"/>
  <c r="DG58" i="5" s="1"/>
  <c r="BU58" i="5"/>
  <c r="DF58" i="5" s="1"/>
  <c r="BT58" i="5"/>
  <c r="DE58" i="5" s="1"/>
  <c r="CR57" i="5"/>
  <c r="CQ57" i="5"/>
  <c r="CP57" i="5"/>
  <c r="CO57" i="5"/>
  <c r="CN57" i="5"/>
  <c r="CM57" i="5"/>
  <c r="CL57" i="5"/>
  <c r="CS52" i="5" s="1"/>
  <c r="BZ57" i="5"/>
  <c r="DK57" i="5" s="1"/>
  <c r="BY57" i="5"/>
  <c r="DJ57" i="5"/>
  <c r="BX57" i="5"/>
  <c r="DI57" i="5" s="1"/>
  <c r="BW57" i="5"/>
  <c r="DH57" i="5"/>
  <c r="BV57" i="5"/>
  <c r="DG57" i="5" s="1"/>
  <c r="BU57" i="5"/>
  <c r="DF57" i="5"/>
  <c r="BT57" i="5"/>
  <c r="DE57" i="5" s="1"/>
  <c r="CR56" i="5"/>
  <c r="CQ56" i="5"/>
  <c r="CP56" i="5"/>
  <c r="CO56" i="5"/>
  <c r="CN56" i="5"/>
  <c r="CM56" i="5"/>
  <c r="CL56" i="5"/>
  <c r="BZ56" i="5"/>
  <c r="DK56" i="5" s="1"/>
  <c r="BY56" i="5"/>
  <c r="CH52" i="5" s="1"/>
  <c r="DQ52" i="5" s="1"/>
  <c r="DJ56" i="5"/>
  <c r="BX56" i="5"/>
  <c r="DI56" i="5" s="1"/>
  <c r="BW56" i="5"/>
  <c r="DH56" i="5"/>
  <c r="BV56" i="5"/>
  <c r="DG56" i="5" s="1"/>
  <c r="BU56" i="5"/>
  <c r="DF56" i="5" s="1"/>
  <c r="BT56" i="5"/>
  <c r="DE56" i="5" s="1"/>
  <c r="CR55" i="5"/>
  <c r="CQ55" i="5"/>
  <c r="CP55" i="5"/>
  <c r="CO55" i="5"/>
  <c r="CN55" i="5"/>
  <c r="CM55" i="5"/>
  <c r="CL55" i="5"/>
  <c r="BZ55" i="5"/>
  <c r="DK55" i="5" s="1"/>
  <c r="BY55" i="5"/>
  <c r="DJ55" i="5" s="1"/>
  <c r="BX55" i="5"/>
  <c r="DI55" i="5"/>
  <c r="BW55" i="5"/>
  <c r="DH55" i="5" s="1"/>
  <c r="BV55" i="5"/>
  <c r="DG55" i="5"/>
  <c r="BU55" i="5"/>
  <c r="DF55" i="5" s="1"/>
  <c r="BT55" i="5"/>
  <c r="DE55" i="5"/>
  <c r="CR54" i="5"/>
  <c r="CQ54" i="5"/>
  <c r="CP54" i="5"/>
  <c r="CO54" i="5"/>
  <c r="CN54" i="5"/>
  <c r="CM54" i="5"/>
  <c r="CL54" i="5"/>
  <c r="BZ54" i="5"/>
  <c r="DK54" i="5" s="1"/>
  <c r="BY54" i="5"/>
  <c r="DJ54" i="5" s="1"/>
  <c r="BX54" i="5"/>
  <c r="CG52" i="5" s="1"/>
  <c r="DP52" i="5" s="1"/>
  <c r="DI54" i="5"/>
  <c r="BW54" i="5"/>
  <c r="DH54" i="5" s="1"/>
  <c r="BV54" i="5"/>
  <c r="DG54" i="5"/>
  <c r="BU54" i="5"/>
  <c r="DF54" i="5" s="1"/>
  <c r="BT54" i="5"/>
  <c r="DE54" i="5" s="1"/>
  <c r="CR53" i="5"/>
  <c r="CQ53" i="5"/>
  <c r="CP53" i="5"/>
  <c r="CO53" i="5"/>
  <c r="CN53" i="5"/>
  <c r="CM53" i="5"/>
  <c r="CL53" i="5"/>
  <c r="BZ53" i="5"/>
  <c r="DK53" i="5"/>
  <c r="BY53" i="5"/>
  <c r="DJ53" i="5"/>
  <c r="BX53" i="5"/>
  <c r="DI53" i="5"/>
  <c r="BW53" i="5"/>
  <c r="DH53" i="5"/>
  <c r="BV53" i="5"/>
  <c r="DG53" i="5"/>
  <c r="BU53" i="5"/>
  <c r="DF53" i="5"/>
  <c r="BT53" i="5"/>
  <c r="DE53" i="5"/>
  <c r="DD52" i="5"/>
  <c r="DC52" i="5"/>
  <c r="DB52" i="5"/>
  <c r="DA52" i="5"/>
  <c r="CZ52" i="5"/>
  <c r="CR52" i="5"/>
  <c r="CQ52" i="5"/>
  <c r="CP52" i="5"/>
  <c r="CW52" i="5" s="1"/>
  <c r="CO52" i="5"/>
  <c r="CN52" i="5"/>
  <c r="CM52" i="5"/>
  <c r="CT52" i="5" s="1"/>
  <c r="CL52" i="5"/>
  <c r="BZ52" i="5"/>
  <c r="CI52" i="5" s="1"/>
  <c r="DR52" i="5" s="1"/>
  <c r="DK52" i="5"/>
  <c r="BY52" i="5"/>
  <c r="BX52" i="5"/>
  <c r="DI52" i="5"/>
  <c r="BW52" i="5"/>
  <c r="DH52" i="5" s="1"/>
  <c r="BV52" i="5"/>
  <c r="DG52" i="5" s="1"/>
  <c r="BU52" i="5"/>
  <c r="BT52" i="5"/>
  <c r="DE52" i="5"/>
  <c r="CR51" i="5"/>
  <c r="CQ51" i="5"/>
  <c r="CP51" i="5"/>
  <c r="CO51" i="5"/>
  <c r="CN51" i="5"/>
  <c r="CM51" i="5"/>
  <c r="CL51" i="5"/>
  <c r="BZ51" i="5"/>
  <c r="DK51" i="5" s="1"/>
  <c r="BY51" i="5"/>
  <c r="DJ51" i="5"/>
  <c r="BX51" i="5"/>
  <c r="DI51" i="5" s="1"/>
  <c r="BW51" i="5"/>
  <c r="DH51" i="5"/>
  <c r="BV51" i="5"/>
  <c r="DG51" i="5" s="1"/>
  <c r="BU51" i="5"/>
  <c r="DF51" i="5"/>
  <c r="BT51" i="5"/>
  <c r="DE51" i="5" s="1"/>
  <c r="CR50" i="5"/>
  <c r="CQ50" i="5"/>
  <c r="CP50" i="5"/>
  <c r="CO50" i="5"/>
  <c r="CN50" i="5"/>
  <c r="CM50" i="5"/>
  <c r="CL50" i="5"/>
  <c r="BZ50" i="5"/>
  <c r="DK50" i="5" s="1"/>
  <c r="BY50" i="5"/>
  <c r="DJ50" i="5"/>
  <c r="BX50" i="5"/>
  <c r="DI50" i="5" s="1"/>
  <c r="BW50" i="5"/>
  <c r="DH50" i="5" s="1"/>
  <c r="BV50" i="5"/>
  <c r="DG50" i="5" s="1"/>
  <c r="BU50" i="5"/>
  <c r="DF50" i="5" s="1"/>
  <c r="BT50" i="5"/>
  <c r="DE50" i="5" s="1"/>
  <c r="CR49" i="5"/>
  <c r="CQ49" i="5"/>
  <c r="CP49" i="5"/>
  <c r="CO49" i="5"/>
  <c r="CN49" i="5"/>
  <c r="CM49" i="5"/>
  <c r="CT45" i="5" s="1"/>
  <c r="CL49" i="5"/>
  <c r="BZ49" i="5"/>
  <c r="DK49" i="5"/>
  <c r="BY49" i="5"/>
  <c r="DJ49" i="5" s="1"/>
  <c r="BX49" i="5"/>
  <c r="DI49" i="5"/>
  <c r="BW49" i="5"/>
  <c r="DH49" i="5" s="1"/>
  <c r="BV49" i="5"/>
  <c r="DG49" i="5"/>
  <c r="BU49" i="5"/>
  <c r="DF49" i="5" s="1"/>
  <c r="BT49" i="5"/>
  <c r="DE49" i="5"/>
  <c r="DF48" i="5"/>
  <c r="CR48" i="5"/>
  <c r="CQ48" i="5"/>
  <c r="CP48" i="5"/>
  <c r="CO48" i="5"/>
  <c r="CN48" i="5"/>
  <c r="CM48" i="5"/>
  <c r="CL48" i="5"/>
  <c r="BZ48" i="5"/>
  <c r="DK48" i="5" s="1"/>
  <c r="BY48" i="5"/>
  <c r="DJ48" i="5"/>
  <c r="BX48" i="5"/>
  <c r="DI48" i="5" s="1"/>
  <c r="BW48" i="5"/>
  <c r="DH48" i="5"/>
  <c r="BV48" i="5"/>
  <c r="DG48" i="5" s="1"/>
  <c r="BU48" i="5"/>
  <c r="BT48" i="5"/>
  <c r="DE48" i="5"/>
  <c r="CR47" i="5"/>
  <c r="CQ47" i="5"/>
  <c r="CP47" i="5"/>
  <c r="CO47" i="5"/>
  <c r="CN47" i="5"/>
  <c r="CM47" i="5"/>
  <c r="CL47" i="5"/>
  <c r="BZ47" i="5"/>
  <c r="DK47" i="5" s="1"/>
  <c r="BY47" i="5"/>
  <c r="DJ47" i="5"/>
  <c r="BX47" i="5"/>
  <c r="DI47" i="5" s="1"/>
  <c r="BW47" i="5"/>
  <c r="DH47" i="5"/>
  <c r="BV47" i="5"/>
  <c r="DG47" i="5" s="1"/>
  <c r="BU47" i="5"/>
  <c r="DF47" i="5"/>
  <c r="BT47" i="5"/>
  <c r="DE47" i="5" s="1"/>
  <c r="CR46" i="5"/>
  <c r="CQ46" i="5"/>
  <c r="CX45" i="5" s="1"/>
  <c r="CP46" i="5"/>
  <c r="CO46" i="5"/>
  <c r="CN46" i="5"/>
  <c r="CM46" i="5"/>
  <c r="CL46" i="5"/>
  <c r="BZ46" i="5"/>
  <c r="DK46" i="5" s="1"/>
  <c r="BY46" i="5"/>
  <c r="DJ46" i="5"/>
  <c r="BX46" i="5"/>
  <c r="DI46" i="5" s="1"/>
  <c r="BW46" i="5"/>
  <c r="DH46" i="5" s="1"/>
  <c r="BV46" i="5"/>
  <c r="DG46" i="5" s="1"/>
  <c r="BU46" i="5"/>
  <c r="DF46" i="5" s="1"/>
  <c r="BT46" i="5"/>
  <c r="DE46" i="5" s="1"/>
  <c r="DH45" i="5"/>
  <c r="DD45" i="5"/>
  <c r="DC45" i="5"/>
  <c r="DB45" i="5"/>
  <c r="DA45" i="5"/>
  <c r="CZ45" i="5"/>
  <c r="CR45" i="5"/>
  <c r="CY45" i="5" s="1"/>
  <c r="CQ45" i="5"/>
  <c r="CP45" i="5"/>
  <c r="CW45" i="5" s="1"/>
  <c r="CO45" i="5"/>
  <c r="CV45" i="5" s="1"/>
  <c r="CN45" i="5"/>
  <c r="CM45" i="5"/>
  <c r="CL45" i="5"/>
  <c r="CS45" i="5" s="1"/>
  <c r="BZ45" i="5"/>
  <c r="BY45" i="5"/>
  <c r="CH45" i="5" s="1"/>
  <c r="DQ45" i="5" s="1"/>
  <c r="DJ45" i="5"/>
  <c r="BX45" i="5"/>
  <c r="BW45" i="5"/>
  <c r="BV45" i="5"/>
  <c r="CE45" i="5" s="1"/>
  <c r="DN45" i="5" s="1"/>
  <c r="BU45" i="5"/>
  <c r="DF45" i="5" s="1"/>
  <c r="BT45" i="5"/>
  <c r="CC45" i="5" s="1"/>
  <c r="DL45" i="5" s="1"/>
  <c r="DF44" i="5"/>
  <c r="CR44" i="5"/>
  <c r="CQ44" i="5"/>
  <c r="CP44" i="5"/>
  <c r="CO44" i="5"/>
  <c r="CN44" i="5"/>
  <c r="CM44" i="5"/>
  <c r="CL44" i="5"/>
  <c r="BZ44" i="5"/>
  <c r="DK44" i="5"/>
  <c r="BY44" i="5"/>
  <c r="DJ44" i="5"/>
  <c r="BX44" i="5"/>
  <c r="DI44" i="5"/>
  <c r="BW44" i="5"/>
  <c r="DH44" i="5"/>
  <c r="BV44" i="5"/>
  <c r="DG44" i="5"/>
  <c r="BU44" i="5"/>
  <c r="BT44" i="5"/>
  <c r="DE44" i="5" s="1"/>
  <c r="CR43" i="5"/>
  <c r="CQ43" i="5"/>
  <c r="CP43" i="5"/>
  <c r="CO43" i="5"/>
  <c r="CN43" i="5"/>
  <c r="CM43" i="5"/>
  <c r="CL43" i="5"/>
  <c r="BZ43" i="5"/>
  <c r="DK43" i="5"/>
  <c r="BY43" i="5"/>
  <c r="DJ43" i="5"/>
  <c r="BX43" i="5"/>
  <c r="DI43" i="5"/>
  <c r="BW43" i="5"/>
  <c r="DH43" i="5"/>
  <c r="BV43" i="5"/>
  <c r="DG43" i="5"/>
  <c r="BU43" i="5"/>
  <c r="DF43" i="5"/>
  <c r="BT43" i="5"/>
  <c r="DE43" i="5"/>
  <c r="CR42" i="5"/>
  <c r="CQ42" i="5"/>
  <c r="CP42" i="5"/>
  <c r="CO42" i="5"/>
  <c r="CN42" i="5"/>
  <c r="CM42" i="5"/>
  <c r="CL42" i="5"/>
  <c r="BZ42" i="5"/>
  <c r="DK42" i="5" s="1"/>
  <c r="BY42" i="5"/>
  <c r="DJ42" i="5" s="1"/>
  <c r="BX42" i="5"/>
  <c r="DI42" i="5" s="1"/>
  <c r="BW42" i="5"/>
  <c r="DH42" i="5"/>
  <c r="BV42" i="5"/>
  <c r="DG42" i="5" s="1"/>
  <c r="BU42" i="5"/>
  <c r="DF42" i="5"/>
  <c r="BT42" i="5"/>
  <c r="DE42" i="5" s="1"/>
  <c r="CR41" i="5"/>
  <c r="CQ41" i="5"/>
  <c r="CP41" i="5"/>
  <c r="CO41" i="5"/>
  <c r="CN41" i="5"/>
  <c r="CM41" i="5"/>
  <c r="CL41" i="5"/>
  <c r="CS38" i="5" s="1"/>
  <c r="BZ41" i="5"/>
  <c r="DK41" i="5"/>
  <c r="BY41" i="5"/>
  <c r="DJ41" i="5"/>
  <c r="BX41" i="5"/>
  <c r="DI41" i="5"/>
  <c r="BW41" i="5"/>
  <c r="DH41" i="5"/>
  <c r="BV41" i="5"/>
  <c r="DG41" i="5"/>
  <c r="BU41" i="5"/>
  <c r="DF41" i="5"/>
  <c r="BT41" i="5"/>
  <c r="DE41" i="5"/>
  <c r="CR40" i="5"/>
  <c r="CQ40" i="5"/>
  <c r="CP40" i="5"/>
  <c r="CO40" i="5"/>
  <c r="CN40" i="5"/>
  <c r="CM40" i="5"/>
  <c r="CL40" i="5"/>
  <c r="BZ40" i="5"/>
  <c r="DK40" i="5" s="1"/>
  <c r="BY40" i="5"/>
  <c r="DJ40" i="5" s="1"/>
  <c r="BX40" i="5"/>
  <c r="DI40" i="5" s="1"/>
  <c r="BW40" i="5"/>
  <c r="DH40" i="5" s="1"/>
  <c r="BV40" i="5"/>
  <c r="DG40" i="5"/>
  <c r="BU40" i="5"/>
  <c r="DF40" i="5" s="1"/>
  <c r="BT40" i="5"/>
  <c r="DE40" i="5"/>
  <c r="CR39" i="5"/>
  <c r="CQ39" i="5"/>
  <c r="CP39" i="5"/>
  <c r="CO39" i="5"/>
  <c r="CN39" i="5"/>
  <c r="CM39" i="5"/>
  <c r="CL39" i="5"/>
  <c r="BZ39" i="5"/>
  <c r="DK39" i="5"/>
  <c r="BY39" i="5"/>
  <c r="DJ39" i="5"/>
  <c r="BX39" i="5"/>
  <c r="DI39" i="5"/>
  <c r="BW39" i="5"/>
  <c r="DH39" i="5"/>
  <c r="BV39" i="5"/>
  <c r="DG39" i="5"/>
  <c r="BU39" i="5"/>
  <c r="DF39" i="5"/>
  <c r="BT39" i="5"/>
  <c r="DE39" i="5"/>
  <c r="DD38" i="5"/>
  <c r="DC38" i="5"/>
  <c r="DB38" i="5"/>
  <c r="DA38" i="5"/>
  <c r="CZ38" i="5"/>
  <c r="CR38" i="5"/>
  <c r="CY38" i="5" s="1"/>
  <c r="CQ38" i="5"/>
  <c r="CX38" i="5" s="1"/>
  <c r="CP38" i="5"/>
  <c r="CW38" i="5" s="1"/>
  <c r="CO38" i="5"/>
  <c r="CV38" i="5" s="1"/>
  <c r="CN38" i="5"/>
  <c r="CM38" i="5"/>
  <c r="CT38" i="5" s="1"/>
  <c r="CL38" i="5"/>
  <c r="BZ38" i="5"/>
  <c r="DK38" i="5" s="1"/>
  <c r="BY38" i="5"/>
  <c r="BX38" i="5"/>
  <c r="DI38" i="5"/>
  <c r="BW38" i="5"/>
  <c r="BV38" i="5"/>
  <c r="DG38" i="5" s="1"/>
  <c r="BU38" i="5"/>
  <c r="CD38" i="5" s="1"/>
  <c r="DM38" i="5" s="1"/>
  <c r="BT38" i="5"/>
  <c r="DE38" i="5" s="1"/>
  <c r="CR37" i="5"/>
  <c r="CQ37" i="5"/>
  <c r="CP37" i="5"/>
  <c r="CO37" i="5"/>
  <c r="CN37" i="5"/>
  <c r="CM37" i="5"/>
  <c r="CL37" i="5"/>
  <c r="BZ37" i="5"/>
  <c r="DK37" i="5" s="1"/>
  <c r="BY37" i="5"/>
  <c r="DJ37" i="5"/>
  <c r="BX37" i="5"/>
  <c r="DI37" i="5" s="1"/>
  <c r="BW37" i="5"/>
  <c r="DH37" i="5" s="1"/>
  <c r="BV37" i="5"/>
  <c r="DG37" i="5" s="1"/>
  <c r="BU37" i="5"/>
  <c r="DF37" i="5" s="1"/>
  <c r="BT37" i="5"/>
  <c r="DE37" i="5" s="1"/>
  <c r="CR36" i="5"/>
  <c r="CQ36" i="5"/>
  <c r="CP36" i="5"/>
  <c r="CO36" i="5"/>
  <c r="CN36" i="5"/>
  <c r="CM36" i="5"/>
  <c r="CL36" i="5"/>
  <c r="BZ36" i="5"/>
  <c r="DK36" i="5"/>
  <c r="BY36" i="5"/>
  <c r="DJ36" i="5" s="1"/>
  <c r="BX36" i="5"/>
  <c r="DI36" i="5"/>
  <c r="BW36" i="5"/>
  <c r="DH36" i="5" s="1"/>
  <c r="BV36" i="5"/>
  <c r="DG36" i="5"/>
  <c r="BU36" i="5"/>
  <c r="DF36" i="5" s="1"/>
  <c r="BT36" i="5"/>
  <c r="DE36" i="5"/>
  <c r="CR35" i="5"/>
  <c r="CY31" i="5" s="1"/>
  <c r="CQ35" i="5"/>
  <c r="CP35" i="5"/>
  <c r="CO35" i="5"/>
  <c r="CN35" i="5"/>
  <c r="CU31" i="5" s="1"/>
  <c r="CM35" i="5"/>
  <c r="CL35" i="5"/>
  <c r="BZ35" i="5"/>
  <c r="DK35" i="5"/>
  <c r="BY35" i="5"/>
  <c r="DJ35" i="5" s="1"/>
  <c r="BX35" i="5"/>
  <c r="DI35" i="5"/>
  <c r="BW35" i="5"/>
  <c r="DH35" i="5" s="1"/>
  <c r="BV35" i="5"/>
  <c r="DG35" i="5" s="1"/>
  <c r="BU35" i="5"/>
  <c r="DF35" i="5" s="1"/>
  <c r="BT35" i="5"/>
  <c r="DE35" i="5" s="1"/>
  <c r="CR34" i="5"/>
  <c r="CQ34" i="5"/>
  <c r="CP34" i="5"/>
  <c r="CO34" i="5"/>
  <c r="CN34" i="5"/>
  <c r="CM34" i="5"/>
  <c r="CT31" i="5" s="1"/>
  <c r="CL34" i="5"/>
  <c r="BZ34" i="5"/>
  <c r="DK34" i="5" s="1"/>
  <c r="BY34" i="5"/>
  <c r="DJ34" i="5"/>
  <c r="BX34" i="5"/>
  <c r="DI34" i="5" s="1"/>
  <c r="BW34" i="5"/>
  <c r="DH34" i="5"/>
  <c r="BV34" i="5"/>
  <c r="DG34" i="5" s="1"/>
  <c r="BU34" i="5"/>
  <c r="DF34" i="5" s="1"/>
  <c r="BT34" i="5"/>
  <c r="DE34" i="5"/>
  <c r="CR33" i="5"/>
  <c r="CQ33" i="5"/>
  <c r="CP33" i="5"/>
  <c r="CO33" i="5"/>
  <c r="CN33" i="5"/>
  <c r="CM33" i="5"/>
  <c r="CL33" i="5"/>
  <c r="BZ33" i="5"/>
  <c r="DK33" i="5" s="1"/>
  <c r="BY33" i="5"/>
  <c r="DJ33" i="5" s="1"/>
  <c r="BX33" i="5"/>
  <c r="DI33" i="5" s="1"/>
  <c r="BW33" i="5"/>
  <c r="DH33" i="5"/>
  <c r="BV33" i="5"/>
  <c r="DG33" i="5" s="1"/>
  <c r="BU33" i="5"/>
  <c r="DF33" i="5"/>
  <c r="BT33" i="5"/>
  <c r="DE33" i="5" s="1"/>
  <c r="CR32" i="5"/>
  <c r="CQ32" i="5"/>
  <c r="CP32" i="5"/>
  <c r="CO32" i="5"/>
  <c r="CN32" i="5"/>
  <c r="CM32" i="5"/>
  <c r="CL32" i="5"/>
  <c r="BZ32" i="5"/>
  <c r="DK32" i="5"/>
  <c r="BY32" i="5"/>
  <c r="DJ32" i="5"/>
  <c r="BX32" i="5"/>
  <c r="DI32" i="5"/>
  <c r="BW32" i="5"/>
  <c r="DH32" i="5"/>
  <c r="BV32" i="5"/>
  <c r="DG32" i="5"/>
  <c r="BU32" i="5"/>
  <c r="DF32" i="5"/>
  <c r="BT32" i="5"/>
  <c r="DE32" i="5"/>
  <c r="DD31" i="5"/>
  <c r="DC31" i="5"/>
  <c r="DB31" i="5"/>
  <c r="DA31" i="5"/>
  <c r="CZ31" i="5"/>
  <c r="CR31" i="5"/>
  <c r="CQ31" i="5"/>
  <c r="CX31" i="5" s="1"/>
  <c r="CP31" i="5"/>
  <c r="CW31" i="5" s="1"/>
  <c r="CO31" i="5"/>
  <c r="CN31" i="5"/>
  <c r="CM31" i="5"/>
  <c r="CL31" i="5"/>
  <c r="BZ31" i="5"/>
  <c r="BY31" i="5"/>
  <c r="DJ31" i="5"/>
  <c r="BX31" i="5"/>
  <c r="BW31" i="5"/>
  <c r="DH31" i="5" s="1"/>
  <c r="BV31" i="5"/>
  <c r="BU31" i="5"/>
  <c r="DF31" i="5" s="1"/>
  <c r="BT31" i="5"/>
  <c r="DE31" i="5" s="1"/>
  <c r="CR30" i="5"/>
  <c r="CQ30" i="5"/>
  <c r="CP30" i="5"/>
  <c r="CO30" i="5"/>
  <c r="CN30" i="5"/>
  <c r="CM30" i="5"/>
  <c r="CL30" i="5"/>
  <c r="BZ30" i="5"/>
  <c r="DK30" i="5"/>
  <c r="BY30" i="5"/>
  <c r="DJ30" i="5" s="1"/>
  <c r="BX30" i="5"/>
  <c r="DI30" i="5"/>
  <c r="BW30" i="5"/>
  <c r="DH30" i="5" s="1"/>
  <c r="BV30" i="5"/>
  <c r="DG30" i="5"/>
  <c r="BU30" i="5"/>
  <c r="DF30" i="5" s="1"/>
  <c r="BT30" i="5"/>
  <c r="DE30" i="5" s="1"/>
  <c r="CR29" i="5"/>
  <c r="CQ29" i="5"/>
  <c r="CP29" i="5"/>
  <c r="CO29" i="5"/>
  <c r="CN29" i="5"/>
  <c r="CM29" i="5"/>
  <c r="CL29" i="5"/>
  <c r="BZ29" i="5"/>
  <c r="DK29" i="5"/>
  <c r="BY29" i="5"/>
  <c r="DJ29" i="5" s="1"/>
  <c r="BX29" i="5"/>
  <c r="DI29" i="5"/>
  <c r="BW29" i="5"/>
  <c r="DH29" i="5" s="1"/>
  <c r="BV29" i="5"/>
  <c r="DG29" i="5"/>
  <c r="BU29" i="5"/>
  <c r="DF29" i="5" s="1"/>
  <c r="BT29" i="5"/>
  <c r="DE29" i="5"/>
  <c r="CR28" i="5"/>
  <c r="CQ28" i="5"/>
  <c r="CP28" i="5"/>
  <c r="CO28" i="5"/>
  <c r="CV24" i="5" s="1"/>
  <c r="CN28" i="5"/>
  <c r="CU24" i="5" s="1"/>
  <c r="CM28" i="5"/>
  <c r="CL28" i="5"/>
  <c r="BZ28" i="5"/>
  <c r="DK28" i="5"/>
  <c r="BY28" i="5"/>
  <c r="DJ28" i="5" s="1"/>
  <c r="BX28" i="5"/>
  <c r="DI28" i="5"/>
  <c r="BW28" i="5"/>
  <c r="DH28" i="5" s="1"/>
  <c r="BV28" i="5"/>
  <c r="DG28" i="5" s="1"/>
  <c r="BU28" i="5"/>
  <c r="DF28" i="5" s="1"/>
  <c r="BT28" i="5"/>
  <c r="DE28" i="5" s="1"/>
  <c r="CR27" i="5"/>
  <c r="CQ27" i="5"/>
  <c r="CP27" i="5"/>
  <c r="CO27" i="5"/>
  <c r="CN27" i="5"/>
  <c r="CM27" i="5"/>
  <c r="CL27" i="5"/>
  <c r="BZ27" i="5"/>
  <c r="DK27" i="5" s="1"/>
  <c r="BY27" i="5"/>
  <c r="DJ27" i="5"/>
  <c r="BX27" i="5"/>
  <c r="DI27" i="5" s="1"/>
  <c r="BW27" i="5"/>
  <c r="DH27" i="5"/>
  <c r="BV27" i="5"/>
  <c r="DG27" i="5" s="1"/>
  <c r="BU27" i="5"/>
  <c r="DF27" i="5"/>
  <c r="BT27" i="5"/>
  <c r="DE27" i="5" s="1"/>
  <c r="CR26" i="5"/>
  <c r="CQ26" i="5"/>
  <c r="CP26" i="5"/>
  <c r="CO26" i="5"/>
  <c r="CN26" i="5"/>
  <c r="CM26" i="5"/>
  <c r="CL26" i="5"/>
  <c r="BZ26" i="5"/>
  <c r="DK26" i="5"/>
  <c r="BY26" i="5"/>
  <c r="DJ26" i="5" s="1"/>
  <c r="BX26" i="5"/>
  <c r="DI26" i="5"/>
  <c r="BW26" i="5"/>
  <c r="DH26" i="5" s="1"/>
  <c r="BV26" i="5"/>
  <c r="DG26" i="5"/>
  <c r="BU26" i="5"/>
  <c r="DF26" i="5" s="1"/>
  <c r="BT26" i="5"/>
  <c r="DE26" i="5" s="1"/>
  <c r="CR25" i="5"/>
  <c r="CQ25" i="5"/>
  <c r="CP25" i="5"/>
  <c r="CO25" i="5"/>
  <c r="CN25" i="5"/>
  <c r="CM25" i="5"/>
  <c r="CL25" i="5"/>
  <c r="CS24" i="5" s="1"/>
  <c r="BZ25" i="5"/>
  <c r="DK25" i="5"/>
  <c r="BY25" i="5"/>
  <c r="DJ25" i="5"/>
  <c r="BX25" i="5"/>
  <c r="DI25" i="5"/>
  <c r="BW25" i="5"/>
  <c r="CF24" i="5" s="1"/>
  <c r="DO24" i="5" s="1"/>
  <c r="DH25" i="5"/>
  <c r="BV25" i="5"/>
  <c r="DG25" i="5"/>
  <c r="BU25" i="5"/>
  <c r="DF25" i="5"/>
  <c r="BT25" i="5"/>
  <c r="DE25" i="5"/>
  <c r="DE24" i="5"/>
  <c r="DD24" i="5"/>
  <c r="DC24" i="5"/>
  <c r="DB24" i="5"/>
  <c r="DA24" i="5"/>
  <c r="CZ24" i="5"/>
  <c r="CR24" i="5"/>
  <c r="CQ24" i="5"/>
  <c r="CX24" i="5" s="1"/>
  <c r="CP24" i="5"/>
  <c r="CW24" i="5" s="1"/>
  <c r="CO24" i="5"/>
  <c r="CN24" i="5"/>
  <c r="CM24" i="5"/>
  <c r="CL24" i="5"/>
  <c r="BZ24" i="5"/>
  <c r="DK24" i="5"/>
  <c r="BY24" i="5"/>
  <c r="BX24" i="5"/>
  <c r="DI24" i="5" s="1"/>
  <c r="BW24" i="5"/>
  <c r="BV24" i="5"/>
  <c r="CE24" i="5" s="1"/>
  <c r="DN24" i="5" s="1"/>
  <c r="BU24" i="5"/>
  <c r="DF24" i="5" s="1"/>
  <c r="BT24" i="5"/>
  <c r="CR23" i="5"/>
  <c r="CQ23" i="5"/>
  <c r="CP23" i="5"/>
  <c r="CO23" i="5"/>
  <c r="CN23" i="5"/>
  <c r="CM23" i="5"/>
  <c r="CL23" i="5"/>
  <c r="BZ23" i="5"/>
  <c r="DK23" i="5"/>
  <c r="BY23" i="5"/>
  <c r="DJ23" i="5"/>
  <c r="BX23" i="5"/>
  <c r="DI23" i="5"/>
  <c r="BW23" i="5"/>
  <c r="DH23" i="5"/>
  <c r="BV23" i="5"/>
  <c r="DG23" i="5"/>
  <c r="BU23" i="5"/>
  <c r="DF23" i="5"/>
  <c r="BT23" i="5"/>
  <c r="DE23" i="5"/>
  <c r="CR22" i="5"/>
  <c r="CQ22" i="5"/>
  <c r="CP22" i="5"/>
  <c r="CO22" i="5"/>
  <c r="CN22" i="5"/>
  <c r="CM22" i="5"/>
  <c r="CL22" i="5"/>
  <c r="BZ22" i="5"/>
  <c r="DK22" i="5" s="1"/>
  <c r="BY22" i="5"/>
  <c r="DJ22" i="5" s="1"/>
  <c r="BX22" i="5"/>
  <c r="DI22" i="5" s="1"/>
  <c r="BW22" i="5"/>
  <c r="DH22" i="5" s="1"/>
  <c r="BV22" i="5"/>
  <c r="DG22" i="5"/>
  <c r="BU22" i="5"/>
  <c r="DF22" i="5" s="1"/>
  <c r="BT22" i="5"/>
  <c r="DE22" i="5"/>
  <c r="CR21" i="5"/>
  <c r="CQ21" i="5"/>
  <c r="CP21" i="5"/>
  <c r="CO21" i="5"/>
  <c r="CN21" i="5"/>
  <c r="CM21" i="5"/>
  <c r="CL21" i="5"/>
  <c r="BZ21" i="5"/>
  <c r="DK21" i="5" s="1"/>
  <c r="BY21" i="5"/>
  <c r="DJ21" i="5"/>
  <c r="BX21" i="5"/>
  <c r="DI21" i="5"/>
  <c r="BW21" i="5"/>
  <c r="DH21" i="5"/>
  <c r="BV21" i="5"/>
  <c r="DG21" i="5"/>
  <c r="BU21" i="5"/>
  <c r="DF21" i="5"/>
  <c r="BT21" i="5"/>
  <c r="DE21" i="5"/>
  <c r="CR20" i="5"/>
  <c r="CQ20" i="5"/>
  <c r="CP20" i="5"/>
  <c r="CO20" i="5"/>
  <c r="CV17" i="5" s="1"/>
  <c r="CN20" i="5"/>
  <c r="CM20" i="5"/>
  <c r="CL20" i="5"/>
  <c r="BZ20" i="5"/>
  <c r="DK20" i="5" s="1"/>
  <c r="BY20" i="5"/>
  <c r="DJ20" i="5" s="1"/>
  <c r="BX20" i="5"/>
  <c r="DI20" i="5" s="1"/>
  <c r="BW20" i="5"/>
  <c r="DH20" i="5" s="1"/>
  <c r="BV20" i="5"/>
  <c r="DG20" i="5" s="1"/>
  <c r="BU20" i="5"/>
  <c r="DF20" i="5"/>
  <c r="BT20" i="5"/>
  <c r="DE20" i="5" s="1"/>
  <c r="CR19" i="5"/>
  <c r="CQ19" i="5"/>
  <c r="CP19" i="5"/>
  <c r="CO19" i="5"/>
  <c r="CN19" i="5"/>
  <c r="CM19" i="5"/>
  <c r="CL19" i="5"/>
  <c r="CS17" i="5" s="1"/>
  <c r="BZ19" i="5"/>
  <c r="DK19" i="5"/>
  <c r="BY19" i="5"/>
  <c r="DJ19" i="5"/>
  <c r="BX19" i="5"/>
  <c r="DI19" i="5"/>
  <c r="BW19" i="5"/>
  <c r="DH19" i="5"/>
  <c r="BV19" i="5"/>
  <c r="DG19" i="5"/>
  <c r="BU19" i="5"/>
  <c r="DF19" i="5"/>
  <c r="BT19" i="5"/>
  <c r="DE19" i="5"/>
  <c r="CR18" i="5"/>
  <c r="CY17" i="5" s="1"/>
  <c r="CQ18" i="5"/>
  <c r="CP18" i="5"/>
  <c r="CO18" i="5"/>
  <c r="CN18" i="5"/>
  <c r="CM18" i="5"/>
  <c r="CL18" i="5"/>
  <c r="BZ18" i="5"/>
  <c r="DK18" i="5"/>
  <c r="BY18" i="5"/>
  <c r="DJ18" i="5" s="1"/>
  <c r="BX18" i="5"/>
  <c r="DI18" i="5" s="1"/>
  <c r="BW18" i="5"/>
  <c r="DH18" i="5" s="1"/>
  <c r="BV18" i="5"/>
  <c r="DG18" i="5" s="1"/>
  <c r="BU18" i="5"/>
  <c r="DF18" i="5" s="1"/>
  <c r="BT18" i="5"/>
  <c r="DE18" i="5"/>
  <c r="DD17" i="5"/>
  <c r="DC17" i="5"/>
  <c r="DB17" i="5"/>
  <c r="DA17" i="5"/>
  <c r="CZ17" i="5"/>
  <c r="CR17" i="5"/>
  <c r="CQ17" i="5"/>
  <c r="CX17" i="5"/>
  <c r="CP17" i="5"/>
  <c r="CO17" i="5"/>
  <c r="CN17" i="5"/>
  <c r="CU17" i="5" s="1"/>
  <c r="CM17" i="5"/>
  <c r="CL17" i="5"/>
  <c r="BZ17" i="5"/>
  <c r="DK17" i="5"/>
  <c r="BY17" i="5"/>
  <c r="DJ17" i="5"/>
  <c r="BX17" i="5"/>
  <c r="CG17" i="5" s="1"/>
  <c r="DP17" i="5" s="1"/>
  <c r="DI17" i="5"/>
  <c r="BW17" i="5"/>
  <c r="DH17" i="5"/>
  <c r="BV17" i="5"/>
  <c r="DG17" i="5"/>
  <c r="BU17" i="5"/>
  <c r="DF17" i="5"/>
  <c r="BT17" i="5"/>
  <c r="CC17" i="5" s="1"/>
  <c r="DL17" i="5" s="1"/>
  <c r="DE17" i="5"/>
  <c r="CR16" i="5"/>
  <c r="CQ16" i="5"/>
  <c r="CP16" i="5"/>
  <c r="CO16" i="5"/>
  <c r="CN16" i="5"/>
  <c r="CM16" i="5"/>
  <c r="CL16" i="5"/>
  <c r="BZ16" i="5"/>
  <c r="DK16" i="5" s="1"/>
  <c r="BY16" i="5"/>
  <c r="DJ16" i="5" s="1"/>
  <c r="BX16" i="5"/>
  <c r="DI16" i="5" s="1"/>
  <c r="BW16" i="5"/>
  <c r="DH16" i="5" s="1"/>
  <c r="BV16" i="5"/>
  <c r="DG16" i="5" s="1"/>
  <c r="BU16" i="5"/>
  <c r="DF16" i="5"/>
  <c r="BT16" i="5"/>
  <c r="DE16" i="5" s="1"/>
  <c r="CR15" i="5"/>
  <c r="CQ15" i="5"/>
  <c r="CP15" i="5"/>
  <c r="CO15" i="5"/>
  <c r="CN15" i="5"/>
  <c r="CM15" i="5"/>
  <c r="CL15" i="5"/>
  <c r="BZ15" i="5"/>
  <c r="DK15" i="5"/>
  <c r="BY15" i="5"/>
  <c r="DJ15" i="5"/>
  <c r="BX15" i="5"/>
  <c r="DI15" i="5"/>
  <c r="BW15" i="5"/>
  <c r="DH15" i="5"/>
  <c r="BV15" i="5"/>
  <c r="DG15" i="5"/>
  <c r="BU15" i="5"/>
  <c r="DF15" i="5"/>
  <c r="BT15" i="5"/>
  <c r="DE15" i="5"/>
  <c r="CR14" i="5"/>
  <c r="CQ14" i="5"/>
  <c r="CP14" i="5"/>
  <c r="CO14" i="5"/>
  <c r="CN14" i="5"/>
  <c r="CM14" i="5"/>
  <c r="CL14" i="5"/>
  <c r="BZ14" i="5"/>
  <c r="DK14" i="5"/>
  <c r="BY14" i="5"/>
  <c r="DJ14" i="5" s="1"/>
  <c r="BX14" i="5"/>
  <c r="DI14" i="5" s="1"/>
  <c r="BW14" i="5"/>
  <c r="DH14" i="5" s="1"/>
  <c r="BV14" i="5"/>
  <c r="DG14" i="5" s="1"/>
  <c r="BU14" i="5"/>
  <c r="DF14" i="5" s="1"/>
  <c r="BT14" i="5"/>
  <c r="DE14" i="5"/>
  <c r="CR13" i="5"/>
  <c r="CQ13" i="5"/>
  <c r="CP13" i="5"/>
  <c r="CO13" i="5"/>
  <c r="CV10" i="5" s="1"/>
  <c r="CN13" i="5"/>
  <c r="CM13" i="5"/>
  <c r="CL13" i="5"/>
  <c r="BZ13" i="5"/>
  <c r="DK13" i="5" s="1"/>
  <c r="BY13" i="5"/>
  <c r="DJ13" i="5"/>
  <c r="BX13" i="5"/>
  <c r="DI13" i="5" s="1"/>
  <c r="BW13" i="5"/>
  <c r="DH13" i="5"/>
  <c r="BV13" i="5"/>
  <c r="DG13" i="5" s="1"/>
  <c r="BU13" i="5"/>
  <c r="DF13" i="5"/>
  <c r="BT13" i="5"/>
  <c r="DE13" i="5" s="1"/>
  <c r="CR12" i="5"/>
  <c r="CQ12" i="5"/>
  <c r="CP12" i="5"/>
  <c r="CO12" i="5"/>
  <c r="CN12" i="5"/>
  <c r="CM12" i="5"/>
  <c r="CL12" i="5"/>
  <c r="BZ12" i="5"/>
  <c r="DK12" i="5" s="1"/>
  <c r="BY12" i="5"/>
  <c r="DJ12" i="5"/>
  <c r="BX12" i="5"/>
  <c r="DI12" i="5" s="1"/>
  <c r="BW12" i="5"/>
  <c r="DH12" i="5" s="1"/>
  <c r="BV12" i="5"/>
  <c r="DG12" i="5" s="1"/>
  <c r="BU12" i="5"/>
  <c r="DF12" i="5" s="1"/>
  <c r="BT12" i="5"/>
  <c r="DE12" i="5" s="1"/>
  <c r="CR11" i="5"/>
  <c r="CQ11" i="5"/>
  <c r="CP11" i="5"/>
  <c r="CO11" i="5"/>
  <c r="CN11" i="5"/>
  <c r="CU10" i="5" s="1"/>
  <c r="CM11" i="5"/>
  <c r="CT10" i="5" s="1"/>
  <c r="CL11" i="5"/>
  <c r="BZ11" i="5"/>
  <c r="DK11" i="5"/>
  <c r="BY11" i="5"/>
  <c r="DJ11" i="5" s="1"/>
  <c r="BX11" i="5"/>
  <c r="DI11" i="5"/>
  <c r="BW11" i="5"/>
  <c r="DH11" i="5" s="1"/>
  <c r="BV11" i="5"/>
  <c r="DG11" i="5"/>
  <c r="BU11" i="5"/>
  <c r="DF11" i="5" s="1"/>
  <c r="BT11" i="5"/>
  <c r="DE11" i="5"/>
  <c r="DD10" i="5"/>
  <c r="DC10" i="5"/>
  <c r="DB10" i="5"/>
  <c r="DA10" i="5"/>
  <c r="CZ10" i="5"/>
  <c r="CR10" i="5"/>
  <c r="CY10" i="5"/>
  <c r="CQ10" i="5"/>
  <c r="CX10" i="5" s="1"/>
  <c r="CP10" i="5"/>
  <c r="CW10" i="5" s="1"/>
  <c r="CO10" i="5"/>
  <c r="CN10" i="5"/>
  <c r="CM10" i="5"/>
  <c r="CL10" i="5"/>
  <c r="CS10" i="5" s="1"/>
  <c r="BZ10" i="5"/>
  <c r="DK10" i="5" s="1"/>
  <c r="BY10" i="5"/>
  <c r="DJ10" i="5" s="1"/>
  <c r="BX10" i="5"/>
  <c r="DI10" i="5" s="1"/>
  <c r="BW10" i="5"/>
  <c r="DH10" i="5" s="1"/>
  <c r="BV10" i="5"/>
  <c r="DG10" i="5"/>
  <c r="BU10" i="5"/>
  <c r="DF10" i="5" s="1"/>
  <c r="BT10" i="5"/>
  <c r="DE10" i="5"/>
  <c r="CR9" i="5"/>
  <c r="CY3" i="5" s="1"/>
  <c r="CQ9" i="5"/>
  <c r="CP9" i="5"/>
  <c r="CO9" i="5"/>
  <c r="CN9" i="5"/>
  <c r="CM9" i="5"/>
  <c r="CL9" i="5"/>
  <c r="BZ9" i="5"/>
  <c r="DK9" i="5"/>
  <c r="BY9" i="5"/>
  <c r="DJ9" i="5"/>
  <c r="BX9" i="5"/>
  <c r="DI9" i="5"/>
  <c r="BW9" i="5"/>
  <c r="DH9" i="5"/>
  <c r="BV9" i="5"/>
  <c r="DG9" i="5"/>
  <c r="BU9" i="5"/>
  <c r="DF9" i="5"/>
  <c r="BT9" i="5"/>
  <c r="DE9" i="5"/>
  <c r="CR8" i="5"/>
  <c r="CQ8" i="5"/>
  <c r="CP8" i="5"/>
  <c r="CO8" i="5"/>
  <c r="CN8" i="5"/>
  <c r="CM8" i="5"/>
  <c r="CL8" i="5"/>
  <c r="BZ8" i="5"/>
  <c r="DK8" i="5" s="1"/>
  <c r="BY8" i="5"/>
  <c r="DJ8" i="5" s="1"/>
  <c r="BX8" i="5"/>
  <c r="DI8" i="5" s="1"/>
  <c r="BW8" i="5"/>
  <c r="DH8" i="5" s="1"/>
  <c r="BV8" i="5"/>
  <c r="DG8" i="5" s="1"/>
  <c r="BU8" i="5"/>
  <c r="DF8" i="5"/>
  <c r="BT8" i="5"/>
  <c r="DE8" i="5" s="1"/>
  <c r="CR7" i="5"/>
  <c r="CQ7" i="5"/>
  <c r="CP7" i="5"/>
  <c r="CO7" i="5"/>
  <c r="CN7" i="5"/>
  <c r="CM7" i="5"/>
  <c r="CL7" i="5"/>
  <c r="BZ7" i="5"/>
  <c r="DK7" i="5"/>
  <c r="BY7" i="5"/>
  <c r="DJ7" i="5"/>
  <c r="BX7" i="5"/>
  <c r="DI7" i="5"/>
  <c r="BW7" i="5"/>
  <c r="DH7" i="5"/>
  <c r="BV7" i="5"/>
  <c r="DG7" i="5"/>
  <c r="BU7" i="5"/>
  <c r="DF7" i="5"/>
  <c r="BT7" i="5"/>
  <c r="DE7" i="5"/>
  <c r="CR6" i="5"/>
  <c r="CQ6" i="5"/>
  <c r="CP6" i="5"/>
  <c r="CO6" i="5"/>
  <c r="CN6" i="5"/>
  <c r="CM6" i="5"/>
  <c r="CT3" i="5" s="1"/>
  <c r="CL6" i="5"/>
  <c r="BZ6" i="5"/>
  <c r="DK6" i="5"/>
  <c r="BY6" i="5"/>
  <c r="DJ6" i="5" s="1"/>
  <c r="BX6" i="5"/>
  <c r="DI6" i="5" s="1"/>
  <c r="BW6" i="5"/>
  <c r="DH6" i="5" s="1"/>
  <c r="BV6" i="5"/>
  <c r="DG6" i="5" s="1"/>
  <c r="BU6" i="5"/>
  <c r="DF6" i="5" s="1"/>
  <c r="BT6" i="5"/>
  <c r="DE6" i="5"/>
  <c r="CR5" i="5"/>
  <c r="CQ5" i="5"/>
  <c r="CP5" i="5"/>
  <c r="CO5" i="5"/>
  <c r="CN5" i="5"/>
  <c r="CM5" i="5"/>
  <c r="CL5" i="5"/>
  <c r="BZ5" i="5"/>
  <c r="DK5" i="5" s="1"/>
  <c r="BY5" i="5"/>
  <c r="DJ5" i="5"/>
  <c r="BX5" i="5"/>
  <c r="DI5" i="5" s="1"/>
  <c r="BW5" i="5"/>
  <c r="DH5" i="5"/>
  <c r="BV5" i="5"/>
  <c r="DG5" i="5" s="1"/>
  <c r="BU5" i="5"/>
  <c r="DF5" i="5"/>
  <c r="BT5" i="5"/>
  <c r="DE5" i="5" s="1"/>
  <c r="CR4" i="5"/>
  <c r="CQ4" i="5"/>
  <c r="CP4" i="5"/>
  <c r="CW3" i="5" s="1"/>
  <c r="CO4" i="5"/>
  <c r="CN4" i="5"/>
  <c r="CM4" i="5"/>
  <c r="CL4" i="5"/>
  <c r="BZ4" i="5"/>
  <c r="DK4" i="5" s="1"/>
  <c r="BY4" i="5"/>
  <c r="DJ4" i="5"/>
  <c r="BX4" i="5"/>
  <c r="DI4" i="5" s="1"/>
  <c r="BW4" i="5"/>
  <c r="DH4" i="5" s="1"/>
  <c r="BV4" i="5"/>
  <c r="DG4" i="5" s="1"/>
  <c r="BU4" i="5"/>
  <c r="DF4" i="5" s="1"/>
  <c r="BT4" i="5"/>
  <c r="DE4" i="5" s="1"/>
  <c r="DD3" i="5"/>
  <c r="DC3" i="5"/>
  <c r="DB3" i="5"/>
  <c r="DA3" i="5"/>
  <c r="CZ3" i="5"/>
  <c r="CR3" i="5"/>
  <c r="CQ3" i="5"/>
  <c r="CX3" i="5" s="1"/>
  <c r="CP3" i="5"/>
  <c r="CO3" i="5"/>
  <c r="CV3" i="5" s="1"/>
  <c r="CN3" i="5"/>
  <c r="CM3" i="5"/>
  <c r="CL3" i="5"/>
  <c r="CS3" i="5" s="1"/>
  <c r="BZ3" i="5"/>
  <c r="DK3" i="5" s="1"/>
  <c r="BY3" i="5"/>
  <c r="DJ3" i="5" s="1"/>
  <c r="BX3" i="5"/>
  <c r="DI3" i="5" s="1"/>
  <c r="BW3" i="5"/>
  <c r="CF3" i="5" s="1"/>
  <c r="DO3" i="5" s="1"/>
  <c r="BV3" i="5"/>
  <c r="DG3" i="5" s="1"/>
  <c r="BU3" i="5"/>
  <c r="DF3" i="5"/>
  <c r="BT3" i="5"/>
  <c r="DE3" i="5" s="1"/>
  <c r="N35" i="4"/>
  <c r="AT7" i="9" s="1"/>
  <c r="N34" i="4"/>
  <c r="N33" i="4"/>
  <c r="N32" i="4"/>
  <c r="Q22" i="4"/>
  <c r="Q21" i="4"/>
  <c r="Q20" i="4"/>
  <c r="Q19" i="4"/>
  <c r="P22" i="4"/>
  <c r="P21" i="4"/>
  <c r="P20" i="4"/>
  <c r="P19" i="4"/>
  <c r="L172" i="4"/>
  <c r="L176" i="4"/>
  <c r="L178" i="4"/>
  <c r="L182" i="4"/>
  <c r="L183" i="4"/>
  <c r="L188" i="4"/>
  <c r="L192" i="4"/>
  <c r="L194" i="4"/>
  <c r="L198" i="4"/>
  <c r="L199" i="4"/>
  <c r="L204" i="4"/>
  <c r="L208" i="4"/>
  <c r="L210" i="4"/>
  <c r="L214" i="4"/>
  <c r="L215" i="4"/>
  <c r="L219" i="4"/>
  <c r="L220" i="4"/>
  <c r="L221" i="4"/>
  <c r="L222" i="4"/>
  <c r="L223" i="4"/>
  <c r="L224" i="4"/>
  <c r="L226" i="4"/>
  <c r="L227" i="4"/>
  <c r="L228" i="4"/>
  <c r="L229" i="4"/>
  <c r="L230" i="4"/>
  <c r="L231" i="4"/>
  <c r="L232" i="4"/>
  <c r="L234" i="4"/>
  <c r="L238" i="4"/>
  <c r="L239" i="4"/>
  <c r="L244" i="4"/>
  <c r="L247" i="4"/>
  <c r="L248" i="4"/>
  <c r="L249" i="4"/>
  <c r="L250" i="4"/>
  <c r="L253" i="4"/>
  <c r="L255" i="4"/>
  <c r="L257" i="4"/>
  <c r="L259" i="4"/>
  <c r="L261" i="4"/>
  <c r="L263" i="4"/>
  <c r="L265" i="4"/>
  <c r="L267" i="4"/>
  <c r="L269" i="4"/>
  <c r="L271" i="4"/>
  <c r="L275" i="4"/>
  <c r="L276" i="4"/>
  <c r="L281" i="4"/>
  <c r="L285" i="4"/>
  <c r="L287" i="4"/>
  <c r="L291" i="4"/>
  <c r="L292" i="4"/>
  <c r="L297" i="4"/>
  <c r="L301" i="4"/>
  <c r="L303" i="4"/>
  <c r="L307" i="4"/>
  <c r="L308" i="4"/>
  <c r="L313" i="4"/>
  <c r="L317" i="4"/>
  <c r="L319" i="4"/>
  <c r="L323" i="4"/>
  <c r="L324" i="4"/>
  <c r="L329" i="4"/>
  <c r="L333" i="4"/>
  <c r="L335" i="4"/>
  <c r="L339" i="4"/>
  <c r="L340" i="4"/>
  <c r="L345" i="4"/>
  <c r="L349" i="4"/>
  <c r="L351" i="4"/>
  <c r="L355" i="4"/>
  <c r="L356" i="4"/>
  <c r="L361" i="4"/>
  <c r="L365" i="4"/>
  <c r="L367" i="4"/>
  <c r="L371" i="4"/>
  <c r="L372" i="4"/>
  <c r="L380" i="4"/>
  <c r="L384" i="4"/>
  <c r="L388" i="4"/>
  <c r="L392" i="4"/>
  <c r="L396" i="4"/>
  <c r="L399" i="4"/>
  <c r="L400" i="4"/>
  <c r="L401" i="4"/>
  <c r="L402" i="4"/>
  <c r="L403" i="4"/>
  <c r="L404" i="4"/>
  <c r="L406" i="4"/>
  <c r="L407" i="4"/>
  <c r="L408" i="4"/>
  <c r="L409" i="4"/>
  <c r="L410" i="4"/>
  <c r="L411" i="4"/>
  <c r="L412" i="4"/>
  <c r="L413" i="4"/>
  <c r="L415" i="4"/>
  <c r="L416" i="4"/>
  <c r="L421" i="4"/>
  <c r="L425" i="4"/>
  <c r="L427" i="4"/>
  <c r="L431" i="4"/>
  <c r="L432" i="4"/>
  <c r="L437" i="4"/>
  <c r="L441" i="4"/>
  <c r="L443" i="4"/>
  <c r="L447" i="4"/>
  <c r="L448" i="4"/>
  <c r="L453" i="4"/>
  <c r="L457" i="4"/>
  <c r="L459" i="4"/>
  <c r="L463" i="4"/>
  <c r="L464" i="4"/>
  <c r="L469" i="4"/>
  <c r="L473" i="4"/>
  <c r="L475" i="4"/>
  <c r="L479" i="4"/>
  <c r="L480" i="4"/>
  <c r="L485" i="4"/>
  <c r="L489" i="4"/>
  <c r="L491" i="4"/>
  <c r="L495" i="4"/>
  <c r="L496" i="4"/>
  <c r="L501" i="4"/>
  <c r="L505" i="4"/>
  <c r="L507" i="4"/>
  <c r="L511" i="4"/>
  <c r="L512" i="4"/>
  <c r="L515" i="4"/>
  <c r="L516" i="4"/>
  <c r="L517" i="4"/>
  <c r="L518" i="4"/>
  <c r="L519" i="4"/>
  <c r="L520" i="4"/>
  <c r="L521" i="4"/>
  <c r="L522" i="4"/>
  <c r="L525" i="4"/>
  <c r="R19" i="4"/>
  <c r="AM7" i="9" s="1"/>
  <c r="L527" i="4"/>
  <c r="R20" i="4" s="1"/>
  <c r="AP7" i="9" s="1"/>
  <c r="L530" i="4"/>
  <c r="R21" i="4" s="1"/>
  <c r="AS7" i="9" s="1"/>
  <c r="L532" i="4"/>
  <c r="R22" i="4" s="1"/>
  <c r="AV7" i="9" s="1"/>
  <c r="L168" i="4"/>
  <c r="L167" i="4"/>
  <c r="L6" i="4"/>
  <c r="L7" i="4"/>
  <c r="L11" i="4"/>
  <c r="L15" i="4"/>
  <c r="L19" i="4"/>
  <c r="L23" i="4"/>
  <c r="L27" i="4"/>
  <c r="L31" i="4"/>
  <c r="L35" i="4"/>
  <c r="L39" i="4"/>
  <c r="L43" i="4"/>
  <c r="L47" i="4"/>
  <c r="L51" i="4"/>
  <c r="L55" i="4"/>
  <c r="L59" i="4"/>
  <c r="L63" i="4"/>
  <c r="L67" i="4"/>
  <c r="L71" i="4"/>
  <c r="L75" i="4"/>
  <c r="L79" i="4"/>
  <c r="L83" i="4"/>
  <c r="L87" i="4"/>
  <c r="L91" i="4"/>
  <c r="L95" i="4"/>
  <c r="L99" i="4"/>
  <c r="L101" i="4"/>
  <c r="L102" i="4"/>
  <c r="L103" i="4"/>
  <c r="L104" i="4"/>
  <c r="L105" i="4"/>
  <c r="L106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Q13" i="4"/>
  <c r="Q12" i="4"/>
  <c r="Q11" i="4"/>
  <c r="P13" i="4"/>
  <c r="P12" i="4"/>
  <c r="P11" i="4"/>
  <c r="E3" i="4"/>
  <c r="L3" i="4" s="1"/>
  <c r="M3" i="4"/>
  <c r="O10" i="4" s="1"/>
  <c r="H10" i="4"/>
  <c r="E4" i="4"/>
  <c r="L4" i="4" s="1"/>
  <c r="H4" i="4"/>
  <c r="E5" i="4"/>
  <c r="L5" i="4" s="1"/>
  <c r="H5" i="4"/>
  <c r="E6" i="4"/>
  <c r="H6" i="4"/>
  <c r="E7" i="4"/>
  <c r="H7" i="4"/>
  <c r="E8" i="4"/>
  <c r="L8" i="4" s="1"/>
  <c r="H8" i="4"/>
  <c r="E9" i="4"/>
  <c r="L9" i="4" s="1"/>
  <c r="H9" i="4"/>
  <c r="E10" i="4"/>
  <c r="L10" i="4" s="1"/>
  <c r="E11" i="4"/>
  <c r="H11" i="4"/>
  <c r="E12" i="4"/>
  <c r="L12" i="4" s="1"/>
  <c r="H12" i="4"/>
  <c r="E13" i="4"/>
  <c r="L13" i="4" s="1"/>
  <c r="H13" i="4"/>
  <c r="E14" i="4"/>
  <c r="L14" i="4" s="1"/>
  <c r="H14" i="4"/>
  <c r="E15" i="4"/>
  <c r="H15" i="4"/>
  <c r="E16" i="4"/>
  <c r="L16" i="4" s="1"/>
  <c r="H16" i="4"/>
  <c r="E17" i="4"/>
  <c r="L17" i="4" s="1"/>
  <c r="H17" i="4"/>
  <c r="E18" i="4"/>
  <c r="L18" i="4" s="1"/>
  <c r="H18" i="4"/>
  <c r="E19" i="4"/>
  <c r="H19" i="4"/>
  <c r="E20" i="4"/>
  <c r="L20" i="4" s="1"/>
  <c r="H20" i="4"/>
  <c r="E21" i="4"/>
  <c r="L21" i="4" s="1"/>
  <c r="H21" i="4"/>
  <c r="E22" i="4"/>
  <c r="L22" i="4" s="1"/>
  <c r="H22" i="4"/>
  <c r="E23" i="4"/>
  <c r="H23" i="4"/>
  <c r="E24" i="4"/>
  <c r="L24" i="4" s="1"/>
  <c r="H24" i="4"/>
  <c r="E25" i="4"/>
  <c r="L25" i="4" s="1"/>
  <c r="H25" i="4"/>
  <c r="E26" i="4"/>
  <c r="L26" i="4" s="1"/>
  <c r="H26" i="4"/>
  <c r="E27" i="4"/>
  <c r="H27" i="4"/>
  <c r="E28" i="4"/>
  <c r="L28" i="4" s="1"/>
  <c r="H28" i="4"/>
  <c r="E29" i="4"/>
  <c r="L29" i="4" s="1"/>
  <c r="H29" i="4"/>
  <c r="E30" i="4"/>
  <c r="L30" i="4" s="1"/>
  <c r="H30" i="4"/>
  <c r="E31" i="4"/>
  <c r="H31" i="4"/>
  <c r="E32" i="4"/>
  <c r="L32" i="4" s="1"/>
  <c r="H32" i="4"/>
  <c r="E33" i="4"/>
  <c r="L33" i="4" s="1"/>
  <c r="H33" i="4"/>
  <c r="E34" i="4"/>
  <c r="L34" i="4" s="1"/>
  <c r="H34" i="4"/>
  <c r="E35" i="4"/>
  <c r="H35" i="4"/>
  <c r="E36" i="4"/>
  <c r="L36" i="4" s="1"/>
  <c r="H36" i="4"/>
  <c r="E37" i="4"/>
  <c r="L37" i="4" s="1"/>
  <c r="H37" i="4"/>
  <c r="E38" i="4"/>
  <c r="L38" i="4" s="1"/>
  <c r="H38" i="4"/>
  <c r="E39" i="4"/>
  <c r="H39" i="4"/>
  <c r="E40" i="4"/>
  <c r="L40" i="4" s="1"/>
  <c r="H40" i="4"/>
  <c r="E41" i="4"/>
  <c r="L41" i="4" s="1"/>
  <c r="H41" i="4"/>
  <c r="E42" i="4"/>
  <c r="L42" i="4" s="1"/>
  <c r="H42" i="4"/>
  <c r="E43" i="4"/>
  <c r="H43" i="4"/>
  <c r="E44" i="4"/>
  <c r="L44" i="4" s="1"/>
  <c r="H44" i="4"/>
  <c r="E45" i="4"/>
  <c r="L45" i="4" s="1"/>
  <c r="H45" i="4"/>
  <c r="E46" i="4"/>
  <c r="L46" i="4" s="1"/>
  <c r="H46" i="4"/>
  <c r="E47" i="4"/>
  <c r="H47" i="4"/>
  <c r="E48" i="4"/>
  <c r="L48" i="4" s="1"/>
  <c r="H48" i="4"/>
  <c r="E49" i="4"/>
  <c r="L49" i="4" s="1"/>
  <c r="H49" i="4"/>
  <c r="E50" i="4"/>
  <c r="L50" i="4" s="1"/>
  <c r="H50" i="4"/>
  <c r="E51" i="4"/>
  <c r="H51" i="4"/>
  <c r="E52" i="4"/>
  <c r="L52" i="4" s="1"/>
  <c r="H52" i="4"/>
  <c r="E53" i="4"/>
  <c r="L53" i="4" s="1"/>
  <c r="H53" i="4"/>
  <c r="E54" i="4"/>
  <c r="L54" i="4" s="1"/>
  <c r="H54" i="4"/>
  <c r="E55" i="4"/>
  <c r="H55" i="4"/>
  <c r="E56" i="4"/>
  <c r="L56" i="4" s="1"/>
  <c r="H56" i="4"/>
  <c r="E57" i="4"/>
  <c r="L57" i="4" s="1"/>
  <c r="H57" i="4"/>
  <c r="E58" i="4"/>
  <c r="L58" i="4" s="1"/>
  <c r="H58" i="4"/>
  <c r="E59" i="4"/>
  <c r="H59" i="4"/>
  <c r="E60" i="4"/>
  <c r="L60" i="4" s="1"/>
  <c r="H60" i="4"/>
  <c r="E61" i="4"/>
  <c r="L61" i="4" s="1"/>
  <c r="H61" i="4"/>
  <c r="E62" i="4"/>
  <c r="L62" i="4" s="1"/>
  <c r="H62" i="4"/>
  <c r="E63" i="4"/>
  <c r="H63" i="4"/>
  <c r="E64" i="4"/>
  <c r="L64" i="4" s="1"/>
  <c r="H64" i="4"/>
  <c r="E65" i="4"/>
  <c r="L65" i="4" s="1"/>
  <c r="H65" i="4"/>
  <c r="E66" i="4"/>
  <c r="L66" i="4" s="1"/>
  <c r="H66" i="4"/>
  <c r="E67" i="4"/>
  <c r="H67" i="4"/>
  <c r="E68" i="4"/>
  <c r="L68" i="4" s="1"/>
  <c r="H68" i="4"/>
  <c r="E69" i="4"/>
  <c r="L69" i="4" s="1"/>
  <c r="H69" i="4"/>
  <c r="E70" i="4"/>
  <c r="L70" i="4" s="1"/>
  <c r="H70" i="4"/>
  <c r="E71" i="4"/>
  <c r="H71" i="4"/>
  <c r="E72" i="4"/>
  <c r="L72" i="4" s="1"/>
  <c r="H72" i="4"/>
  <c r="E73" i="4"/>
  <c r="L73" i="4" s="1"/>
  <c r="H73" i="4"/>
  <c r="E74" i="4"/>
  <c r="L74" i="4" s="1"/>
  <c r="H74" i="4"/>
  <c r="E75" i="4"/>
  <c r="H75" i="4"/>
  <c r="E76" i="4"/>
  <c r="L76" i="4" s="1"/>
  <c r="H76" i="4"/>
  <c r="E77" i="4"/>
  <c r="L77" i="4" s="1"/>
  <c r="H77" i="4"/>
  <c r="E78" i="4"/>
  <c r="L78" i="4" s="1"/>
  <c r="H78" i="4"/>
  <c r="E79" i="4"/>
  <c r="H79" i="4"/>
  <c r="E80" i="4"/>
  <c r="L80" i="4" s="1"/>
  <c r="H80" i="4"/>
  <c r="E81" i="4"/>
  <c r="L81" i="4" s="1"/>
  <c r="H81" i="4"/>
  <c r="E82" i="4"/>
  <c r="L82" i="4" s="1"/>
  <c r="H82" i="4"/>
  <c r="E83" i="4"/>
  <c r="H83" i="4"/>
  <c r="E84" i="4"/>
  <c r="L84" i="4" s="1"/>
  <c r="H84" i="4"/>
  <c r="E85" i="4"/>
  <c r="L85" i="4" s="1"/>
  <c r="H85" i="4"/>
  <c r="E86" i="4"/>
  <c r="L86" i="4" s="1"/>
  <c r="H86" i="4"/>
  <c r="E87" i="4"/>
  <c r="H87" i="4"/>
  <c r="E88" i="4"/>
  <c r="L88" i="4" s="1"/>
  <c r="H88" i="4"/>
  <c r="E89" i="4"/>
  <c r="L89" i="4" s="1"/>
  <c r="H89" i="4"/>
  <c r="E90" i="4"/>
  <c r="L90" i="4" s="1"/>
  <c r="H90" i="4"/>
  <c r="E91" i="4"/>
  <c r="H91" i="4"/>
  <c r="E92" i="4"/>
  <c r="L92" i="4" s="1"/>
  <c r="H92" i="4"/>
  <c r="E93" i="4"/>
  <c r="L93" i="4" s="1"/>
  <c r="H93" i="4"/>
  <c r="E94" i="4"/>
  <c r="L94" i="4" s="1"/>
  <c r="H94" i="4"/>
  <c r="E95" i="4"/>
  <c r="H95" i="4"/>
  <c r="E96" i="4"/>
  <c r="L96" i="4" s="1"/>
  <c r="H96" i="4"/>
  <c r="E97" i="4"/>
  <c r="L97" i="4" s="1"/>
  <c r="H97" i="4"/>
  <c r="E98" i="4"/>
  <c r="L98" i="4" s="1"/>
  <c r="H98" i="4"/>
  <c r="E99" i="4"/>
  <c r="H99" i="4"/>
  <c r="E100" i="4"/>
  <c r="L100" i="4" s="1"/>
  <c r="H100" i="4"/>
  <c r="H101" i="4"/>
  <c r="H102" i="4"/>
  <c r="H104" i="4"/>
  <c r="H105" i="4"/>
  <c r="H106" i="4"/>
  <c r="E107" i="4"/>
  <c r="L107" i="4" s="1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E167" i="4"/>
  <c r="H167" i="4"/>
  <c r="I167" i="4"/>
  <c r="I168" i="4" s="1"/>
  <c r="I169" i="4" s="1"/>
  <c r="I170" i="4" s="1"/>
  <c r="I171" i="4" s="1"/>
  <c r="I172" i="4" s="1"/>
  <c r="I173" i="4" s="1"/>
  <c r="I174" i="4" s="1"/>
  <c r="I175" i="4" s="1"/>
  <c r="I176" i="4" s="1"/>
  <c r="I177" i="4" s="1"/>
  <c r="I178" i="4" s="1"/>
  <c r="I179" i="4" s="1"/>
  <c r="I180" i="4" s="1"/>
  <c r="I181" i="4" s="1"/>
  <c r="I182" i="4" s="1"/>
  <c r="I183" i="4" s="1"/>
  <c r="I184" i="4" s="1"/>
  <c r="I185" i="4" s="1"/>
  <c r="I186" i="4" s="1"/>
  <c r="I187" i="4" s="1"/>
  <c r="I188" i="4" s="1"/>
  <c r="I189" i="4" s="1"/>
  <c r="I190" i="4" s="1"/>
  <c r="I191" i="4" s="1"/>
  <c r="I192" i="4" s="1"/>
  <c r="I193" i="4" s="1"/>
  <c r="I194" i="4" s="1"/>
  <c r="I195" i="4" s="1"/>
  <c r="I196" i="4" s="1"/>
  <c r="I197" i="4" s="1"/>
  <c r="I198" i="4" s="1"/>
  <c r="I199" i="4" s="1"/>
  <c r="I200" i="4" s="1"/>
  <c r="I201" i="4" s="1"/>
  <c r="I202" i="4" s="1"/>
  <c r="I203" i="4" s="1"/>
  <c r="I204" i="4" s="1"/>
  <c r="I205" i="4" s="1"/>
  <c r="I206" i="4" s="1"/>
  <c r="I207" i="4" s="1"/>
  <c r="I208" i="4" s="1"/>
  <c r="I209" i="4" s="1"/>
  <c r="I210" i="4" s="1"/>
  <c r="I211" i="4" s="1"/>
  <c r="I212" i="4" s="1"/>
  <c r="I213" i="4" s="1"/>
  <c r="I214" i="4" s="1"/>
  <c r="I215" i="4" s="1"/>
  <c r="I216" i="4" s="1"/>
  <c r="I217" i="4" s="1"/>
  <c r="I218" i="4" s="1"/>
  <c r="I219" i="4" s="1"/>
  <c r="I220" i="4" s="1"/>
  <c r="I221" i="4" s="1"/>
  <c r="I222" i="4" s="1"/>
  <c r="I223" i="4" s="1"/>
  <c r="I224" i="4" s="1"/>
  <c r="I225" i="4" s="1"/>
  <c r="I226" i="4" s="1"/>
  <c r="I227" i="4" s="1"/>
  <c r="I228" i="4" s="1"/>
  <c r="I229" i="4" s="1"/>
  <c r="I230" i="4" s="1"/>
  <c r="I231" i="4" s="1"/>
  <c r="I232" i="4" s="1"/>
  <c r="I233" i="4" s="1"/>
  <c r="I234" i="4" s="1"/>
  <c r="I235" i="4" s="1"/>
  <c r="I236" i="4" s="1"/>
  <c r="I237" i="4" s="1"/>
  <c r="I238" i="4" s="1"/>
  <c r="I239" i="4" s="1"/>
  <c r="I240" i="4" s="1"/>
  <c r="I241" i="4" s="1"/>
  <c r="I242" i="4" s="1"/>
  <c r="I243" i="4" s="1"/>
  <c r="I244" i="4" s="1"/>
  <c r="I245" i="4" s="1"/>
  <c r="I246" i="4" s="1"/>
  <c r="I247" i="4" s="1"/>
  <c r="I248" i="4" s="1"/>
  <c r="I249" i="4" s="1"/>
  <c r="I250" i="4" s="1"/>
  <c r="I251" i="4" s="1"/>
  <c r="E168" i="4"/>
  <c r="H168" i="4"/>
  <c r="E169" i="4"/>
  <c r="L169" i="4" s="1"/>
  <c r="H169" i="4"/>
  <c r="E170" i="4"/>
  <c r="L170" i="4" s="1"/>
  <c r="H170" i="4"/>
  <c r="E171" i="4"/>
  <c r="L171" i="4" s="1"/>
  <c r="H171" i="4"/>
  <c r="E172" i="4"/>
  <c r="H172" i="4"/>
  <c r="E173" i="4"/>
  <c r="L173" i="4" s="1"/>
  <c r="H173" i="4"/>
  <c r="E174" i="4"/>
  <c r="L174" i="4" s="1"/>
  <c r="H174" i="4"/>
  <c r="E175" i="4"/>
  <c r="L175" i="4" s="1"/>
  <c r="H175" i="4"/>
  <c r="E176" i="4"/>
  <c r="H176" i="4"/>
  <c r="E177" i="4"/>
  <c r="L177" i="4" s="1"/>
  <c r="H177" i="4"/>
  <c r="E178" i="4"/>
  <c r="H178" i="4"/>
  <c r="E179" i="4"/>
  <c r="L179" i="4" s="1"/>
  <c r="H179" i="4"/>
  <c r="E180" i="4"/>
  <c r="L180" i="4" s="1"/>
  <c r="H180" i="4"/>
  <c r="E181" i="4"/>
  <c r="L181" i="4" s="1"/>
  <c r="H181" i="4"/>
  <c r="E182" i="4"/>
  <c r="H182" i="4"/>
  <c r="E183" i="4"/>
  <c r="H183" i="4"/>
  <c r="E184" i="4"/>
  <c r="L184" i="4" s="1"/>
  <c r="H184" i="4"/>
  <c r="E185" i="4"/>
  <c r="L185" i="4" s="1"/>
  <c r="H185" i="4"/>
  <c r="E186" i="4"/>
  <c r="L186" i="4" s="1"/>
  <c r="H186" i="4"/>
  <c r="E187" i="4"/>
  <c r="L187" i="4" s="1"/>
  <c r="H187" i="4"/>
  <c r="E188" i="4"/>
  <c r="H188" i="4"/>
  <c r="E189" i="4"/>
  <c r="L189" i="4" s="1"/>
  <c r="H189" i="4"/>
  <c r="E190" i="4"/>
  <c r="L190" i="4" s="1"/>
  <c r="H190" i="4"/>
  <c r="E191" i="4"/>
  <c r="L191" i="4" s="1"/>
  <c r="H191" i="4"/>
  <c r="E192" i="4"/>
  <c r="H192" i="4"/>
  <c r="E193" i="4"/>
  <c r="L193" i="4" s="1"/>
  <c r="H193" i="4"/>
  <c r="E194" i="4"/>
  <c r="H194" i="4"/>
  <c r="E195" i="4"/>
  <c r="L195" i="4" s="1"/>
  <c r="H195" i="4"/>
  <c r="E196" i="4"/>
  <c r="L196" i="4" s="1"/>
  <c r="H196" i="4"/>
  <c r="E197" i="4"/>
  <c r="L197" i="4" s="1"/>
  <c r="H197" i="4"/>
  <c r="E198" i="4"/>
  <c r="H198" i="4"/>
  <c r="E199" i="4"/>
  <c r="H199" i="4"/>
  <c r="E200" i="4"/>
  <c r="L200" i="4" s="1"/>
  <c r="H200" i="4"/>
  <c r="E201" i="4"/>
  <c r="L201" i="4" s="1"/>
  <c r="H201" i="4"/>
  <c r="E202" i="4"/>
  <c r="L202" i="4" s="1"/>
  <c r="H202" i="4"/>
  <c r="E203" i="4"/>
  <c r="L203" i="4" s="1"/>
  <c r="H203" i="4"/>
  <c r="E204" i="4"/>
  <c r="H204" i="4"/>
  <c r="E205" i="4"/>
  <c r="L205" i="4" s="1"/>
  <c r="H205" i="4"/>
  <c r="E206" i="4"/>
  <c r="L206" i="4" s="1"/>
  <c r="H206" i="4"/>
  <c r="E207" i="4"/>
  <c r="L207" i="4" s="1"/>
  <c r="H207" i="4"/>
  <c r="E208" i="4"/>
  <c r="H208" i="4"/>
  <c r="E209" i="4"/>
  <c r="L209" i="4" s="1"/>
  <c r="H209" i="4"/>
  <c r="E210" i="4"/>
  <c r="H210" i="4"/>
  <c r="E211" i="4"/>
  <c r="L211" i="4" s="1"/>
  <c r="H211" i="4"/>
  <c r="E212" i="4"/>
  <c r="L212" i="4" s="1"/>
  <c r="H212" i="4"/>
  <c r="E213" i="4"/>
  <c r="L213" i="4" s="1"/>
  <c r="H213" i="4"/>
  <c r="E214" i="4"/>
  <c r="H214" i="4"/>
  <c r="E215" i="4"/>
  <c r="H215" i="4"/>
  <c r="E216" i="4"/>
  <c r="L216" i="4" s="1"/>
  <c r="H216" i="4"/>
  <c r="E217" i="4"/>
  <c r="L217" i="4" s="1"/>
  <c r="H217" i="4"/>
  <c r="E218" i="4"/>
  <c r="L218" i="4" s="1"/>
  <c r="H218" i="4"/>
  <c r="H219" i="4"/>
  <c r="H220" i="4"/>
  <c r="H221" i="4"/>
  <c r="H222" i="4"/>
  <c r="H223" i="4"/>
  <c r="H224" i="4"/>
  <c r="E225" i="4"/>
  <c r="L225" i="4" s="1"/>
  <c r="H225" i="4"/>
  <c r="H226" i="4"/>
  <c r="H227" i="4"/>
  <c r="H228" i="4"/>
  <c r="H229" i="4"/>
  <c r="H230" i="4"/>
  <c r="H231" i="4"/>
  <c r="E232" i="4"/>
  <c r="H232" i="4"/>
  <c r="E233" i="4"/>
  <c r="L233" i="4" s="1"/>
  <c r="H233" i="4"/>
  <c r="E234" i="4"/>
  <c r="H234" i="4"/>
  <c r="E235" i="4"/>
  <c r="L235" i="4" s="1"/>
  <c r="H235" i="4"/>
  <c r="E236" i="4"/>
  <c r="L236" i="4" s="1"/>
  <c r="H236" i="4"/>
  <c r="E237" i="4"/>
  <c r="L237" i="4" s="1"/>
  <c r="H237" i="4"/>
  <c r="E238" i="4"/>
  <c r="H238" i="4"/>
  <c r="E239" i="4"/>
  <c r="H239" i="4"/>
  <c r="E240" i="4"/>
  <c r="L240" i="4" s="1"/>
  <c r="H240" i="4"/>
  <c r="E241" i="4"/>
  <c r="L241" i="4" s="1"/>
  <c r="H241" i="4"/>
  <c r="E242" i="4"/>
  <c r="L242" i="4" s="1"/>
  <c r="H242" i="4"/>
  <c r="E243" i="4"/>
  <c r="L243" i="4" s="1"/>
  <c r="H243" i="4"/>
  <c r="E244" i="4"/>
  <c r="H244" i="4"/>
  <c r="E245" i="4"/>
  <c r="L245" i="4" s="1"/>
  <c r="H245" i="4"/>
  <c r="E246" i="4"/>
  <c r="L246" i="4" s="1"/>
  <c r="H246" i="4"/>
  <c r="H247" i="4"/>
  <c r="H248" i="4"/>
  <c r="H250" i="4"/>
  <c r="E253" i="4"/>
  <c r="H253" i="4"/>
  <c r="I253" i="4"/>
  <c r="E254" i="4"/>
  <c r="L254" i="4" s="1"/>
  <c r="H254" i="4"/>
  <c r="E255" i="4"/>
  <c r="H255" i="4"/>
  <c r="E256" i="4"/>
  <c r="L256" i="4" s="1"/>
  <c r="E257" i="4"/>
  <c r="H257" i="4"/>
  <c r="E258" i="4"/>
  <c r="L258" i="4" s="1"/>
  <c r="H258" i="4"/>
  <c r="E259" i="4"/>
  <c r="H259" i="4"/>
  <c r="E260" i="4"/>
  <c r="L260" i="4" s="1"/>
  <c r="H260" i="4"/>
  <c r="E261" i="4"/>
  <c r="H261" i="4"/>
  <c r="E262" i="4"/>
  <c r="L262" i="4" s="1"/>
  <c r="H262" i="4"/>
  <c r="E263" i="4"/>
  <c r="H263" i="4"/>
  <c r="E264" i="4"/>
  <c r="L264" i="4" s="1"/>
  <c r="H264" i="4"/>
  <c r="E265" i="4"/>
  <c r="H265" i="4"/>
  <c r="E266" i="4"/>
  <c r="L266" i="4" s="1"/>
  <c r="H266" i="4"/>
  <c r="E267" i="4"/>
  <c r="H267" i="4"/>
  <c r="E268" i="4"/>
  <c r="L268" i="4" s="1"/>
  <c r="H268" i="4"/>
  <c r="E269" i="4"/>
  <c r="H269" i="4"/>
  <c r="E270" i="4"/>
  <c r="L270" i="4" s="1"/>
  <c r="H270" i="4"/>
  <c r="E271" i="4"/>
  <c r="E272" i="4"/>
  <c r="L272" i="4" s="1"/>
  <c r="H272" i="4"/>
  <c r="E273" i="4"/>
  <c r="L273" i="4" s="1"/>
  <c r="H273" i="4"/>
  <c r="E274" i="4"/>
  <c r="L274" i="4" s="1"/>
  <c r="H274" i="4"/>
  <c r="E275" i="4"/>
  <c r="H275" i="4"/>
  <c r="E276" i="4"/>
  <c r="H276" i="4"/>
  <c r="E277" i="4"/>
  <c r="L277" i="4" s="1"/>
  <c r="H277" i="4"/>
  <c r="E278" i="4"/>
  <c r="L278" i="4" s="1"/>
  <c r="H278" i="4"/>
  <c r="E279" i="4"/>
  <c r="L279" i="4" s="1"/>
  <c r="H279" i="4"/>
  <c r="E280" i="4"/>
  <c r="L280" i="4" s="1"/>
  <c r="H280" i="4"/>
  <c r="E281" i="4"/>
  <c r="H281" i="4"/>
  <c r="E282" i="4"/>
  <c r="L282" i="4" s="1"/>
  <c r="H282" i="4"/>
  <c r="E283" i="4"/>
  <c r="L283" i="4" s="1"/>
  <c r="H283" i="4"/>
  <c r="E284" i="4"/>
  <c r="L284" i="4" s="1"/>
  <c r="H284" i="4"/>
  <c r="E285" i="4"/>
  <c r="H285" i="4"/>
  <c r="E286" i="4"/>
  <c r="L286" i="4" s="1"/>
  <c r="H286" i="4"/>
  <c r="E287" i="4"/>
  <c r="H287" i="4"/>
  <c r="E288" i="4"/>
  <c r="L288" i="4" s="1"/>
  <c r="H288" i="4"/>
  <c r="E289" i="4"/>
  <c r="L289" i="4" s="1"/>
  <c r="H289" i="4"/>
  <c r="E290" i="4"/>
  <c r="L290" i="4" s="1"/>
  <c r="H290" i="4"/>
  <c r="E291" i="4"/>
  <c r="H291" i="4"/>
  <c r="E292" i="4"/>
  <c r="H292" i="4"/>
  <c r="E293" i="4"/>
  <c r="L293" i="4" s="1"/>
  <c r="H293" i="4"/>
  <c r="E294" i="4"/>
  <c r="L294" i="4" s="1"/>
  <c r="H294" i="4"/>
  <c r="E295" i="4"/>
  <c r="L295" i="4" s="1"/>
  <c r="H295" i="4"/>
  <c r="E296" i="4"/>
  <c r="L296" i="4" s="1"/>
  <c r="H296" i="4"/>
  <c r="E297" i="4"/>
  <c r="H297" i="4"/>
  <c r="E298" i="4"/>
  <c r="L298" i="4" s="1"/>
  <c r="H298" i="4"/>
  <c r="E299" i="4"/>
  <c r="L299" i="4" s="1"/>
  <c r="H299" i="4"/>
  <c r="E300" i="4"/>
  <c r="L300" i="4" s="1"/>
  <c r="H300" i="4"/>
  <c r="E301" i="4"/>
  <c r="H301" i="4"/>
  <c r="E302" i="4"/>
  <c r="L302" i="4" s="1"/>
  <c r="H302" i="4"/>
  <c r="E303" i="4"/>
  <c r="H303" i="4"/>
  <c r="E304" i="4"/>
  <c r="L304" i="4" s="1"/>
  <c r="H304" i="4"/>
  <c r="E305" i="4"/>
  <c r="L305" i="4" s="1"/>
  <c r="H305" i="4"/>
  <c r="E306" i="4"/>
  <c r="L306" i="4" s="1"/>
  <c r="H306" i="4"/>
  <c r="E307" i="4"/>
  <c r="H307" i="4"/>
  <c r="E308" i="4"/>
  <c r="H308" i="4"/>
  <c r="E309" i="4"/>
  <c r="L309" i="4" s="1"/>
  <c r="H309" i="4"/>
  <c r="E310" i="4"/>
  <c r="L310" i="4" s="1"/>
  <c r="H310" i="4"/>
  <c r="E311" i="4"/>
  <c r="L311" i="4" s="1"/>
  <c r="H311" i="4"/>
  <c r="E312" i="4"/>
  <c r="L312" i="4" s="1"/>
  <c r="H312" i="4"/>
  <c r="E313" i="4"/>
  <c r="H313" i="4"/>
  <c r="E314" i="4"/>
  <c r="L314" i="4" s="1"/>
  <c r="H314" i="4"/>
  <c r="E315" i="4"/>
  <c r="L315" i="4" s="1"/>
  <c r="H315" i="4"/>
  <c r="E316" i="4"/>
  <c r="L316" i="4" s="1"/>
  <c r="H316" i="4"/>
  <c r="E317" i="4"/>
  <c r="H317" i="4"/>
  <c r="E318" i="4"/>
  <c r="L318" i="4" s="1"/>
  <c r="H318" i="4"/>
  <c r="E319" i="4"/>
  <c r="H319" i="4"/>
  <c r="E320" i="4"/>
  <c r="L320" i="4" s="1"/>
  <c r="H320" i="4"/>
  <c r="E321" i="4"/>
  <c r="L321" i="4" s="1"/>
  <c r="H321" i="4"/>
  <c r="E322" i="4"/>
  <c r="L322" i="4" s="1"/>
  <c r="H322" i="4"/>
  <c r="E323" i="4"/>
  <c r="H323" i="4"/>
  <c r="E324" i="4"/>
  <c r="H324" i="4"/>
  <c r="E325" i="4"/>
  <c r="L325" i="4" s="1"/>
  <c r="H325" i="4"/>
  <c r="E326" i="4"/>
  <c r="L326" i="4" s="1"/>
  <c r="H326" i="4"/>
  <c r="E327" i="4"/>
  <c r="L327" i="4" s="1"/>
  <c r="H327" i="4"/>
  <c r="E328" i="4"/>
  <c r="L328" i="4" s="1"/>
  <c r="H328" i="4"/>
  <c r="E329" i="4"/>
  <c r="H329" i="4"/>
  <c r="E330" i="4"/>
  <c r="L330" i="4" s="1"/>
  <c r="H330" i="4"/>
  <c r="E331" i="4"/>
  <c r="L331" i="4" s="1"/>
  <c r="H331" i="4"/>
  <c r="E332" i="4"/>
  <c r="L332" i="4" s="1"/>
  <c r="H332" i="4"/>
  <c r="E333" i="4"/>
  <c r="H333" i="4"/>
  <c r="E334" i="4"/>
  <c r="L334" i="4" s="1"/>
  <c r="H334" i="4"/>
  <c r="E335" i="4"/>
  <c r="H335" i="4"/>
  <c r="E336" i="4"/>
  <c r="L336" i="4" s="1"/>
  <c r="H336" i="4"/>
  <c r="E337" i="4"/>
  <c r="L337" i="4" s="1"/>
  <c r="H337" i="4"/>
  <c r="E338" i="4"/>
  <c r="L338" i="4" s="1"/>
  <c r="H338" i="4"/>
  <c r="E339" i="4"/>
  <c r="H339" i="4"/>
  <c r="E340" i="4"/>
  <c r="H340" i="4"/>
  <c r="E341" i="4"/>
  <c r="L341" i="4" s="1"/>
  <c r="H341" i="4"/>
  <c r="E342" i="4"/>
  <c r="L342" i="4" s="1"/>
  <c r="H342" i="4"/>
  <c r="E343" i="4"/>
  <c r="L343" i="4" s="1"/>
  <c r="H343" i="4"/>
  <c r="E344" i="4"/>
  <c r="L344" i="4" s="1"/>
  <c r="H344" i="4"/>
  <c r="E345" i="4"/>
  <c r="H345" i="4"/>
  <c r="E346" i="4"/>
  <c r="L346" i="4" s="1"/>
  <c r="H346" i="4"/>
  <c r="E347" i="4"/>
  <c r="L347" i="4" s="1"/>
  <c r="H347" i="4"/>
  <c r="E348" i="4"/>
  <c r="L348" i="4" s="1"/>
  <c r="H348" i="4"/>
  <c r="E349" i="4"/>
  <c r="H349" i="4"/>
  <c r="E350" i="4"/>
  <c r="L350" i="4" s="1"/>
  <c r="H350" i="4"/>
  <c r="E351" i="4"/>
  <c r="H351" i="4"/>
  <c r="E352" i="4"/>
  <c r="L352" i="4" s="1"/>
  <c r="H352" i="4"/>
  <c r="E353" i="4"/>
  <c r="L353" i="4" s="1"/>
  <c r="H353" i="4"/>
  <c r="E354" i="4"/>
  <c r="L354" i="4" s="1"/>
  <c r="H354" i="4"/>
  <c r="E355" i="4"/>
  <c r="H355" i="4"/>
  <c r="E356" i="4"/>
  <c r="H356" i="4"/>
  <c r="E357" i="4"/>
  <c r="L357" i="4" s="1"/>
  <c r="H357" i="4"/>
  <c r="E358" i="4"/>
  <c r="L358" i="4" s="1"/>
  <c r="H358" i="4"/>
  <c r="E359" i="4"/>
  <c r="L359" i="4" s="1"/>
  <c r="H359" i="4"/>
  <c r="E360" i="4"/>
  <c r="L360" i="4" s="1"/>
  <c r="H360" i="4"/>
  <c r="E361" i="4"/>
  <c r="H361" i="4"/>
  <c r="E362" i="4"/>
  <c r="L362" i="4" s="1"/>
  <c r="H362" i="4"/>
  <c r="E363" i="4"/>
  <c r="L363" i="4" s="1"/>
  <c r="H363" i="4"/>
  <c r="E364" i="4"/>
  <c r="L364" i="4" s="1"/>
  <c r="H364" i="4"/>
  <c r="E365" i="4"/>
  <c r="H365" i="4"/>
  <c r="E366" i="4"/>
  <c r="L366" i="4" s="1"/>
  <c r="H366" i="4"/>
  <c r="E367" i="4"/>
  <c r="H367" i="4"/>
  <c r="E368" i="4"/>
  <c r="L368" i="4" s="1"/>
  <c r="H368" i="4"/>
  <c r="E369" i="4"/>
  <c r="L369" i="4" s="1"/>
  <c r="H369" i="4"/>
  <c r="E370" i="4"/>
  <c r="L370" i="4" s="1"/>
  <c r="H370" i="4"/>
  <c r="E371" i="4"/>
  <c r="H371" i="4"/>
  <c r="E372" i="4"/>
  <c r="H372" i="4"/>
  <c r="E373" i="4"/>
  <c r="L373" i="4" s="1"/>
  <c r="H373" i="4"/>
  <c r="E374" i="4"/>
  <c r="L374" i="4" s="1"/>
  <c r="H374" i="4"/>
  <c r="E375" i="4"/>
  <c r="L375" i="4" s="1"/>
  <c r="H375" i="4"/>
  <c r="E376" i="4"/>
  <c r="L376" i="4" s="1"/>
  <c r="E377" i="4"/>
  <c r="L377" i="4" s="1"/>
  <c r="H377" i="4"/>
  <c r="E378" i="4"/>
  <c r="L378" i="4" s="1"/>
  <c r="H378" i="4"/>
  <c r="E379" i="4"/>
  <c r="L379" i="4" s="1"/>
  <c r="H379" i="4"/>
  <c r="E380" i="4"/>
  <c r="H380" i="4"/>
  <c r="E381" i="4"/>
  <c r="L381" i="4" s="1"/>
  <c r="H381" i="4"/>
  <c r="E382" i="4"/>
  <c r="L382" i="4" s="1"/>
  <c r="H382" i="4"/>
  <c r="E383" i="4"/>
  <c r="L383" i="4" s="1"/>
  <c r="H383" i="4"/>
  <c r="E384" i="4"/>
  <c r="H384" i="4"/>
  <c r="E385" i="4"/>
  <c r="L385" i="4" s="1"/>
  <c r="H385" i="4"/>
  <c r="E386" i="4"/>
  <c r="L386" i="4" s="1"/>
  <c r="H386" i="4"/>
  <c r="E387" i="4"/>
  <c r="L387" i="4" s="1"/>
  <c r="H387" i="4"/>
  <c r="E388" i="4"/>
  <c r="H388" i="4"/>
  <c r="E389" i="4"/>
  <c r="L389" i="4" s="1"/>
  <c r="H389" i="4"/>
  <c r="E390" i="4"/>
  <c r="L390" i="4" s="1"/>
  <c r="H390" i="4"/>
  <c r="E391" i="4"/>
  <c r="L391" i="4" s="1"/>
  <c r="H391" i="4"/>
  <c r="E392" i="4"/>
  <c r="H392" i="4"/>
  <c r="E393" i="4"/>
  <c r="L393" i="4" s="1"/>
  <c r="H393" i="4"/>
  <c r="E394" i="4"/>
  <c r="L394" i="4" s="1"/>
  <c r="H394" i="4"/>
  <c r="E395" i="4"/>
  <c r="L395" i="4" s="1"/>
  <c r="H395" i="4"/>
  <c r="E396" i="4"/>
  <c r="H396" i="4"/>
  <c r="E397" i="4"/>
  <c r="L397" i="4" s="1"/>
  <c r="H397" i="4"/>
  <c r="E398" i="4"/>
  <c r="L398" i="4" s="1"/>
  <c r="H398" i="4"/>
  <c r="H399" i="4"/>
  <c r="H400" i="4"/>
  <c r="H402" i="4"/>
  <c r="H403" i="4"/>
  <c r="H404" i="4"/>
  <c r="E405" i="4"/>
  <c r="L405" i="4" s="1"/>
  <c r="H405" i="4"/>
  <c r="H406" i="4"/>
  <c r="H407" i="4"/>
  <c r="H408" i="4"/>
  <c r="H409" i="4"/>
  <c r="H410" i="4"/>
  <c r="H411" i="4"/>
  <c r="H412" i="4"/>
  <c r="H413" i="4"/>
  <c r="E414" i="4"/>
  <c r="L414" i="4" s="1"/>
  <c r="H414" i="4"/>
  <c r="E415" i="4"/>
  <c r="H415" i="4"/>
  <c r="E416" i="4"/>
  <c r="H416" i="4"/>
  <c r="E417" i="4"/>
  <c r="L417" i="4" s="1"/>
  <c r="H417" i="4"/>
  <c r="E418" i="4"/>
  <c r="L418" i="4" s="1"/>
  <c r="H418" i="4"/>
  <c r="E419" i="4"/>
  <c r="L419" i="4" s="1"/>
  <c r="H419" i="4"/>
  <c r="E420" i="4"/>
  <c r="L420" i="4" s="1"/>
  <c r="H420" i="4"/>
  <c r="E421" i="4"/>
  <c r="H421" i="4"/>
  <c r="E422" i="4"/>
  <c r="L422" i="4" s="1"/>
  <c r="H422" i="4"/>
  <c r="E423" i="4"/>
  <c r="L423" i="4" s="1"/>
  <c r="H423" i="4"/>
  <c r="E424" i="4"/>
  <c r="L424" i="4" s="1"/>
  <c r="H424" i="4"/>
  <c r="E425" i="4"/>
  <c r="H425" i="4"/>
  <c r="E426" i="4"/>
  <c r="L426" i="4" s="1"/>
  <c r="H426" i="4"/>
  <c r="E427" i="4"/>
  <c r="H427" i="4"/>
  <c r="E428" i="4"/>
  <c r="L428" i="4" s="1"/>
  <c r="H428" i="4"/>
  <c r="E429" i="4"/>
  <c r="L429" i="4" s="1"/>
  <c r="H429" i="4"/>
  <c r="E430" i="4"/>
  <c r="L430" i="4" s="1"/>
  <c r="H430" i="4"/>
  <c r="E431" i="4"/>
  <c r="H431" i="4"/>
  <c r="E432" i="4"/>
  <c r="H432" i="4"/>
  <c r="E433" i="4"/>
  <c r="L433" i="4" s="1"/>
  <c r="H433" i="4"/>
  <c r="E434" i="4"/>
  <c r="L434" i="4" s="1"/>
  <c r="H434" i="4"/>
  <c r="E435" i="4"/>
  <c r="L435" i="4" s="1"/>
  <c r="H435" i="4"/>
  <c r="E436" i="4"/>
  <c r="L436" i="4" s="1"/>
  <c r="H436" i="4"/>
  <c r="E437" i="4"/>
  <c r="H437" i="4"/>
  <c r="E438" i="4"/>
  <c r="L438" i="4" s="1"/>
  <c r="H438" i="4"/>
  <c r="E439" i="4"/>
  <c r="L439" i="4" s="1"/>
  <c r="H439" i="4"/>
  <c r="E440" i="4"/>
  <c r="L440" i="4" s="1"/>
  <c r="H440" i="4"/>
  <c r="E441" i="4"/>
  <c r="H441" i="4"/>
  <c r="E442" i="4"/>
  <c r="L442" i="4" s="1"/>
  <c r="H442" i="4"/>
  <c r="E443" i="4"/>
  <c r="H443" i="4"/>
  <c r="E444" i="4"/>
  <c r="L444" i="4" s="1"/>
  <c r="H444" i="4"/>
  <c r="E445" i="4"/>
  <c r="L445" i="4" s="1"/>
  <c r="H445" i="4"/>
  <c r="E446" i="4"/>
  <c r="L446" i="4" s="1"/>
  <c r="H446" i="4"/>
  <c r="E447" i="4"/>
  <c r="H447" i="4"/>
  <c r="E448" i="4"/>
  <c r="H448" i="4"/>
  <c r="E449" i="4"/>
  <c r="L449" i="4" s="1"/>
  <c r="H449" i="4"/>
  <c r="E450" i="4"/>
  <c r="L450" i="4" s="1"/>
  <c r="H450" i="4"/>
  <c r="E451" i="4"/>
  <c r="L451" i="4" s="1"/>
  <c r="H451" i="4"/>
  <c r="E452" i="4"/>
  <c r="L452" i="4" s="1"/>
  <c r="H452" i="4"/>
  <c r="E453" i="4"/>
  <c r="H453" i="4"/>
  <c r="E454" i="4"/>
  <c r="L454" i="4" s="1"/>
  <c r="H454" i="4"/>
  <c r="E455" i="4"/>
  <c r="L455" i="4" s="1"/>
  <c r="H455" i="4"/>
  <c r="E456" i="4"/>
  <c r="L456" i="4" s="1"/>
  <c r="H456" i="4"/>
  <c r="E457" i="4"/>
  <c r="H457" i="4"/>
  <c r="E458" i="4"/>
  <c r="L458" i="4" s="1"/>
  <c r="H458" i="4"/>
  <c r="E459" i="4"/>
  <c r="H459" i="4"/>
  <c r="E460" i="4"/>
  <c r="L460" i="4" s="1"/>
  <c r="H460" i="4"/>
  <c r="E461" i="4"/>
  <c r="L461" i="4" s="1"/>
  <c r="H461" i="4"/>
  <c r="E462" i="4"/>
  <c r="L462" i="4" s="1"/>
  <c r="H462" i="4"/>
  <c r="E463" i="4"/>
  <c r="H463" i="4"/>
  <c r="E464" i="4"/>
  <c r="H464" i="4"/>
  <c r="E465" i="4"/>
  <c r="L465" i="4" s="1"/>
  <c r="H465" i="4"/>
  <c r="E466" i="4"/>
  <c r="L466" i="4" s="1"/>
  <c r="H466" i="4"/>
  <c r="E467" i="4"/>
  <c r="L467" i="4" s="1"/>
  <c r="H467" i="4"/>
  <c r="E468" i="4"/>
  <c r="L468" i="4" s="1"/>
  <c r="H468" i="4"/>
  <c r="E469" i="4"/>
  <c r="H469" i="4"/>
  <c r="E470" i="4"/>
  <c r="L470" i="4" s="1"/>
  <c r="H470" i="4"/>
  <c r="E471" i="4"/>
  <c r="L471" i="4" s="1"/>
  <c r="H471" i="4"/>
  <c r="E472" i="4"/>
  <c r="L472" i="4" s="1"/>
  <c r="H472" i="4"/>
  <c r="E473" i="4"/>
  <c r="H473" i="4"/>
  <c r="E474" i="4"/>
  <c r="L474" i="4" s="1"/>
  <c r="H474" i="4"/>
  <c r="E475" i="4"/>
  <c r="H475" i="4"/>
  <c r="E476" i="4"/>
  <c r="L476" i="4" s="1"/>
  <c r="H476" i="4"/>
  <c r="E477" i="4"/>
  <c r="L477" i="4" s="1"/>
  <c r="H477" i="4"/>
  <c r="E478" i="4"/>
  <c r="L478" i="4" s="1"/>
  <c r="H478" i="4"/>
  <c r="E479" i="4"/>
  <c r="H479" i="4"/>
  <c r="E480" i="4"/>
  <c r="H480" i="4"/>
  <c r="E481" i="4"/>
  <c r="L481" i="4" s="1"/>
  <c r="H481" i="4"/>
  <c r="E482" i="4"/>
  <c r="L482" i="4" s="1"/>
  <c r="H482" i="4"/>
  <c r="E483" i="4"/>
  <c r="L483" i="4" s="1"/>
  <c r="H483" i="4"/>
  <c r="E484" i="4"/>
  <c r="L484" i="4" s="1"/>
  <c r="H484" i="4"/>
  <c r="E485" i="4"/>
  <c r="H485" i="4"/>
  <c r="E486" i="4"/>
  <c r="L486" i="4" s="1"/>
  <c r="H486" i="4"/>
  <c r="E487" i="4"/>
  <c r="L487" i="4" s="1"/>
  <c r="H487" i="4"/>
  <c r="E488" i="4"/>
  <c r="L488" i="4" s="1"/>
  <c r="H488" i="4"/>
  <c r="E489" i="4"/>
  <c r="H489" i="4"/>
  <c r="E490" i="4"/>
  <c r="L490" i="4" s="1"/>
  <c r="H490" i="4"/>
  <c r="E491" i="4"/>
  <c r="H491" i="4"/>
  <c r="E492" i="4"/>
  <c r="L492" i="4" s="1"/>
  <c r="H492" i="4"/>
  <c r="E493" i="4"/>
  <c r="L493" i="4" s="1"/>
  <c r="H493" i="4"/>
  <c r="E494" i="4"/>
  <c r="L494" i="4" s="1"/>
  <c r="H494" i="4"/>
  <c r="E495" i="4"/>
  <c r="H495" i="4"/>
  <c r="E496" i="4"/>
  <c r="H496" i="4"/>
  <c r="E497" i="4"/>
  <c r="L497" i="4" s="1"/>
  <c r="H497" i="4"/>
  <c r="E498" i="4"/>
  <c r="L498" i="4" s="1"/>
  <c r="H498" i="4"/>
  <c r="E499" i="4"/>
  <c r="L499" i="4" s="1"/>
  <c r="H499" i="4"/>
  <c r="E500" i="4"/>
  <c r="L500" i="4" s="1"/>
  <c r="H500" i="4"/>
  <c r="E501" i="4"/>
  <c r="H501" i="4"/>
  <c r="E502" i="4"/>
  <c r="L502" i="4" s="1"/>
  <c r="H502" i="4"/>
  <c r="E503" i="4"/>
  <c r="L503" i="4" s="1"/>
  <c r="H503" i="4"/>
  <c r="E504" i="4"/>
  <c r="L504" i="4" s="1"/>
  <c r="H504" i="4"/>
  <c r="E505" i="4"/>
  <c r="H505" i="4"/>
  <c r="E506" i="4"/>
  <c r="L506" i="4" s="1"/>
  <c r="H506" i="4"/>
  <c r="E507" i="4"/>
  <c r="H507" i="4"/>
  <c r="E508" i="4"/>
  <c r="L508" i="4" s="1"/>
  <c r="H508" i="4"/>
  <c r="E509" i="4"/>
  <c r="L509" i="4" s="1"/>
  <c r="H509" i="4"/>
  <c r="E510" i="4"/>
  <c r="L510" i="4" s="1"/>
  <c r="H510" i="4"/>
  <c r="E511" i="4"/>
  <c r="H511" i="4"/>
  <c r="E512" i="4"/>
  <c r="H512" i="4"/>
  <c r="E513" i="4"/>
  <c r="L513" i="4" s="1"/>
  <c r="H513" i="4"/>
  <c r="E514" i="4"/>
  <c r="L514" i="4" s="1"/>
  <c r="H514" i="4"/>
  <c r="H515" i="4"/>
  <c r="H516" i="4"/>
  <c r="H517" i="4"/>
  <c r="H518" i="4"/>
  <c r="H519" i="4"/>
  <c r="H520" i="4"/>
  <c r="H521" i="4"/>
  <c r="H522" i="4"/>
  <c r="H525" i="4"/>
  <c r="I525" i="4" s="1"/>
  <c r="I526" i="4" s="1"/>
  <c r="H527" i="4"/>
  <c r="I527" i="4" s="1"/>
  <c r="I528" i="4" s="1"/>
  <c r="H530" i="4"/>
  <c r="I530" i="4"/>
  <c r="I531" i="4" s="1"/>
  <c r="H532" i="4"/>
  <c r="I532" i="4"/>
  <c r="I533" i="4"/>
  <c r="H376" i="4"/>
  <c r="H3" i="4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I53" i="4" s="1"/>
  <c r="I54" i="4" s="1"/>
  <c r="I55" i="4" s="1"/>
  <c r="I56" i="4" s="1"/>
  <c r="I57" i="4" s="1"/>
  <c r="I58" i="4" s="1"/>
  <c r="I59" i="4" s="1"/>
  <c r="I60" i="4" s="1"/>
  <c r="I61" i="4" s="1"/>
  <c r="I62" i="4" s="1"/>
  <c r="I63" i="4" s="1"/>
  <c r="I64" i="4" s="1"/>
  <c r="I65" i="4" s="1"/>
  <c r="I66" i="4" s="1"/>
  <c r="I67" i="4" s="1"/>
  <c r="I68" i="4" s="1"/>
  <c r="I69" i="4" s="1"/>
  <c r="I70" i="4" s="1"/>
  <c r="I71" i="4" s="1"/>
  <c r="I72" i="4" s="1"/>
  <c r="I73" i="4" s="1"/>
  <c r="I74" i="4" s="1"/>
  <c r="I75" i="4" s="1"/>
  <c r="I76" i="4" s="1"/>
  <c r="I77" i="4" s="1"/>
  <c r="I78" i="4" s="1"/>
  <c r="I79" i="4" s="1"/>
  <c r="I80" i="4" s="1"/>
  <c r="I81" i="4" s="1"/>
  <c r="I82" i="4" s="1"/>
  <c r="I83" i="4" s="1"/>
  <c r="I84" i="4" s="1"/>
  <c r="I85" i="4" s="1"/>
  <c r="I86" i="4" s="1"/>
  <c r="I87" i="4" s="1"/>
  <c r="I88" i="4" s="1"/>
  <c r="I89" i="4" s="1"/>
  <c r="I90" i="4" s="1"/>
  <c r="I91" i="4" s="1"/>
  <c r="I92" i="4" s="1"/>
  <c r="I93" i="4" s="1"/>
  <c r="I94" i="4" s="1"/>
  <c r="I95" i="4" s="1"/>
  <c r="I96" i="4" s="1"/>
  <c r="I97" i="4" s="1"/>
  <c r="I98" i="4" s="1"/>
  <c r="I99" i="4" s="1"/>
  <c r="I100" i="4" s="1"/>
  <c r="I101" i="4" s="1"/>
  <c r="I102" i="4" s="1"/>
  <c r="I103" i="4" s="1"/>
  <c r="I104" i="4" s="1"/>
  <c r="I105" i="4" s="1"/>
  <c r="I106" i="4" s="1"/>
  <c r="I107" i="4" s="1"/>
  <c r="I108" i="4" s="1"/>
  <c r="I109" i="4" s="1"/>
  <c r="I110" i="4" s="1"/>
  <c r="I111" i="4" s="1"/>
  <c r="I112" i="4" s="1"/>
  <c r="I113" i="4" s="1"/>
  <c r="I114" i="4" s="1"/>
  <c r="I115" i="4" s="1"/>
  <c r="I116" i="4" s="1"/>
  <c r="I117" i="4" s="1"/>
  <c r="I118" i="4" s="1"/>
  <c r="I119" i="4" s="1"/>
  <c r="I120" i="4" s="1"/>
  <c r="I121" i="4" s="1"/>
  <c r="I122" i="4" s="1"/>
  <c r="I123" i="4" s="1"/>
  <c r="I124" i="4" s="1"/>
  <c r="I125" i="4" s="1"/>
  <c r="I126" i="4" s="1"/>
  <c r="I127" i="4" s="1"/>
  <c r="I128" i="4" s="1"/>
  <c r="I129" i="4" s="1"/>
  <c r="I130" i="4" s="1"/>
  <c r="I131" i="4" s="1"/>
  <c r="I132" i="4" s="1"/>
  <c r="I133" i="4" s="1"/>
  <c r="I134" i="4" s="1"/>
  <c r="I135" i="4" s="1"/>
  <c r="I136" i="4" s="1"/>
  <c r="I137" i="4" s="1"/>
  <c r="I138" i="4" s="1"/>
  <c r="I139" i="4" s="1"/>
  <c r="I140" i="4" s="1"/>
  <c r="I141" i="4" s="1"/>
  <c r="I142" i="4" s="1"/>
  <c r="I143" i="4" s="1"/>
  <c r="I144" i="4" s="1"/>
  <c r="I145" i="4" s="1"/>
  <c r="I146" i="4" s="1"/>
  <c r="I147" i="4" s="1"/>
  <c r="I148" i="4" s="1"/>
  <c r="I149" i="4" s="1"/>
  <c r="I150" i="4" s="1"/>
  <c r="I151" i="4" s="1"/>
  <c r="I152" i="4" s="1"/>
  <c r="I153" i="4" s="1"/>
  <c r="I154" i="4" s="1"/>
  <c r="I155" i="4" s="1"/>
  <c r="I156" i="4" s="1"/>
  <c r="I157" i="4" s="1"/>
  <c r="I158" i="4" s="1"/>
  <c r="I159" i="4" s="1"/>
  <c r="I160" i="4" s="1"/>
  <c r="I161" i="4" s="1"/>
  <c r="I162" i="4" s="1"/>
  <c r="I163" i="4" s="1"/>
  <c r="I164" i="4" s="1"/>
  <c r="I165" i="4" s="1"/>
  <c r="N19" i="4" s="1"/>
  <c r="F69" i="9" s="1"/>
  <c r="H401" i="4"/>
  <c r="H256" i="4"/>
  <c r="H249" i="4"/>
  <c r="H271" i="4"/>
  <c r="H103" i="4"/>
  <c r="CD3" i="5"/>
  <c r="DM3" i="5" s="1"/>
  <c r="CC10" i="5"/>
  <c r="DL10" i="5" s="1"/>
  <c r="CF17" i="5"/>
  <c r="DO17" i="5" s="1"/>
  <c r="CW17" i="5"/>
  <c r="CT24" i="5"/>
  <c r="CY24" i="5"/>
  <c r="CE38" i="5"/>
  <c r="DN38" i="5"/>
  <c r="CE10" i="5"/>
  <c r="DN10" i="5" s="1"/>
  <c r="CD17" i="5"/>
  <c r="DM17" i="5" s="1"/>
  <c r="CV31" i="5"/>
  <c r="CE52" i="5"/>
  <c r="DN52" i="5" s="1"/>
  <c r="CY52" i="5"/>
  <c r="DJ59" i="5"/>
  <c r="CD73" i="5"/>
  <c r="DM73" i="5" s="1"/>
  <c r="CE94" i="5"/>
  <c r="DN94" i="5" s="1"/>
  <c r="CD101" i="5"/>
  <c r="DM101" i="5" s="1"/>
  <c r="CH101" i="5"/>
  <c r="DQ101" i="5"/>
  <c r="CU38" i="5"/>
  <c r="CV59" i="5"/>
  <c r="CT66" i="5"/>
  <c r="CV66" i="5"/>
  <c r="CF73" i="5"/>
  <c r="DO73" i="5" s="1"/>
  <c r="CW73" i="5"/>
  <c r="CI80" i="5"/>
  <c r="DR80" i="5" s="1"/>
  <c r="CX80" i="5"/>
  <c r="CH87" i="5"/>
  <c r="DQ87" i="5"/>
  <c r="CF101" i="5"/>
  <c r="DO101" i="5" s="1"/>
  <c r="CU101" i="5"/>
  <c r="CE108" i="5"/>
  <c r="DN108" i="5"/>
  <c r="CV108" i="5"/>
  <c r="CE115" i="5"/>
  <c r="DN115" i="5"/>
  <c r="CI115" i="5"/>
  <c r="DR115" i="5" s="1"/>
  <c r="CT115" i="5"/>
  <c r="CV115" i="5"/>
  <c r="CX115" i="5"/>
  <c r="CT122" i="5"/>
  <c r="CV122" i="5"/>
  <c r="CE129" i="5"/>
  <c r="DN129" i="5"/>
  <c r="CI129" i="5"/>
  <c r="DR129" i="5" s="1"/>
  <c r="CV129" i="5"/>
  <c r="CX129" i="5"/>
  <c r="CE143" i="5"/>
  <c r="DN143" i="5" s="1"/>
  <c r="CI143" i="5"/>
  <c r="DR143" i="5"/>
  <c r="CT143" i="5"/>
  <c r="CV143" i="5"/>
  <c r="CX143" i="5"/>
  <c r="CI150" i="5"/>
  <c r="DR150" i="5" s="1"/>
  <c r="CT150" i="5"/>
  <c r="CV150" i="5"/>
  <c r="CX150" i="5"/>
  <c r="CI157" i="5"/>
  <c r="DR157" i="5" s="1"/>
  <c r="CT157" i="5"/>
  <c r="CX157" i="5"/>
  <c r="CD164" i="5"/>
  <c r="DM164" i="5" s="1"/>
  <c r="CH164" i="5"/>
  <c r="DQ164" i="5"/>
  <c r="CE171" i="5"/>
  <c r="DN171" i="5" s="1"/>
  <c r="CI171" i="5"/>
  <c r="DR171" i="5"/>
  <c r="CV171" i="5"/>
  <c r="CE178" i="5"/>
  <c r="DN178" i="5" s="1"/>
  <c r="CI178" i="5"/>
  <c r="DR178" i="5"/>
  <c r="CT178" i="5"/>
  <c r="CV178" i="5"/>
  <c r="CI185" i="5"/>
  <c r="DR185" i="5" s="1"/>
  <c r="CT185" i="5"/>
  <c r="CV185" i="5"/>
  <c r="CE192" i="5"/>
  <c r="DN192" i="5"/>
  <c r="CI192" i="5"/>
  <c r="DR192" i="5" s="1"/>
  <c r="CT192" i="5"/>
  <c r="CV192" i="5"/>
  <c r="CX192" i="5"/>
  <c r="CE199" i="5"/>
  <c r="DN199" i="5" s="1"/>
  <c r="CI199" i="5"/>
  <c r="DR199" i="5"/>
  <c r="CT199" i="5"/>
  <c r="CV199" i="5"/>
  <c r="CX199" i="5"/>
  <c r="CE206" i="5"/>
  <c r="DN206" i="5" s="1"/>
  <c r="CI206" i="5"/>
  <c r="DR206" i="5"/>
  <c r="CT206" i="5"/>
  <c r="CV206" i="5"/>
  <c r="CX206" i="5"/>
  <c r="CE213" i="5"/>
  <c r="DN213" i="5"/>
  <c r="CI213" i="5"/>
  <c r="DR213" i="5" s="1"/>
  <c r="CT213" i="5"/>
  <c r="CV213" i="5"/>
  <c r="CX213" i="5"/>
  <c r="CI220" i="5"/>
  <c r="DR220" i="5" s="1"/>
  <c r="CT220" i="5"/>
  <c r="CV220" i="5"/>
  <c r="CX220" i="5"/>
  <c r="CE227" i="5"/>
  <c r="DN227" i="5" s="1"/>
  <c r="CI227" i="5"/>
  <c r="DR227" i="5"/>
  <c r="CE234" i="5"/>
  <c r="DN234" i="5" s="1"/>
  <c r="CI234" i="5"/>
  <c r="DR234" i="5"/>
  <c r="CU178" i="5"/>
  <c r="CY178" i="5"/>
  <c r="CU192" i="5"/>
  <c r="CY192" i="5"/>
  <c r="CU206" i="5"/>
  <c r="CY206" i="5"/>
  <c r="CT234" i="5"/>
  <c r="CV234" i="5"/>
  <c r="CX234" i="5"/>
  <c r="CE241" i="5"/>
  <c r="DN241" i="5"/>
  <c r="CI241" i="5"/>
  <c r="DR241" i="5" s="1"/>
  <c r="CT241" i="5"/>
  <c r="CV241" i="5"/>
  <c r="CX241" i="5"/>
  <c r="CE248" i="5"/>
  <c r="DN248" i="5" s="1"/>
  <c r="CI248" i="5"/>
  <c r="DR248" i="5"/>
  <c r="CT248" i="5"/>
  <c r="CV248" i="5"/>
  <c r="CX248" i="5"/>
  <c r="CG255" i="5"/>
  <c r="DP255" i="5" s="1"/>
  <c r="CC262" i="5"/>
  <c r="DL262" i="5"/>
  <c r="CG262" i="5"/>
  <c r="DP262" i="5" s="1"/>
  <c r="CC269" i="5"/>
  <c r="DL269" i="5"/>
  <c r="CG269" i="5"/>
  <c r="DP269" i="5" s="1"/>
  <c r="CC276" i="5"/>
  <c r="DL276" i="5"/>
  <c r="CG276" i="5"/>
  <c r="DP276" i="5" s="1"/>
  <c r="CD283" i="5"/>
  <c r="DM283" i="5"/>
  <c r="CH283" i="5"/>
  <c r="DQ283" i="5" s="1"/>
  <c r="CF290" i="5"/>
  <c r="DO290" i="5"/>
  <c r="DF290" i="5"/>
  <c r="DJ290" i="5"/>
  <c r="CV290" i="5"/>
  <c r="CC311" i="5"/>
  <c r="DL311" i="5"/>
  <c r="DI311" i="5"/>
  <c r="CF318" i="5"/>
  <c r="DO318" i="5"/>
  <c r="DE395" i="5"/>
  <c r="CC423" i="5"/>
  <c r="DL423" i="5" s="1"/>
  <c r="DI423" i="5"/>
  <c r="CE262" i="5"/>
  <c r="DN262" i="5" s="1"/>
  <c r="CI262" i="5"/>
  <c r="DR262" i="5"/>
  <c r="CE269" i="5"/>
  <c r="DN269" i="5" s="1"/>
  <c r="CI269" i="5"/>
  <c r="DR269" i="5"/>
  <c r="CE276" i="5"/>
  <c r="DN276" i="5" s="1"/>
  <c r="CI276" i="5"/>
  <c r="DR276" i="5"/>
  <c r="CT283" i="5"/>
  <c r="CX283" i="5"/>
  <c r="CS318" i="5"/>
  <c r="CU318" i="5"/>
  <c r="CW318" i="5"/>
  <c r="CY318" i="5"/>
  <c r="CT325" i="5"/>
  <c r="CV325" i="5"/>
  <c r="CX325" i="5"/>
  <c r="CG339" i="5"/>
  <c r="DP339" i="5" s="1"/>
  <c r="CF346" i="5"/>
  <c r="DO346" i="5"/>
  <c r="CT346" i="5"/>
  <c r="CX346" i="5"/>
  <c r="CE367" i="5"/>
  <c r="DN367" i="5"/>
  <c r="CH374" i="5"/>
  <c r="DQ374" i="5" s="1"/>
  <c r="CT388" i="5"/>
  <c r="CV388" i="5"/>
  <c r="CX388" i="5"/>
  <c r="CF402" i="5"/>
  <c r="DO402" i="5"/>
  <c r="CF430" i="5"/>
  <c r="DO430" i="5" s="1"/>
  <c r="CX430" i="5"/>
  <c r="CF444" i="5"/>
  <c r="DO444" i="5"/>
  <c r="CG451" i="5"/>
  <c r="DP451" i="5" s="1"/>
  <c r="CX465" i="5"/>
  <c r="CS304" i="5"/>
  <c r="CU304" i="5"/>
  <c r="CW304" i="5"/>
  <c r="CY304" i="5"/>
  <c r="DH304" i="5"/>
  <c r="CT304" i="5"/>
  <c r="CX304" i="5"/>
  <c r="CS311" i="5"/>
  <c r="CW311" i="5"/>
  <c r="CD318" i="5"/>
  <c r="DM318" i="5" s="1"/>
  <c r="CH318" i="5"/>
  <c r="DQ318" i="5"/>
  <c r="CC325" i="5"/>
  <c r="DL325" i="5" s="1"/>
  <c r="CG325" i="5"/>
  <c r="DP325" i="5"/>
  <c r="CF332" i="5"/>
  <c r="DO332" i="5" s="1"/>
  <c r="CS332" i="5"/>
  <c r="CU332" i="5"/>
  <c r="CW332" i="5"/>
  <c r="CY332" i="5"/>
  <c r="CE339" i="5"/>
  <c r="DN339" i="5"/>
  <c r="CI339" i="5"/>
  <c r="DR339" i="5" s="1"/>
  <c r="CT339" i="5"/>
  <c r="CV339" i="5"/>
  <c r="CX339" i="5"/>
  <c r="CD346" i="5"/>
  <c r="DM346" i="5"/>
  <c r="CH346" i="5"/>
  <c r="DQ346" i="5" s="1"/>
  <c r="CE353" i="5"/>
  <c r="DN353" i="5" s="1"/>
  <c r="CH360" i="5"/>
  <c r="DQ360" i="5"/>
  <c r="CV360" i="5"/>
  <c r="CI367" i="5"/>
  <c r="DR367" i="5"/>
  <c r="CT367" i="5"/>
  <c r="CV367" i="5"/>
  <c r="CX367" i="5"/>
  <c r="CU367" i="5"/>
  <c r="CY367" i="5"/>
  <c r="CD374" i="5"/>
  <c r="DM374" i="5" s="1"/>
  <c r="CE381" i="5"/>
  <c r="DN381" i="5"/>
  <c r="CF388" i="5"/>
  <c r="DO388" i="5" s="1"/>
  <c r="CS388" i="5"/>
  <c r="DF388" i="5"/>
  <c r="CG395" i="5"/>
  <c r="DP395" i="5" s="1"/>
  <c r="CE325" i="5"/>
  <c r="DN325" i="5"/>
  <c r="CI325" i="5"/>
  <c r="DR325" i="5" s="1"/>
  <c r="CD332" i="5"/>
  <c r="DM332" i="5"/>
  <c r="CH332" i="5"/>
  <c r="DQ332" i="5" s="1"/>
  <c r="CI353" i="5"/>
  <c r="DR353" i="5" s="1"/>
  <c r="CU353" i="5"/>
  <c r="CY353" i="5"/>
  <c r="CD360" i="5"/>
  <c r="DM360" i="5"/>
  <c r="CV374" i="5"/>
  <c r="CI381" i="5"/>
  <c r="DR381" i="5" s="1"/>
  <c r="CU381" i="5"/>
  <c r="CY381" i="5"/>
  <c r="CH388" i="5"/>
  <c r="DQ388" i="5" s="1"/>
  <c r="CU388" i="5"/>
  <c r="CW388" i="5"/>
  <c r="CY388" i="5"/>
  <c r="CE395" i="5"/>
  <c r="DN395" i="5"/>
  <c r="CI395" i="5"/>
  <c r="DR395" i="5" s="1"/>
  <c r="CT395" i="5"/>
  <c r="CV395" i="5"/>
  <c r="CX395" i="5"/>
  <c r="CD402" i="5"/>
  <c r="DM402" i="5" s="1"/>
  <c r="CH402" i="5"/>
  <c r="DQ402" i="5"/>
  <c r="CC409" i="5"/>
  <c r="DL409" i="5" s="1"/>
  <c r="CG409" i="5"/>
  <c r="DP409" i="5"/>
  <c r="CS416" i="5"/>
  <c r="CU416" i="5"/>
  <c r="CW416" i="5"/>
  <c r="CY416" i="5"/>
  <c r="DH416" i="5"/>
  <c r="CT416" i="5"/>
  <c r="CX416" i="5"/>
  <c r="CS423" i="5"/>
  <c r="CW423" i="5"/>
  <c r="CD430" i="5"/>
  <c r="DM430" i="5"/>
  <c r="CH430" i="5"/>
  <c r="DQ430" i="5" s="1"/>
  <c r="CC437" i="5"/>
  <c r="DL437" i="5"/>
  <c r="CG437" i="5"/>
  <c r="DP437" i="5" s="1"/>
  <c r="CS444" i="5"/>
  <c r="CU444" i="5"/>
  <c r="CW444" i="5"/>
  <c r="CY444" i="5"/>
  <c r="DH444" i="5"/>
  <c r="CT444" i="5"/>
  <c r="CX444" i="5"/>
  <c r="CE451" i="5"/>
  <c r="DN451" i="5" s="1"/>
  <c r="CI451" i="5"/>
  <c r="DR451" i="5"/>
  <c r="CT451" i="5"/>
  <c r="CV451" i="5"/>
  <c r="CX451" i="5"/>
  <c r="CD458" i="5"/>
  <c r="DM458" i="5" s="1"/>
  <c r="CH458" i="5"/>
  <c r="DQ458" i="5"/>
  <c r="CE409" i="5"/>
  <c r="DN409" i="5" s="1"/>
  <c r="CI409" i="5"/>
  <c r="DR409" i="5"/>
  <c r="CE437" i="5"/>
  <c r="DN437" i="5" s="1"/>
  <c r="CI437" i="5"/>
  <c r="DR437" i="5"/>
  <c r="CF458" i="5"/>
  <c r="DO458" i="5" s="1"/>
  <c r="CW297" i="5"/>
  <c r="I254" i="4"/>
  <c r="I255" i="4" s="1"/>
  <c r="I256" i="4" s="1"/>
  <c r="I257" i="4" s="1"/>
  <c r="I258" i="4" s="1"/>
  <c r="I259" i="4" s="1"/>
  <c r="I260" i="4" s="1"/>
  <c r="I261" i="4" s="1"/>
  <c r="I262" i="4" s="1"/>
  <c r="I263" i="4" s="1"/>
  <c r="I264" i="4" s="1"/>
  <c r="I265" i="4" s="1"/>
  <c r="I266" i="4" s="1"/>
  <c r="I267" i="4" s="1"/>
  <c r="I268" i="4" s="1"/>
  <c r="I269" i="4" s="1"/>
  <c r="I270" i="4" s="1"/>
  <c r="I271" i="4" s="1"/>
  <c r="I272" i="4" s="1"/>
  <c r="I273" i="4" s="1"/>
  <c r="I274" i="4" s="1"/>
  <c r="I275" i="4" s="1"/>
  <c r="I276" i="4" s="1"/>
  <c r="I277" i="4" s="1"/>
  <c r="I278" i="4" s="1"/>
  <c r="I279" i="4" s="1"/>
  <c r="I280" i="4" s="1"/>
  <c r="I281" i="4" s="1"/>
  <c r="I282" i="4" s="1"/>
  <c r="I283" i="4" s="1"/>
  <c r="I284" i="4" s="1"/>
  <c r="I285" i="4" s="1"/>
  <c r="I286" i="4" s="1"/>
  <c r="I287" i="4" s="1"/>
  <c r="I288" i="4" s="1"/>
  <c r="I289" i="4" s="1"/>
  <c r="I290" i="4" s="1"/>
  <c r="I291" i="4" s="1"/>
  <c r="I292" i="4" s="1"/>
  <c r="I293" i="4" s="1"/>
  <c r="I294" i="4" s="1"/>
  <c r="I295" i="4" s="1"/>
  <c r="I296" i="4" s="1"/>
  <c r="I297" i="4" s="1"/>
  <c r="I298" i="4" s="1"/>
  <c r="I299" i="4" s="1"/>
  <c r="I300" i="4" s="1"/>
  <c r="I301" i="4" s="1"/>
  <c r="I302" i="4" s="1"/>
  <c r="I303" i="4" s="1"/>
  <c r="I304" i="4" s="1"/>
  <c r="I305" i="4" s="1"/>
  <c r="I306" i="4" s="1"/>
  <c r="I307" i="4" s="1"/>
  <c r="I308" i="4" s="1"/>
  <c r="I309" i="4" s="1"/>
  <c r="I310" i="4" s="1"/>
  <c r="I311" i="4" s="1"/>
  <c r="I312" i="4" s="1"/>
  <c r="I313" i="4" s="1"/>
  <c r="I314" i="4" s="1"/>
  <c r="I315" i="4" s="1"/>
  <c r="I316" i="4" s="1"/>
  <c r="I317" i="4" s="1"/>
  <c r="I318" i="4" s="1"/>
  <c r="I319" i="4" s="1"/>
  <c r="I320" i="4" s="1"/>
  <c r="I321" i="4" s="1"/>
  <c r="I322" i="4" s="1"/>
  <c r="I323" i="4" s="1"/>
  <c r="I324" i="4" s="1"/>
  <c r="I325" i="4" s="1"/>
  <c r="I326" i="4" s="1"/>
  <c r="I327" i="4" s="1"/>
  <c r="I328" i="4" s="1"/>
  <c r="I329" i="4" s="1"/>
  <c r="I330" i="4" s="1"/>
  <c r="I331" i="4" s="1"/>
  <c r="I332" i="4" s="1"/>
  <c r="I333" i="4" s="1"/>
  <c r="I334" i="4" s="1"/>
  <c r="I335" i="4" s="1"/>
  <c r="I336" i="4" s="1"/>
  <c r="I337" i="4" s="1"/>
  <c r="I338" i="4" s="1"/>
  <c r="I339" i="4" s="1"/>
  <c r="I340" i="4" s="1"/>
  <c r="I341" i="4" s="1"/>
  <c r="I342" i="4" s="1"/>
  <c r="I343" i="4" s="1"/>
  <c r="I344" i="4" s="1"/>
  <c r="I345" i="4" s="1"/>
  <c r="I346" i="4" s="1"/>
  <c r="I347" i="4" s="1"/>
  <c r="I348" i="4" s="1"/>
  <c r="I349" i="4" s="1"/>
  <c r="I350" i="4" s="1"/>
  <c r="I351" i="4" s="1"/>
  <c r="I352" i="4" s="1"/>
  <c r="I353" i="4" s="1"/>
  <c r="I354" i="4" s="1"/>
  <c r="I355" i="4" s="1"/>
  <c r="I356" i="4" s="1"/>
  <c r="I357" i="4" s="1"/>
  <c r="I358" i="4" s="1"/>
  <c r="I359" i="4" s="1"/>
  <c r="I360" i="4" s="1"/>
  <c r="I361" i="4" s="1"/>
  <c r="I362" i="4" s="1"/>
  <c r="I363" i="4" s="1"/>
  <c r="I364" i="4" s="1"/>
  <c r="I365" i="4" s="1"/>
  <c r="I366" i="4" s="1"/>
  <c r="I367" i="4" s="1"/>
  <c r="I368" i="4" s="1"/>
  <c r="I369" i="4" s="1"/>
  <c r="I370" i="4" s="1"/>
  <c r="I371" i="4" s="1"/>
  <c r="I372" i="4" s="1"/>
  <c r="I373" i="4" s="1"/>
  <c r="I374" i="4" s="1"/>
  <c r="I375" i="4" s="1"/>
  <c r="I376" i="4" s="1"/>
  <c r="I377" i="4" s="1"/>
  <c r="I378" i="4" s="1"/>
  <c r="I379" i="4" s="1"/>
  <c r="I380" i="4" s="1"/>
  <c r="I381" i="4" s="1"/>
  <c r="I382" i="4" s="1"/>
  <c r="I383" i="4" s="1"/>
  <c r="I384" i="4" s="1"/>
  <c r="I385" i="4" s="1"/>
  <c r="I386" i="4" s="1"/>
  <c r="I387" i="4" s="1"/>
  <c r="I388" i="4" s="1"/>
  <c r="I389" i="4" s="1"/>
  <c r="I390" i="4" s="1"/>
  <c r="I391" i="4" s="1"/>
  <c r="I392" i="4" s="1"/>
  <c r="I393" i="4" s="1"/>
  <c r="I394" i="4" s="1"/>
  <c r="I395" i="4" s="1"/>
  <c r="I396" i="4" s="1"/>
  <c r="I397" i="4" s="1"/>
  <c r="I398" i="4" s="1"/>
  <c r="I399" i="4" s="1"/>
  <c r="I400" i="4" s="1"/>
  <c r="I401" i="4" s="1"/>
  <c r="I402" i="4" s="1"/>
  <c r="I403" i="4" s="1"/>
  <c r="I404" i="4" s="1"/>
  <c r="I405" i="4" s="1"/>
  <c r="I406" i="4" s="1"/>
  <c r="I407" i="4" s="1"/>
  <c r="I408" i="4" s="1"/>
  <c r="I409" i="4" s="1"/>
  <c r="I410" i="4" s="1"/>
  <c r="I411" i="4" s="1"/>
  <c r="I412" i="4" s="1"/>
  <c r="I413" i="4" s="1"/>
  <c r="I414" i="4" s="1"/>
  <c r="I415" i="4" s="1"/>
  <c r="I416" i="4" s="1"/>
  <c r="I417" i="4" s="1"/>
  <c r="I418" i="4" s="1"/>
  <c r="I419" i="4" s="1"/>
  <c r="I420" i="4" s="1"/>
  <c r="I421" i="4" s="1"/>
  <c r="I422" i="4" s="1"/>
  <c r="I423" i="4" s="1"/>
  <c r="I424" i="4" s="1"/>
  <c r="I425" i="4" s="1"/>
  <c r="I426" i="4" s="1"/>
  <c r="I427" i="4" s="1"/>
  <c r="I428" i="4" s="1"/>
  <c r="I429" i="4" s="1"/>
  <c r="I430" i="4" s="1"/>
  <c r="I431" i="4" s="1"/>
  <c r="I432" i="4" s="1"/>
  <c r="I433" i="4" s="1"/>
  <c r="I434" i="4" s="1"/>
  <c r="I435" i="4" s="1"/>
  <c r="I436" i="4" s="1"/>
  <c r="I437" i="4" s="1"/>
  <c r="I438" i="4" s="1"/>
  <c r="I439" i="4" s="1"/>
  <c r="I440" i="4" s="1"/>
  <c r="I441" i="4" s="1"/>
  <c r="I442" i="4" s="1"/>
  <c r="I443" i="4" s="1"/>
  <c r="I444" i="4" s="1"/>
  <c r="I445" i="4" s="1"/>
  <c r="I446" i="4" s="1"/>
  <c r="I447" i="4" s="1"/>
  <c r="I448" i="4" s="1"/>
  <c r="I449" i="4" s="1"/>
  <c r="I450" i="4" s="1"/>
  <c r="I451" i="4" s="1"/>
  <c r="I452" i="4" s="1"/>
  <c r="I453" i="4" s="1"/>
  <c r="I454" i="4" s="1"/>
  <c r="I455" i="4" s="1"/>
  <c r="I456" i="4" s="1"/>
  <c r="I457" i="4" s="1"/>
  <c r="I458" i="4" s="1"/>
  <c r="I459" i="4" s="1"/>
  <c r="I460" i="4" s="1"/>
  <c r="I461" i="4" s="1"/>
  <c r="I462" i="4" s="1"/>
  <c r="I463" i="4" s="1"/>
  <c r="I464" i="4" s="1"/>
  <c r="I465" i="4" s="1"/>
  <c r="I466" i="4" s="1"/>
  <c r="I467" i="4" s="1"/>
  <c r="I468" i="4" s="1"/>
  <c r="I469" i="4" s="1"/>
  <c r="I470" i="4" s="1"/>
  <c r="I471" i="4" s="1"/>
  <c r="I472" i="4" s="1"/>
  <c r="I473" i="4" s="1"/>
  <c r="I474" i="4" s="1"/>
  <c r="I475" i="4" s="1"/>
  <c r="I476" i="4" s="1"/>
  <c r="I477" i="4" s="1"/>
  <c r="I478" i="4" s="1"/>
  <c r="I479" i="4" s="1"/>
  <c r="I480" i="4" s="1"/>
  <c r="I481" i="4" s="1"/>
  <c r="I482" i="4" s="1"/>
  <c r="I483" i="4" s="1"/>
  <c r="I484" i="4" s="1"/>
  <c r="I485" i="4" s="1"/>
  <c r="I486" i="4" s="1"/>
  <c r="I487" i="4" s="1"/>
  <c r="I488" i="4" s="1"/>
  <c r="I489" i="4" s="1"/>
  <c r="I490" i="4" s="1"/>
  <c r="I491" i="4" s="1"/>
  <c r="I492" i="4" s="1"/>
  <c r="I493" i="4" s="1"/>
  <c r="I494" i="4" s="1"/>
  <c r="I495" i="4" s="1"/>
  <c r="I496" i="4" s="1"/>
  <c r="I497" i="4" s="1"/>
  <c r="I498" i="4" s="1"/>
  <c r="I499" i="4" s="1"/>
  <c r="I500" i="4" s="1"/>
  <c r="I501" i="4" s="1"/>
  <c r="I502" i="4" s="1"/>
  <c r="I503" i="4" s="1"/>
  <c r="I504" i="4" s="1"/>
  <c r="I505" i="4" s="1"/>
  <c r="I506" i="4" s="1"/>
  <c r="I507" i="4" s="1"/>
  <c r="I508" i="4" s="1"/>
  <c r="I509" i="4" s="1"/>
  <c r="I510" i="4" s="1"/>
  <c r="I511" i="4" s="1"/>
  <c r="I512" i="4" s="1"/>
  <c r="I513" i="4" s="1"/>
  <c r="I514" i="4" s="1"/>
  <c r="I515" i="4" s="1"/>
  <c r="I516" i="4" s="1"/>
  <c r="I517" i="4" s="1"/>
  <c r="I518" i="4" s="1"/>
  <c r="I519" i="4" s="1"/>
  <c r="I520" i="4" s="1"/>
  <c r="I521" i="4" s="1"/>
  <c r="I522" i="4" s="1"/>
  <c r="I523" i="4" s="1"/>
  <c r="N21" i="4" s="1"/>
  <c r="F71" i="9" s="1"/>
  <c r="CG297" i="5"/>
  <c r="DP297" i="5" s="1"/>
  <c r="CC255" i="5"/>
  <c r="DL255" i="5" s="1"/>
  <c r="CC297" i="5"/>
  <c r="DL297" i="5" s="1"/>
  <c r="DH24" i="5"/>
  <c r="DJ24" i="5"/>
  <c r="CH24" i="5"/>
  <c r="DQ24" i="5" s="1"/>
  <c r="CG24" i="5"/>
  <c r="DP24" i="5" s="1"/>
  <c r="DG31" i="5"/>
  <c r="DI31" i="5"/>
  <c r="DK31" i="5"/>
  <c r="CI31" i="5"/>
  <c r="DR31" i="5" s="1"/>
  <c r="CS31" i="5"/>
  <c r="DF38" i="5"/>
  <c r="DH38" i="5"/>
  <c r="CF38" i="5"/>
  <c r="DO38" i="5" s="1"/>
  <c r="DJ38" i="5"/>
  <c r="DE45" i="5"/>
  <c r="DG45" i="5"/>
  <c r="DI45" i="5"/>
  <c r="CG45" i="5"/>
  <c r="DP45" i="5" s="1"/>
  <c r="DK45" i="5"/>
  <c r="CU45" i="5"/>
  <c r="DF52" i="5"/>
  <c r="CD52" i="5"/>
  <c r="DM52" i="5" s="1"/>
  <c r="DJ52" i="5"/>
  <c r="CC52" i="5"/>
  <c r="DL52" i="5" s="1"/>
  <c r="DE59" i="5"/>
  <c r="DG59" i="5"/>
  <c r="CE59" i="5"/>
  <c r="DN59" i="5" s="1"/>
  <c r="DI59" i="5"/>
  <c r="DK59" i="5"/>
  <c r="CF59" i="5"/>
  <c r="DO59" i="5" s="1"/>
  <c r="CW59" i="5"/>
  <c r="CD66" i="5"/>
  <c r="DM66" i="5"/>
  <c r="DH66" i="5"/>
  <c r="DJ66" i="5"/>
  <c r="CD80" i="5"/>
  <c r="DM80" i="5"/>
  <c r="CH80" i="5"/>
  <c r="DQ80" i="5"/>
  <c r="CE87" i="5"/>
  <c r="DN87" i="5"/>
  <c r="CI87" i="5"/>
  <c r="DR87" i="5"/>
  <c r="CD94" i="5"/>
  <c r="DM94" i="5" s="1"/>
  <c r="CF94" i="5"/>
  <c r="DO94" i="5"/>
  <c r="CE101" i="5"/>
  <c r="DN101" i="5" s="1"/>
  <c r="CG101" i="5"/>
  <c r="DP101" i="5"/>
  <c r="CF108" i="5"/>
  <c r="DO108" i="5" s="1"/>
  <c r="CH108" i="5"/>
  <c r="DQ108" i="5"/>
  <c r="CD115" i="5"/>
  <c r="DM115" i="5" s="1"/>
  <c r="CF115" i="5"/>
  <c r="DO115" i="5"/>
  <c r="CH115" i="5"/>
  <c r="DQ115" i="5" s="1"/>
  <c r="CD122" i="5"/>
  <c r="DM122" i="5"/>
  <c r="CD136" i="5"/>
  <c r="DM136" i="5"/>
  <c r="CH136" i="5"/>
  <c r="DQ136" i="5"/>
  <c r="CD143" i="5"/>
  <c r="DM143" i="5" s="1"/>
  <c r="CF143" i="5"/>
  <c r="DO143" i="5"/>
  <c r="CH143" i="5"/>
  <c r="DQ143" i="5" s="1"/>
  <c r="CD150" i="5"/>
  <c r="DM150" i="5"/>
  <c r="CF150" i="5"/>
  <c r="DO150" i="5" s="1"/>
  <c r="CD157" i="5"/>
  <c r="DM157" i="5" s="1"/>
  <c r="CH157" i="5"/>
  <c r="DQ157" i="5" s="1"/>
  <c r="CC164" i="5"/>
  <c r="DL164" i="5"/>
  <c r="CE164" i="5"/>
  <c r="DN164" i="5" s="1"/>
  <c r="CG164" i="5"/>
  <c r="DP164" i="5"/>
  <c r="DF178" i="5"/>
  <c r="CD178" i="5"/>
  <c r="DM178" i="5" s="1"/>
  <c r="DH178" i="5"/>
  <c r="CF178" i="5"/>
  <c r="DO178" i="5"/>
  <c r="DJ178" i="5"/>
  <c r="CH178" i="5"/>
  <c r="DQ178" i="5"/>
  <c r="DF192" i="5"/>
  <c r="CD192" i="5"/>
  <c r="DM192" i="5" s="1"/>
  <c r="DH192" i="5"/>
  <c r="CF192" i="5"/>
  <c r="DO192" i="5" s="1"/>
  <c r="DJ192" i="5"/>
  <c r="CH192" i="5"/>
  <c r="DQ192" i="5"/>
  <c r="DF206" i="5"/>
  <c r="CD206" i="5"/>
  <c r="DM206" i="5"/>
  <c r="DH206" i="5"/>
  <c r="CF206" i="5"/>
  <c r="DO206" i="5" s="1"/>
  <c r="DJ206" i="5"/>
  <c r="CH206" i="5"/>
  <c r="DQ206" i="5" s="1"/>
  <c r="DH171" i="5"/>
  <c r="CF171" i="5"/>
  <c r="DO171" i="5"/>
  <c r="DJ171" i="5"/>
  <c r="CH171" i="5"/>
  <c r="DQ171" i="5" s="1"/>
  <c r="DF185" i="5"/>
  <c r="CD185" i="5"/>
  <c r="DM185" i="5" s="1"/>
  <c r="DH185" i="5"/>
  <c r="CF185" i="5"/>
  <c r="DO185" i="5"/>
  <c r="DJ185" i="5"/>
  <c r="CH185" i="5"/>
  <c r="DQ185" i="5"/>
  <c r="DF199" i="5"/>
  <c r="CD199" i="5"/>
  <c r="DM199" i="5" s="1"/>
  <c r="DH199" i="5"/>
  <c r="CF199" i="5"/>
  <c r="DO199" i="5" s="1"/>
  <c r="DJ199" i="5"/>
  <c r="CH199" i="5"/>
  <c r="DQ199" i="5"/>
  <c r="DF213" i="5"/>
  <c r="CD213" i="5"/>
  <c r="DM213" i="5"/>
  <c r="DH213" i="5"/>
  <c r="CF213" i="5"/>
  <c r="DO213" i="5" s="1"/>
  <c r="DJ213" i="5"/>
  <c r="CH213" i="5"/>
  <c r="DQ213" i="5" s="1"/>
  <c r="CD220" i="5"/>
  <c r="DM220" i="5"/>
  <c r="CF220" i="5"/>
  <c r="DO220" i="5" s="1"/>
  <c r="CH220" i="5"/>
  <c r="DQ220" i="5"/>
  <c r="CD227" i="5"/>
  <c r="DM227" i="5" s="1"/>
  <c r="CF227" i="5"/>
  <c r="DO227" i="5"/>
  <c r="CH227" i="5"/>
  <c r="DQ227" i="5" s="1"/>
  <c r="CD234" i="5"/>
  <c r="DM234" i="5"/>
  <c r="CF234" i="5"/>
  <c r="DO234" i="5" s="1"/>
  <c r="CD241" i="5"/>
  <c r="DM241" i="5" s="1"/>
  <c r="CF241" i="5"/>
  <c r="DO241" i="5"/>
  <c r="CH241" i="5"/>
  <c r="DQ241" i="5" s="1"/>
  <c r="CD248" i="5"/>
  <c r="DM248" i="5"/>
  <c r="CF248" i="5"/>
  <c r="DO248" i="5" s="1"/>
  <c r="CH248" i="5"/>
  <c r="DQ248" i="5"/>
  <c r="CD255" i="5"/>
  <c r="DM255" i="5" s="1"/>
  <c r="CF255" i="5"/>
  <c r="DO255" i="5"/>
  <c r="CH255" i="5"/>
  <c r="DQ255" i="5" s="1"/>
  <c r="CD262" i="5"/>
  <c r="DM262" i="5"/>
  <c r="CF262" i="5"/>
  <c r="DO262" i="5" s="1"/>
  <c r="CH262" i="5"/>
  <c r="DQ262" i="5"/>
  <c r="CD269" i="5"/>
  <c r="DM269" i="5" s="1"/>
  <c r="CF269" i="5"/>
  <c r="DO269" i="5"/>
  <c r="CH269" i="5"/>
  <c r="DQ269" i="5" s="1"/>
  <c r="CD276" i="5"/>
  <c r="DM276" i="5"/>
  <c r="CF276" i="5"/>
  <c r="DO276" i="5" s="1"/>
  <c r="CH276" i="5"/>
  <c r="DQ276" i="5"/>
  <c r="DE290" i="5"/>
  <c r="CC290" i="5"/>
  <c r="DL290" i="5" s="1"/>
  <c r="DG290" i="5"/>
  <c r="CE290" i="5"/>
  <c r="DN290" i="5" s="1"/>
  <c r="DI290" i="5"/>
  <c r="CG290" i="5"/>
  <c r="DP290" i="5" s="1"/>
  <c r="DK290" i="5"/>
  <c r="CI290" i="5"/>
  <c r="DR290" i="5" s="1"/>
  <c r="CE297" i="5"/>
  <c r="DN297" i="5" s="1"/>
  <c r="CI297" i="5"/>
  <c r="DR297" i="5"/>
  <c r="CX297" i="5"/>
  <c r="CD304" i="5"/>
  <c r="DM304" i="5"/>
  <c r="CH304" i="5"/>
  <c r="DQ304" i="5" s="1"/>
  <c r="CE311" i="5"/>
  <c r="DN311" i="5"/>
  <c r="CI311" i="5"/>
  <c r="DR311" i="5" s="1"/>
  <c r="CT311" i="5"/>
  <c r="CV311" i="5"/>
  <c r="CX311" i="5"/>
  <c r="DE283" i="5"/>
  <c r="CC283" i="5"/>
  <c r="DL283" i="5"/>
  <c r="DG283" i="5"/>
  <c r="CE283" i="5"/>
  <c r="DN283" i="5" s="1"/>
  <c r="DI283" i="5"/>
  <c r="CG283" i="5"/>
  <c r="DP283" i="5" s="1"/>
  <c r="DK283" i="5"/>
  <c r="CI283" i="5"/>
  <c r="DR283" i="5"/>
  <c r="DF297" i="5"/>
  <c r="CD297" i="5"/>
  <c r="DM297" i="5" s="1"/>
  <c r="DH297" i="5"/>
  <c r="CF297" i="5"/>
  <c r="DO297" i="5" s="1"/>
  <c r="DJ297" i="5"/>
  <c r="CH297" i="5"/>
  <c r="DQ297" i="5" s="1"/>
  <c r="DE304" i="5"/>
  <c r="CC304" i="5"/>
  <c r="DL304" i="5" s="1"/>
  <c r="DG304" i="5"/>
  <c r="CE304" i="5"/>
  <c r="DN304" i="5"/>
  <c r="DI304" i="5"/>
  <c r="CG304" i="5"/>
  <c r="DP304" i="5"/>
  <c r="DK304" i="5"/>
  <c r="CI304" i="5"/>
  <c r="DR304" i="5" s="1"/>
  <c r="DF311" i="5"/>
  <c r="CD311" i="5"/>
  <c r="DM311" i="5" s="1"/>
  <c r="DH311" i="5"/>
  <c r="CF311" i="5"/>
  <c r="DO311" i="5"/>
  <c r="DJ311" i="5"/>
  <c r="CH311" i="5"/>
  <c r="DQ311" i="5"/>
  <c r="CC318" i="5"/>
  <c r="DL318" i="5" s="1"/>
  <c r="CE318" i="5"/>
  <c r="DN318" i="5"/>
  <c r="CG318" i="5"/>
  <c r="DP318" i="5" s="1"/>
  <c r="CI318" i="5"/>
  <c r="DR318" i="5"/>
  <c r="CD325" i="5"/>
  <c r="DM325" i="5" s="1"/>
  <c r="CF325" i="5"/>
  <c r="DO325" i="5"/>
  <c r="CH325" i="5"/>
  <c r="DQ325" i="5" s="1"/>
  <c r="CC332" i="5"/>
  <c r="DL332" i="5"/>
  <c r="CE332" i="5"/>
  <c r="DN332" i="5" s="1"/>
  <c r="CG332" i="5"/>
  <c r="DP332" i="5"/>
  <c r="CI332" i="5"/>
  <c r="DR332" i="5" s="1"/>
  <c r="CD339" i="5"/>
  <c r="DM339" i="5"/>
  <c r="CF339" i="5"/>
  <c r="DO339" i="5" s="1"/>
  <c r="CH339" i="5"/>
  <c r="DQ339" i="5"/>
  <c r="CC346" i="5"/>
  <c r="DL346" i="5" s="1"/>
  <c r="CE346" i="5"/>
  <c r="DN346" i="5"/>
  <c r="CG346" i="5"/>
  <c r="DP346" i="5" s="1"/>
  <c r="CI346" i="5"/>
  <c r="DR346" i="5"/>
  <c r="DF353" i="5"/>
  <c r="CD353" i="5"/>
  <c r="DM353" i="5" s="1"/>
  <c r="DH353" i="5"/>
  <c r="DJ353" i="5"/>
  <c r="CH353" i="5"/>
  <c r="DQ353" i="5" s="1"/>
  <c r="CC353" i="5"/>
  <c r="DL353" i="5" s="1"/>
  <c r="DE360" i="5"/>
  <c r="CC360" i="5"/>
  <c r="DL360" i="5"/>
  <c r="DG360" i="5"/>
  <c r="CE360" i="5"/>
  <c r="DN360" i="5"/>
  <c r="DI360" i="5"/>
  <c r="CG360" i="5"/>
  <c r="DP360" i="5" s="1"/>
  <c r="DK360" i="5"/>
  <c r="CI360" i="5"/>
  <c r="DR360" i="5" s="1"/>
  <c r="CF360" i="5"/>
  <c r="DO360" i="5"/>
  <c r="CS360" i="5"/>
  <c r="CU360" i="5"/>
  <c r="CW360" i="5"/>
  <c r="CY360" i="5"/>
  <c r="DF367" i="5"/>
  <c r="CD367" i="5"/>
  <c r="DM367" i="5" s="1"/>
  <c r="DH367" i="5"/>
  <c r="CF367" i="5"/>
  <c r="DO367" i="5" s="1"/>
  <c r="DJ367" i="5"/>
  <c r="CH367" i="5"/>
  <c r="DQ367" i="5"/>
  <c r="CC367" i="5"/>
  <c r="DL367" i="5" s="1"/>
  <c r="CG367" i="5"/>
  <c r="DP367" i="5"/>
  <c r="DE374" i="5"/>
  <c r="CC374" i="5"/>
  <c r="DL374" i="5"/>
  <c r="DG374" i="5"/>
  <c r="CE374" i="5"/>
  <c r="DN374" i="5" s="1"/>
  <c r="DI374" i="5"/>
  <c r="CG374" i="5"/>
  <c r="DP374" i="5" s="1"/>
  <c r="DK374" i="5"/>
  <c r="CI374" i="5"/>
  <c r="DR374" i="5"/>
  <c r="CF374" i="5"/>
  <c r="DO374" i="5" s="1"/>
  <c r="CS374" i="5"/>
  <c r="CU374" i="5"/>
  <c r="CW374" i="5"/>
  <c r="CY374" i="5"/>
  <c r="DF381" i="5"/>
  <c r="CD381" i="5"/>
  <c r="DM381" i="5" s="1"/>
  <c r="DH381" i="5"/>
  <c r="CF381" i="5"/>
  <c r="DO381" i="5"/>
  <c r="DJ381" i="5"/>
  <c r="CH381" i="5"/>
  <c r="DQ381" i="5"/>
  <c r="CC381" i="5"/>
  <c r="DL381" i="5" s="1"/>
  <c r="CG381" i="5"/>
  <c r="DP381" i="5"/>
  <c r="DE388" i="5"/>
  <c r="CC388" i="5"/>
  <c r="DL388" i="5" s="1"/>
  <c r="DG388" i="5"/>
  <c r="CE388" i="5"/>
  <c r="DN388" i="5" s="1"/>
  <c r="DI388" i="5"/>
  <c r="CG388" i="5"/>
  <c r="DP388" i="5"/>
  <c r="DK388" i="5"/>
  <c r="CI388" i="5"/>
  <c r="DR388" i="5"/>
  <c r="CD395" i="5"/>
  <c r="DM395" i="5" s="1"/>
  <c r="CF395" i="5"/>
  <c r="DO395" i="5"/>
  <c r="CH395" i="5"/>
  <c r="DQ395" i="5" s="1"/>
  <c r="CC402" i="5"/>
  <c r="DL402" i="5"/>
  <c r="CE402" i="5"/>
  <c r="DN402" i="5" s="1"/>
  <c r="CG402" i="5"/>
  <c r="DP402" i="5"/>
  <c r="CI402" i="5"/>
  <c r="DR402" i="5" s="1"/>
  <c r="CF409" i="5"/>
  <c r="DO409" i="5" s="1"/>
  <c r="CH409" i="5"/>
  <c r="DQ409" i="5"/>
  <c r="CD416" i="5"/>
  <c r="DM416" i="5" s="1"/>
  <c r="CH416" i="5"/>
  <c r="DQ416" i="5"/>
  <c r="CE423" i="5"/>
  <c r="DN423" i="5" s="1"/>
  <c r="CI423" i="5"/>
  <c r="DR423" i="5"/>
  <c r="CT423" i="5"/>
  <c r="CV423" i="5"/>
  <c r="CX423" i="5"/>
  <c r="DE416" i="5"/>
  <c r="CC416" i="5"/>
  <c r="DL416" i="5" s="1"/>
  <c r="DG416" i="5"/>
  <c r="CE416" i="5"/>
  <c r="DN416" i="5"/>
  <c r="DI416" i="5"/>
  <c r="DK416" i="5"/>
  <c r="CI416" i="5"/>
  <c r="DR416" i="5" s="1"/>
  <c r="DF423" i="5"/>
  <c r="CD423" i="5"/>
  <c r="DM423" i="5" s="1"/>
  <c r="DH423" i="5"/>
  <c r="CF423" i="5"/>
  <c r="DO423" i="5"/>
  <c r="DJ423" i="5"/>
  <c r="CH423" i="5"/>
  <c r="DQ423" i="5"/>
  <c r="DE430" i="5"/>
  <c r="CC430" i="5"/>
  <c r="DL430" i="5" s="1"/>
  <c r="DG430" i="5"/>
  <c r="CE430" i="5"/>
  <c r="DN430" i="5" s="1"/>
  <c r="DI430" i="5"/>
  <c r="CG430" i="5"/>
  <c r="DP430" i="5"/>
  <c r="DK430" i="5"/>
  <c r="CI430" i="5"/>
  <c r="DR430" i="5"/>
  <c r="CD437" i="5"/>
  <c r="DM437" i="5" s="1"/>
  <c r="CF437" i="5"/>
  <c r="DO437" i="5"/>
  <c r="CH437" i="5"/>
  <c r="DQ437" i="5" s="1"/>
  <c r="CD444" i="5"/>
  <c r="DM444" i="5"/>
  <c r="CH444" i="5"/>
  <c r="DQ444" i="5" s="1"/>
  <c r="DE444" i="5"/>
  <c r="CC444" i="5"/>
  <c r="DL444" i="5"/>
  <c r="DG444" i="5"/>
  <c r="CE444" i="5"/>
  <c r="DN444" i="5"/>
  <c r="DI444" i="5"/>
  <c r="CG444" i="5"/>
  <c r="DP444" i="5" s="1"/>
  <c r="DK444" i="5"/>
  <c r="CI444" i="5"/>
  <c r="DR444" i="5" s="1"/>
  <c r="DF451" i="5"/>
  <c r="CD451" i="5"/>
  <c r="DM451" i="5"/>
  <c r="DH451" i="5"/>
  <c r="CF451" i="5"/>
  <c r="DO451" i="5"/>
  <c r="DJ451" i="5"/>
  <c r="CH451" i="5"/>
  <c r="DQ451" i="5" s="1"/>
  <c r="CC458" i="5"/>
  <c r="DL458" i="5"/>
  <c r="CE458" i="5"/>
  <c r="DN458" i="5" s="1"/>
  <c r="CG458" i="5"/>
  <c r="DP458" i="5"/>
  <c r="CI458" i="5"/>
  <c r="DR458" i="5" s="1"/>
  <c r="CD465" i="5"/>
  <c r="DM465" i="5"/>
  <c r="CF465" i="5"/>
  <c r="DO465" i="5" s="1"/>
  <c r="CH465" i="5"/>
  <c r="DQ465" i="5"/>
  <c r="CC472" i="5"/>
  <c r="DL472" i="5" s="1"/>
  <c r="CE472" i="5"/>
  <c r="DN472" i="5"/>
  <c r="CG472" i="5"/>
  <c r="DP472" i="5" s="1"/>
  <c r="CI472" i="5"/>
  <c r="DR472" i="5"/>
  <c r="CC465" i="5"/>
  <c r="DL465" i="5" s="1"/>
  <c r="CE465" i="5"/>
  <c r="DN465" i="5"/>
  <c r="CG465" i="5"/>
  <c r="DP465" i="5" s="1"/>
  <c r="CI465" i="5"/>
  <c r="DR465" i="5"/>
  <c r="CD472" i="5"/>
  <c r="DM472" i="5" s="1"/>
  <c r="CF472" i="5"/>
  <c r="DO472" i="5"/>
  <c r="CH472" i="5"/>
  <c r="DQ472" i="5" s="1"/>
  <c r="CL298" i="5"/>
  <c r="CS297" i="5" s="1"/>
  <c r="CN298" i="5"/>
  <c r="CU297" i="5" s="1"/>
  <c r="CO298" i="5"/>
  <c r="CV297" i="5" s="1"/>
  <c r="CM298" i="5"/>
  <c r="CT297" i="5" s="1"/>
  <c r="Z7" i="9"/>
  <c r="L7" i="9"/>
  <c r="H53" i="9" s="1"/>
  <c r="X7" i="9"/>
  <c r="H56" i="9" s="1"/>
  <c r="Y7" i="9"/>
  <c r="H7" i="9"/>
  <c r="H52" i="9" s="1"/>
  <c r="P7" i="9"/>
  <c r="H54" i="9" s="1"/>
  <c r="D7" i="9"/>
  <c r="R12" i="4" l="1"/>
  <c r="AG7" i="9" s="1"/>
  <c r="R11" i="4"/>
  <c r="AD7" i="9" s="1"/>
  <c r="R13" i="4"/>
  <c r="AJ7" i="9" s="1"/>
  <c r="AF7" i="9"/>
  <c r="B70" i="9"/>
  <c r="AO7" i="9"/>
  <c r="B73" i="9"/>
  <c r="D73" i="9"/>
  <c r="AN7" i="9"/>
  <c r="CD171" i="5"/>
  <c r="DM171" i="5" s="1"/>
  <c r="CF157" i="5"/>
  <c r="DO157" i="5" s="1"/>
  <c r="CH150" i="5"/>
  <c r="DQ150" i="5" s="1"/>
  <c r="CF129" i="5"/>
  <c r="DO129" i="5" s="1"/>
  <c r="CH122" i="5"/>
  <c r="DQ122" i="5" s="1"/>
  <c r="CG73" i="5"/>
  <c r="DP73" i="5" s="1"/>
  <c r="CC66" i="5"/>
  <c r="DL66" i="5" s="1"/>
  <c r="CG59" i="5"/>
  <c r="DP59" i="5" s="1"/>
  <c r="CF52" i="5"/>
  <c r="DO52" i="5" s="1"/>
  <c r="CI45" i="5"/>
  <c r="DR45" i="5" s="1"/>
  <c r="CC31" i="5"/>
  <c r="DL31" i="5" s="1"/>
  <c r="CE17" i="5"/>
  <c r="DN17" i="5" s="1"/>
  <c r="CI136" i="5"/>
  <c r="DR136" i="5" s="1"/>
  <c r="B71" i="9"/>
  <c r="AI7" i="9"/>
  <c r="B74" i="9"/>
  <c r="AR7" i="9"/>
  <c r="D74" i="9"/>
  <c r="AQ7" i="9"/>
  <c r="DH3" i="5"/>
  <c r="CX52" i="5"/>
  <c r="CC80" i="5"/>
  <c r="DL80" i="5" s="1"/>
  <c r="DI80" i="5"/>
  <c r="CU108" i="5"/>
  <c r="CG129" i="5"/>
  <c r="DP129" i="5" s="1"/>
  <c r="DI136" i="5"/>
  <c r="CG136" i="5"/>
  <c r="DP136" i="5" s="1"/>
  <c r="CG143" i="5"/>
  <c r="DP143" i="5" s="1"/>
  <c r="DI178" i="5"/>
  <c r="CG178" i="5"/>
  <c r="DP178" i="5" s="1"/>
  <c r="CU185" i="5"/>
  <c r="CY185" i="5"/>
  <c r="DE192" i="5"/>
  <c r="CC192" i="5"/>
  <c r="DL192" i="5" s="1"/>
  <c r="CG192" i="5"/>
  <c r="DP192" i="5" s="1"/>
  <c r="DI192" i="5"/>
  <c r="CG416" i="5"/>
  <c r="DP416" i="5" s="1"/>
  <c r="CD409" i="5"/>
  <c r="DM409" i="5" s="1"/>
  <c r="CH234" i="5"/>
  <c r="DQ234" i="5" s="1"/>
  <c r="CF31" i="5"/>
  <c r="DO31" i="5" s="1"/>
  <c r="CE31" i="5"/>
  <c r="DN31" i="5" s="1"/>
  <c r="CC24" i="5"/>
  <c r="DL24" i="5" s="1"/>
  <c r="CD24" i="5"/>
  <c r="DM24" i="5" s="1"/>
  <c r="CE220" i="5"/>
  <c r="DN220" i="5" s="1"/>
  <c r="CE157" i="5"/>
  <c r="DN157" i="5" s="1"/>
  <c r="CG122" i="5"/>
  <c r="DP122" i="5" s="1"/>
  <c r="CD45" i="5"/>
  <c r="DM45" i="5" s="1"/>
  <c r="CI94" i="5"/>
  <c r="DR94" i="5" s="1"/>
  <c r="CH17" i="5"/>
  <c r="DQ17" i="5" s="1"/>
  <c r="CI10" i="5"/>
  <c r="DR10" i="5" s="1"/>
  <c r="CI24" i="5"/>
  <c r="DR24" i="5" s="1"/>
  <c r="CG10" i="5"/>
  <c r="DP10" i="5" s="1"/>
  <c r="CH3" i="5"/>
  <c r="DQ3" i="5" s="1"/>
  <c r="DG24" i="5"/>
  <c r="CV52" i="5"/>
  <c r="CE66" i="5"/>
  <c r="DN66" i="5" s="1"/>
  <c r="DG66" i="5"/>
  <c r="CU80" i="5"/>
  <c r="CV87" i="5"/>
  <c r="CT94" i="5"/>
  <c r="CY108" i="5"/>
  <c r="C71" i="9"/>
  <c r="BH7" i="9"/>
  <c r="BJ7" i="9"/>
  <c r="C73" i="9"/>
  <c r="CD108" i="5"/>
  <c r="DM108" i="5" s="1"/>
  <c r="CC101" i="5"/>
  <c r="DL101" i="5" s="1"/>
  <c r="CC73" i="5"/>
  <c r="DL73" i="5" s="1"/>
  <c r="CG38" i="5"/>
  <c r="DP38" i="5" s="1"/>
  <c r="CH38" i="5"/>
  <c r="DQ38" i="5" s="1"/>
  <c r="CI17" i="5"/>
  <c r="DR17" i="5" s="1"/>
  <c r="CH10" i="5"/>
  <c r="DQ10" i="5" s="1"/>
  <c r="CD10" i="5"/>
  <c r="DM10" i="5" s="1"/>
  <c r="CG3" i="5"/>
  <c r="DP3" i="5" s="1"/>
  <c r="CC3" i="5"/>
  <c r="DL3" i="5" s="1"/>
  <c r="CE185" i="5"/>
  <c r="DN185" i="5" s="1"/>
  <c r="CE150" i="5"/>
  <c r="DN150" i="5" s="1"/>
  <c r="CE122" i="5"/>
  <c r="DN122" i="5" s="1"/>
  <c r="CG94" i="5"/>
  <c r="DP94" i="5" s="1"/>
  <c r="C74" i="9"/>
  <c r="BK7" i="9"/>
  <c r="CI164" i="5"/>
  <c r="DR164" i="5" s="1"/>
  <c r="CF136" i="5"/>
  <c r="DO136" i="5" s="1"/>
  <c r="CH129" i="5"/>
  <c r="DQ129" i="5" s="1"/>
  <c r="CD129" i="5"/>
  <c r="DM129" i="5" s="1"/>
  <c r="CF122" i="5"/>
  <c r="DO122" i="5" s="1"/>
  <c r="CI101" i="5"/>
  <c r="DR101" i="5" s="1"/>
  <c r="CH94" i="5"/>
  <c r="DQ94" i="5" s="1"/>
  <c r="CG87" i="5"/>
  <c r="DP87" i="5" s="1"/>
  <c r="CC87" i="5"/>
  <c r="DL87" i="5" s="1"/>
  <c r="CI73" i="5"/>
  <c r="DR73" i="5" s="1"/>
  <c r="CE73" i="5"/>
  <c r="DN73" i="5" s="1"/>
  <c r="CG66" i="5"/>
  <c r="DP66" i="5" s="1"/>
  <c r="CF45" i="5"/>
  <c r="DO45" i="5" s="1"/>
  <c r="CC38" i="5"/>
  <c r="DL38" i="5" s="1"/>
  <c r="CG31" i="5"/>
  <c r="DP31" i="5" s="1"/>
  <c r="CF10" i="5"/>
  <c r="DO10" i="5" s="1"/>
  <c r="CI3" i="5"/>
  <c r="DR3" i="5" s="1"/>
  <c r="CE3" i="5"/>
  <c r="DN3" i="5" s="1"/>
  <c r="CE136" i="5"/>
  <c r="DN136" i="5" s="1"/>
  <c r="CI122" i="5"/>
  <c r="DR122" i="5" s="1"/>
  <c r="CI108" i="5"/>
  <c r="DR108" i="5" s="1"/>
  <c r="CC94" i="5"/>
  <c r="DL94" i="5" s="1"/>
  <c r="CD87" i="5"/>
  <c r="DM87" i="5" s="1"/>
  <c r="CD59" i="5"/>
  <c r="DM59" i="5" s="1"/>
  <c r="CI38" i="5"/>
  <c r="DR38" i="5" s="1"/>
  <c r="CD31" i="5"/>
  <c r="DM31" i="5" s="1"/>
  <c r="B69" i="9"/>
  <c r="AC7" i="9"/>
  <c r="BG7" i="9"/>
  <c r="C70" i="9"/>
  <c r="B72" i="9"/>
  <c r="AL7" i="9"/>
  <c r="C72" i="9"/>
  <c r="BI7" i="9"/>
  <c r="AK7" i="9"/>
  <c r="D72" i="9"/>
  <c r="CU3" i="5"/>
  <c r="CT17" i="5"/>
  <c r="CH31" i="5"/>
  <c r="DQ31" i="5" s="1"/>
  <c r="CX73" i="5"/>
  <c r="CS80" i="5"/>
  <c r="CF87" i="5"/>
  <c r="DO87" i="5" s="1"/>
  <c r="CU94" i="5"/>
  <c r="CV101" i="5"/>
  <c r="CC108" i="5"/>
  <c r="DL108" i="5" s="1"/>
  <c r="CW115" i="5"/>
  <c r="CC122" i="5"/>
  <c r="DL122" i="5" s="1"/>
  <c r="DE122" i="5"/>
  <c r="CC157" i="5"/>
  <c r="DL157" i="5" s="1"/>
  <c r="CG108" i="5"/>
  <c r="DP108" i="5" s="1"/>
  <c r="DE136" i="5"/>
  <c r="CF164" i="5"/>
  <c r="DO164" i="5" s="1"/>
  <c r="CC185" i="5"/>
  <c r="DL185" i="5" s="1"/>
  <c r="CW199" i="5"/>
  <c r="CS199" i="5"/>
  <c r="DI216" i="5"/>
  <c r="CG213" i="5"/>
  <c r="DP213" i="5" s="1"/>
  <c r="C69" i="9"/>
  <c r="BF7" i="9"/>
  <c r="B75" i="9"/>
  <c r="AU7" i="9"/>
  <c r="BL7" i="9"/>
  <c r="C75" i="9"/>
  <c r="CX87" i="5"/>
  <c r="CS143" i="5"/>
  <c r="CU150" i="5"/>
  <c r="CX164" i="5"/>
  <c r="CG171" i="5"/>
  <c r="DP171" i="5" s="1"/>
  <c r="DE171" i="5"/>
  <c r="CG199" i="5"/>
  <c r="DP199" i="5" s="1"/>
  <c r="CC206" i="5"/>
  <c r="DL206" i="5" s="1"/>
  <c r="DE221" i="5"/>
  <c r="CC220" i="5"/>
  <c r="DL220" i="5" s="1"/>
  <c r="CG241" i="5"/>
  <c r="DP241" i="5" s="1"/>
  <c r="CG150" i="5"/>
  <c r="DP150" i="5" s="1"/>
  <c r="CV164" i="5"/>
  <c r="CG185" i="5"/>
  <c r="DP185" i="5" s="1"/>
  <c r="DI206" i="5"/>
  <c r="CG206" i="5"/>
  <c r="DP206" i="5" s="1"/>
  <c r="CU409" i="5"/>
  <c r="CT409" i="5"/>
  <c r="CG227" i="5"/>
  <c r="DP227" i="5" s="1"/>
  <c r="CC227" i="5"/>
  <c r="DL227" i="5" s="1"/>
  <c r="CG234" i="5"/>
  <c r="DP234" i="5" s="1"/>
  <c r="CG248" i="5"/>
  <c r="DP248" i="5" s="1"/>
  <c r="DE248" i="5"/>
  <c r="CD290" i="5"/>
  <c r="DM290" i="5" s="1"/>
  <c r="CD388" i="5"/>
  <c r="DM388" i="5" s="1"/>
  <c r="CC199" i="5"/>
  <c r="DL199" i="5" s="1"/>
  <c r="CY199" i="5"/>
  <c r="CV276" i="5"/>
  <c r="CV283" i="5"/>
  <c r="CY297" i="5"/>
  <c r="CU311" i="5"/>
  <c r="CV318" i="5"/>
  <c r="CW325" i="5"/>
  <c r="CC213" i="5"/>
  <c r="DL213" i="5" s="1"/>
  <c r="CY213" i="5"/>
  <c r="CS283" i="5"/>
  <c r="CY290" i="5"/>
  <c r="CT318" i="5"/>
  <c r="CY325" i="5"/>
  <c r="CS325" i="5"/>
  <c r="CT332" i="5"/>
  <c r="CW339" i="5"/>
  <c r="CS381" i="5"/>
  <c r="CS409" i="5"/>
  <c r="DI424" i="5"/>
  <c r="CG423" i="5"/>
  <c r="DP423" i="5" s="1"/>
  <c r="CT430" i="5"/>
  <c r="CS458" i="5"/>
  <c r="CY458" i="5"/>
  <c r="B53" i="9"/>
  <c r="AX7" i="9"/>
  <c r="CG311" i="5"/>
  <c r="DP311" i="5" s="1"/>
  <c r="CX332" i="5"/>
  <c r="CS290" i="5"/>
  <c r="CY339" i="5"/>
  <c r="CW346" i="5"/>
  <c r="CX360" i="5"/>
  <c r="CT381" i="5"/>
  <c r="CV381" i="5"/>
  <c r="CX381" i="5"/>
  <c r="CY409" i="5"/>
  <c r="DH417" i="5"/>
  <c r="CF416" i="5"/>
  <c r="DO416" i="5" s="1"/>
  <c r="CW458" i="5"/>
  <c r="CV332" i="5"/>
  <c r="CS339" i="5"/>
  <c r="CT360" i="5"/>
  <c r="CW409" i="5"/>
  <c r="CS430" i="5"/>
  <c r="CU458" i="5"/>
  <c r="CV353" i="5"/>
  <c r="CC395" i="5"/>
  <c r="DL395" i="5" s="1"/>
  <c r="CW395" i="5"/>
  <c r="CV402" i="5"/>
  <c r="CS451" i="5"/>
  <c r="CY472" i="5"/>
  <c r="CU290" i="5"/>
  <c r="CS353" i="5"/>
  <c r="CT402" i="5"/>
  <c r="CV416" i="5"/>
  <c r="CV430" i="5"/>
  <c r="CC451" i="5"/>
  <c r="DL451" i="5" s="1"/>
  <c r="DE451" i="5"/>
  <c r="CU465" i="5"/>
  <c r="CV444" i="5"/>
  <c r="CW465" i="5"/>
  <c r="CV472" i="5"/>
  <c r="CG353" i="5"/>
  <c r="DP353" i="5" s="1"/>
  <c r="CF353" i="5"/>
  <c r="DO353" i="5" s="1"/>
  <c r="AY7" i="9"/>
  <c r="AW7" i="9"/>
  <c r="AA7" i="9"/>
  <c r="T7" i="9"/>
  <c r="H55" i="9" s="1"/>
  <c r="O14" i="4"/>
  <c r="O11" i="4"/>
  <c r="O15" i="4"/>
  <c r="O12" i="4"/>
  <c r="O13" i="4"/>
  <c r="N25" i="4" l="1"/>
  <c r="BE7" i="9"/>
  <c r="J532" i="4"/>
  <c r="K532" i="4" s="1"/>
  <c r="K533" i="4" s="1"/>
  <c r="J530" i="4"/>
  <c r="K530" i="4" s="1"/>
  <c r="K531" i="4" s="1"/>
  <c r="N24" i="4"/>
  <c r="J211" i="4"/>
  <c r="J239" i="4"/>
  <c r="J212" i="4"/>
  <c r="J205" i="4"/>
  <c r="J226" i="4"/>
  <c r="J197" i="4"/>
  <c r="J246" i="4"/>
  <c r="J174" i="4"/>
  <c r="J249" i="4"/>
  <c r="J221" i="4"/>
  <c r="J232" i="4"/>
  <c r="J195" i="4"/>
  <c r="J175" i="4"/>
  <c r="J173" i="4"/>
  <c r="J171" i="4"/>
  <c r="J208" i="4"/>
  <c r="J170" i="4"/>
  <c r="J188" i="4"/>
  <c r="J172" i="4"/>
  <c r="J219" i="4"/>
  <c r="J194" i="4"/>
  <c r="J248" i="4"/>
  <c r="J193" i="4"/>
  <c r="J236" i="4"/>
  <c r="J247" i="4"/>
  <c r="J203" i="4"/>
  <c r="J187" i="4"/>
  <c r="J180" i="4"/>
  <c r="J250" i="4"/>
  <c r="J210" i="4"/>
  <c r="J200" i="4"/>
  <c r="J243" i="4"/>
  <c r="J234" i="4"/>
  <c r="J176" i="4"/>
  <c r="J204" i="4"/>
  <c r="J190" i="4"/>
  <c r="J199" i="4"/>
  <c r="J177" i="4"/>
  <c r="J168" i="4"/>
  <c r="J241" i="4"/>
  <c r="J244" i="4"/>
  <c r="J189" i="4"/>
  <c r="J223" i="4"/>
  <c r="J229" i="4"/>
  <c r="J237" i="4"/>
  <c r="J206" i="4"/>
  <c r="J213" i="4"/>
  <c r="J186" i="4"/>
  <c r="J242" i="4"/>
  <c r="J220" i="4"/>
  <c r="J192" i="4"/>
  <c r="J240" i="4"/>
  <c r="J224" i="4"/>
  <c r="J230" i="4"/>
  <c r="J225" i="4"/>
  <c r="J183" i="4"/>
  <c r="J181" i="4"/>
  <c r="J169" i="4"/>
  <c r="J215" i="4"/>
  <c r="J217" i="4"/>
  <c r="J231" i="4"/>
  <c r="J222" i="4"/>
  <c r="J198" i="4"/>
  <c r="J178" i="4"/>
  <c r="N20" i="4"/>
  <c r="J196" i="4"/>
  <c r="J233" i="4"/>
  <c r="J218" i="4"/>
  <c r="J207" i="4"/>
  <c r="J191" i="4"/>
  <c r="J228" i="4"/>
  <c r="J182" i="4"/>
  <c r="J167" i="4"/>
  <c r="K167" i="4" s="1"/>
  <c r="J238" i="4"/>
  <c r="J209" i="4"/>
  <c r="J202" i="4"/>
  <c r="J185" i="4"/>
  <c r="J245" i="4"/>
  <c r="J235" i="4"/>
  <c r="BB7" i="9"/>
  <c r="J201" i="4"/>
  <c r="J227" i="4"/>
  <c r="J216" i="4"/>
  <c r="J214" i="4"/>
  <c r="J184" i="4"/>
  <c r="J179" i="4"/>
  <c r="N30" i="4"/>
  <c r="J61" i="4"/>
  <c r="J8" i="4"/>
  <c r="J164" i="4"/>
  <c r="J156" i="4"/>
  <c r="J91" i="4"/>
  <c r="J22" i="4"/>
  <c r="J6" i="4"/>
  <c r="J70" i="4"/>
  <c r="J117" i="4"/>
  <c r="J142" i="4"/>
  <c r="J67" i="4"/>
  <c r="J139" i="4"/>
  <c r="J48" i="4"/>
  <c r="J118" i="4"/>
  <c r="J42" i="4"/>
  <c r="J74" i="4"/>
  <c r="J9" i="4"/>
  <c r="J78" i="4"/>
  <c r="J120" i="4"/>
  <c r="J106" i="4"/>
  <c r="J145" i="4"/>
  <c r="J71" i="4"/>
  <c r="J110" i="4"/>
  <c r="J94" i="4"/>
  <c r="J152" i="4"/>
  <c r="J132" i="4"/>
  <c r="J100" i="4"/>
  <c r="J90" i="4"/>
  <c r="J54" i="4"/>
  <c r="J35" i="4"/>
  <c r="J84" i="4"/>
  <c r="J79" i="4"/>
  <c r="J123" i="4"/>
  <c r="J116" i="4"/>
  <c r="J3" i="4"/>
  <c r="K3" i="4" s="1"/>
  <c r="J85" i="4"/>
  <c r="J11" i="4"/>
  <c r="J52" i="4"/>
  <c r="J27" i="4"/>
  <c r="J111" i="4"/>
  <c r="J92" i="4"/>
  <c r="J18" i="4"/>
  <c r="J60" i="4"/>
  <c r="J87" i="4"/>
  <c r="J21" i="4"/>
  <c r="J17" i="4"/>
  <c r="J34" i="4"/>
  <c r="J157" i="4"/>
  <c r="J150" i="4"/>
  <c r="J32" i="4"/>
  <c r="J41" i="4"/>
  <c r="BA7" i="9"/>
  <c r="J99" i="4"/>
  <c r="J5" i="4"/>
  <c r="J153" i="4"/>
  <c r="J158" i="4"/>
  <c r="J43" i="4"/>
  <c r="J131" i="4"/>
  <c r="J47" i="4"/>
  <c r="J137" i="4"/>
  <c r="J88" i="4"/>
  <c r="J146" i="4"/>
  <c r="J103" i="4"/>
  <c r="J37" i="4"/>
  <c r="J45" i="4"/>
  <c r="J29" i="4"/>
  <c r="J155" i="4"/>
  <c r="J15" i="4"/>
  <c r="J59" i="4"/>
  <c r="J136" i="4"/>
  <c r="J23" i="4"/>
  <c r="J101" i="4"/>
  <c r="J108" i="4"/>
  <c r="J124" i="4"/>
  <c r="J69" i="4"/>
  <c r="J19" i="4"/>
  <c r="J55" i="4"/>
  <c r="J39" i="4"/>
  <c r="J163" i="4"/>
  <c r="J64" i="4"/>
  <c r="J107" i="4"/>
  <c r="J127" i="4"/>
  <c r="J86" i="4"/>
  <c r="J14" i="4"/>
  <c r="J33" i="4"/>
  <c r="J151" i="4"/>
  <c r="J24" i="4"/>
  <c r="J62" i="4"/>
  <c r="J10" i="4"/>
  <c r="J44" i="4"/>
  <c r="J143" i="4"/>
  <c r="J58" i="4"/>
  <c r="J16" i="4"/>
  <c r="J4" i="4"/>
  <c r="J53" i="4"/>
  <c r="J133" i="4"/>
  <c r="J129" i="4"/>
  <c r="J162" i="4"/>
  <c r="J140" i="4"/>
  <c r="J141" i="4"/>
  <c r="J154" i="4"/>
  <c r="J40" i="4"/>
  <c r="J46" i="4"/>
  <c r="J57" i="4"/>
  <c r="J7" i="4"/>
  <c r="J36" i="4"/>
  <c r="J80" i="4"/>
  <c r="J76" i="4"/>
  <c r="J26" i="4"/>
  <c r="J144" i="4"/>
  <c r="J20" i="4"/>
  <c r="J65" i="4"/>
  <c r="J96" i="4"/>
  <c r="J51" i="4"/>
  <c r="J73" i="4"/>
  <c r="J30" i="4"/>
  <c r="J149" i="4"/>
  <c r="J50" i="4"/>
  <c r="J98" i="4"/>
  <c r="J68" i="4"/>
  <c r="J25" i="4"/>
  <c r="J12" i="4"/>
  <c r="J115" i="4"/>
  <c r="J114" i="4"/>
  <c r="J31" i="4"/>
  <c r="J49" i="4"/>
  <c r="J138" i="4"/>
  <c r="J97" i="4"/>
  <c r="J130" i="4"/>
  <c r="J161" i="4"/>
  <c r="J89" i="4"/>
  <c r="J126" i="4"/>
  <c r="J135" i="4"/>
  <c r="J83" i="4"/>
  <c r="J102" i="4"/>
  <c r="J104" i="4"/>
  <c r="J113" i="4"/>
  <c r="J28" i="4"/>
  <c r="J134" i="4"/>
  <c r="J63" i="4"/>
  <c r="J119" i="4"/>
  <c r="J75" i="4"/>
  <c r="J93" i="4"/>
  <c r="J66" i="4"/>
  <c r="J105" i="4"/>
  <c r="J95" i="4"/>
  <c r="J112" i="4"/>
  <c r="J159" i="4"/>
  <c r="J82" i="4"/>
  <c r="J77" i="4"/>
  <c r="J56" i="4"/>
  <c r="J122" i="4"/>
  <c r="J81" i="4"/>
  <c r="J160" i="4"/>
  <c r="J125" i="4"/>
  <c r="J38" i="4"/>
  <c r="J128" i="4"/>
  <c r="J121" i="4"/>
  <c r="J109" i="4"/>
  <c r="J13" i="4"/>
  <c r="J148" i="4"/>
  <c r="J72" i="4"/>
  <c r="J147" i="4"/>
  <c r="J464" i="4"/>
  <c r="J490" i="4"/>
  <c r="J342" i="4"/>
  <c r="J496" i="4"/>
  <c r="J293" i="4"/>
  <c r="J281" i="4"/>
  <c r="J306" i="4"/>
  <c r="J308" i="4"/>
  <c r="J474" i="4"/>
  <c r="J357" i="4"/>
  <c r="J455" i="4"/>
  <c r="J262" i="4"/>
  <c r="J339" i="4"/>
  <c r="J518" i="4"/>
  <c r="J356" i="4"/>
  <c r="J368" i="4"/>
  <c r="J283" i="4"/>
  <c r="J261" i="4"/>
  <c r="J394" i="4"/>
  <c r="J310" i="4"/>
  <c r="J287" i="4"/>
  <c r="J492" i="4"/>
  <c r="J473" i="4"/>
  <c r="J396" i="4"/>
  <c r="J292" i="4"/>
  <c r="J430" i="4"/>
  <c r="J522" i="4"/>
  <c r="J405" i="4"/>
  <c r="J381" i="4"/>
  <c r="J520" i="4"/>
  <c r="J502" i="4"/>
  <c r="J499" i="4"/>
  <c r="J415" i="4"/>
  <c r="J317" i="4"/>
  <c r="J399" i="4"/>
  <c r="J433" i="4"/>
  <c r="J508" i="4"/>
  <c r="J414" i="4"/>
  <c r="J332" i="4"/>
  <c r="J313" i="4"/>
  <c r="J316" i="4"/>
  <c r="J472" i="4"/>
  <c r="J326" i="4"/>
  <c r="J391" i="4"/>
  <c r="J301" i="4"/>
  <c r="J514" i="4"/>
  <c r="J431" i="4"/>
  <c r="J285" i="4"/>
  <c r="J379" i="4"/>
  <c r="J267" i="4"/>
  <c r="J341" i="4"/>
  <c r="J259" i="4"/>
  <c r="J256" i="4"/>
  <c r="J456" i="4"/>
  <c r="J471" i="4"/>
  <c r="J408" i="4"/>
  <c r="J438" i="4"/>
  <c r="J284" i="4"/>
  <c r="J486" i="4"/>
  <c r="J515" i="4"/>
  <c r="J282" i="4"/>
  <c r="J476" i="4"/>
  <c r="J370" i="4"/>
  <c r="J467" i="4"/>
  <c r="J347" i="4"/>
  <c r="J255" i="4"/>
  <c r="J350" i="4"/>
  <c r="J380" i="4"/>
  <c r="J428" i="4"/>
  <c r="J266" i="4"/>
  <c r="J444" i="4"/>
  <c r="J280" i="4"/>
  <c r="J443" i="4"/>
  <c r="J489" i="4"/>
  <c r="J345" i="4"/>
  <c r="J336" i="4"/>
  <c r="J479" i="4"/>
  <c r="J374" i="4"/>
  <c r="J439" i="4"/>
  <c r="J475" i="4"/>
  <c r="J509" i="4"/>
  <c r="J470" i="4"/>
  <c r="J309" i="4"/>
  <c r="J372" i="4"/>
  <c r="J315" i="4"/>
  <c r="J322" i="4"/>
  <c r="J299" i="4"/>
  <c r="J268" i="4"/>
  <c r="J421" i="4"/>
  <c r="J466" i="4"/>
  <c r="J298" i="4"/>
  <c r="J413" i="4"/>
  <c r="J305" i="4"/>
  <c r="J519" i="4"/>
  <c r="J484" i="4"/>
  <c r="J424" i="4"/>
  <c r="J274" i="4"/>
  <c r="J513" i="4"/>
  <c r="J303" i="4"/>
  <c r="J420" i="4"/>
  <c r="J426" i="4"/>
  <c r="J512" i="4"/>
  <c r="J468" i="4"/>
  <c r="J435" i="4"/>
  <c r="J452" i="4"/>
  <c r="J288" i="4"/>
  <c r="J354" i="4"/>
  <c r="J382" i="4"/>
  <c r="J454" i="4"/>
  <c r="J327" i="4"/>
  <c r="J302" i="4"/>
  <c r="J340" i="4"/>
  <c r="J375" i="4"/>
  <c r="J265" i="4"/>
  <c r="J377" i="4"/>
  <c r="J461" i="4"/>
  <c r="J423" i="4"/>
  <c r="J401" i="4"/>
  <c r="J290" i="4"/>
  <c r="J441" i="4"/>
  <c r="J311" i="4"/>
  <c r="J450" i="4"/>
  <c r="J411" i="4"/>
  <c r="J387" i="4"/>
  <c r="J480" i="4"/>
  <c r="J359" i="4"/>
  <c r="J447" i="4"/>
  <c r="J343" i="4"/>
  <c r="J319" i="4"/>
  <c r="J360" i="4"/>
  <c r="J425" i="4"/>
  <c r="J482" i="4"/>
  <c r="J510" i="4"/>
  <c r="J323" i="4"/>
  <c r="J325" i="4"/>
  <c r="J460" i="4"/>
  <c r="J278" i="4"/>
  <c r="J254" i="4"/>
  <c r="J337" i="4"/>
  <c r="J501" i="4"/>
  <c r="J330" i="4"/>
  <c r="J417" i="4"/>
  <c r="J459" i="4"/>
  <c r="J364" i="4"/>
  <c r="J402" i="4"/>
  <c r="J378" i="4"/>
  <c r="J434" i="4"/>
  <c r="J334" i="4"/>
  <c r="J397" i="4"/>
  <c r="J505" i="4"/>
  <c r="J392" i="4"/>
  <c r="J485" i="4"/>
  <c r="J410" i="4"/>
  <c r="J422" i="4"/>
  <c r="J498" i="4"/>
  <c r="J294" i="4"/>
  <c r="J361" i="4"/>
  <c r="J321" i="4"/>
  <c r="J273" i="4"/>
  <c r="J386" i="4"/>
  <c r="J263" i="4"/>
  <c r="J328" i="4"/>
  <c r="J355" i="4"/>
  <c r="J304" i="4"/>
  <c r="J388" i="4"/>
  <c r="J478" i="4"/>
  <c r="J253" i="4"/>
  <c r="K253" i="4" s="1"/>
  <c r="J507" i="4"/>
  <c r="J371" i="4"/>
  <c r="J453" i="4"/>
  <c r="J297" i="4"/>
  <c r="J291" i="4"/>
  <c r="J329" i="4"/>
  <c r="J275" i="4"/>
  <c r="J318" i="4"/>
  <c r="J481" i="4"/>
  <c r="J448" i="4"/>
  <c r="J376" i="4"/>
  <c r="J373" i="4"/>
  <c r="J504" i="4"/>
  <c r="J418" i="4"/>
  <c r="J295" i="4"/>
  <c r="J276" i="4"/>
  <c r="J462" i="4"/>
  <c r="J403" i="4"/>
  <c r="J331" i="4"/>
  <c r="J427" i="4"/>
  <c r="J398" i="4"/>
  <c r="J352" i="4"/>
  <c r="J257" i="4"/>
  <c r="J437" i="4"/>
  <c r="J442" i="4"/>
  <c r="J406" i="4"/>
  <c r="J286" i="4"/>
  <c r="J300" i="4"/>
  <c r="J384" i="4"/>
  <c r="J493" i="4"/>
  <c r="J367" i="4"/>
  <c r="J429" i="4"/>
  <c r="J495" i="4"/>
  <c r="J457" i="4"/>
  <c r="J432" i="4"/>
  <c r="J362" i="4"/>
  <c r="J463" i="4"/>
  <c r="J365" i="4"/>
  <c r="J409" i="4"/>
  <c r="J497" i="4"/>
  <c r="J477" i="4"/>
  <c r="J272" i="4"/>
  <c r="J349" i="4"/>
  <c r="J344" i="4"/>
  <c r="J446" i="4"/>
  <c r="J270" i="4"/>
  <c r="J271" i="4"/>
  <c r="J351" i="4"/>
  <c r="J269" i="4"/>
  <c r="J320" i="4"/>
  <c r="J346" i="4"/>
  <c r="J511" i="4"/>
  <c r="J258" i="4"/>
  <c r="J407" i="4"/>
  <c r="J419" i="4"/>
  <c r="J324" i="4"/>
  <c r="J488" i="4"/>
  <c r="J445" i="4"/>
  <c r="J449" i="4"/>
  <c r="J516" i="4"/>
  <c r="J440" i="4"/>
  <c r="J517" i="4"/>
  <c r="J458" i="4"/>
  <c r="J385" i="4"/>
  <c r="J338" i="4"/>
  <c r="J393" i="4"/>
  <c r="J296" i="4"/>
  <c r="J314" i="4"/>
  <c r="J335" i="4"/>
  <c r="J487" i="4"/>
  <c r="J333" i="4"/>
  <c r="J416" i="4"/>
  <c r="J395" i="4"/>
  <c r="J264" i="4"/>
  <c r="J451" i="4"/>
  <c r="J358" i="4"/>
  <c r="J483" i="4"/>
  <c r="J400" i="4"/>
  <c r="J521" i="4"/>
  <c r="J491" i="4"/>
  <c r="J366" i="4"/>
  <c r="J404" i="4"/>
  <c r="J289" i="4"/>
  <c r="J469" i="4"/>
  <c r="J279" i="4"/>
  <c r="J390" i="4"/>
  <c r="BC7" i="9"/>
  <c r="J260" i="4"/>
  <c r="J494" i="4"/>
  <c r="J412" i="4"/>
  <c r="J277" i="4"/>
  <c r="J389" i="4"/>
  <c r="J506" i="4"/>
  <c r="J363" i="4"/>
  <c r="J353" i="4"/>
  <c r="J348" i="4"/>
  <c r="J500" i="4"/>
  <c r="J436" i="4"/>
  <c r="J307" i="4"/>
  <c r="J312" i="4"/>
  <c r="J383" i="4"/>
  <c r="J465" i="4"/>
  <c r="J503" i="4"/>
  <c r="J369" i="4"/>
  <c r="J525" i="4"/>
  <c r="K525" i="4" s="1"/>
  <c r="K526" i="4" s="1"/>
  <c r="N22" i="4"/>
  <c r="N23" i="4"/>
  <c r="BD7" i="9"/>
  <c r="J527" i="4"/>
  <c r="K527" i="4" s="1"/>
  <c r="K528" i="4" s="1"/>
  <c r="K254" i="4" l="1"/>
  <c r="K255" i="4" s="1"/>
  <c r="K256" i="4" s="1"/>
  <c r="K257" i="4" s="1"/>
  <c r="K258" i="4" s="1"/>
  <c r="K259" i="4" s="1"/>
  <c r="K260" i="4" s="1"/>
  <c r="K261" i="4" s="1"/>
  <c r="K262" i="4" s="1"/>
  <c r="K263" i="4" s="1"/>
  <c r="K264" i="4" s="1"/>
  <c r="K265" i="4" s="1"/>
  <c r="K266" i="4" s="1"/>
  <c r="K267" i="4" s="1"/>
  <c r="K268" i="4" s="1"/>
  <c r="K269" i="4" s="1"/>
  <c r="K270" i="4" s="1"/>
  <c r="K271" i="4" s="1"/>
  <c r="K272" i="4" s="1"/>
  <c r="K273" i="4" s="1"/>
  <c r="K274" i="4" s="1"/>
  <c r="K275" i="4" s="1"/>
  <c r="K276" i="4" s="1"/>
  <c r="K277" i="4" s="1"/>
  <c r="K278" i="4" s="1"/>
  <c r="K279" i="4" s="1"/>
  <c r="K280" i="4" s="1"/>
  <c r="K281" i="4" s="1"/>
  <c r="K282" i="4" s="1"/>
  <c r="K283" i="4" s="1"/>
  <c r="K284" i="4" s="1"/>
  <c r="K285" i="4" s="1"/>
  <c r="K286" i="4" s="1"/>
  <c r="K287" i="4" s="1"/>
  <c r="K288" i="4" s="1"/>
  <c r="K289" i="4" s="1"/>
  <c r="K290" i="4" s="1"/>
  <c r="K291" i="4" s="1"/>
  <c r="K292" i="4" s="1"/>
  <c r="K293" i="4" s="1"/>
  <c r="K294" i="4" s="1"/>
  <c r="K295" i="4" s="1"/>
  <c r="K296" i="4" s="1"/>
  <c r="K297" i="4" s="1"/>
  <c r="K298" i="4" s="1"/>
  <c r="K299" i="4" s="1"/>
  <c r="K300" i="4" s="1"/>
  <c r="K301" i="4" s="1"/>
  <c r="K302" i="4" s="1"/>
  <c r="K303" i="4" s="1"/>
  <c r="K304" i="4" s="1"/>
  <c r="K305" i="4" s="1"/>
  <c r="K306" i="4" s="1"/>
  <c r="K307" i="4" s="1"/>
  <c r="K308" i="4" s="1"/>
  <c r="K309" i="4" s="1"/>
  <c r="K310" i="4" s="1"/>
  <c r="K311" i="4" s="1"/>
  <c r="K312" i="4" s="1"/>
  <c r="K313" i="4" s="1"/>
  <c r="K314" i="4" s="1"/>
  <c r="K315" i="4" s="1"/>
  <c r="K316" i="4" s="1"/>
  <c r="K317" i="4" s="1"/>
  <c r="K318" i="4" s="1"/>
  <c r="K319" i="4" s="1"/>
  <c r="K320" i="4" s="1"/>
  <c r="K321" i="4" s="1"/>
  <c r="K322" i="4" s="1"/>
  <c r="K323" i="4" s="1"/>
  <c r="K324" i="4" s="1"/>
  <c r="K325" i="4" s="1"/>
  <c r="K326" i="4" s="1"/>
  <c r="K327" i="4" s="1"/>
  <c r="K328" i="4" s="1"/>
  <c r="K329" i="4" s="1"/>
  <c r="K330" i="4" s="1"/>
  <c r="K331" i="4" s="1"/>
  <c r="K332" i="4" s="1"/>
  <c r="K333" i="4" s="1"/>
  <c r="K334" i="4" s="1"/>
  <c r="K335" i="4" s="1"/>
  <c r="K336" i="4" s="1"/>
  <c r="K337" i="4" s="1"/>
  <c r="K338" i="4" s="1"/>
  <c r="K339" i="4" s="1"/>
  <c r="K340" i="4" s="1"/>
  <c r="K341" i="4" s="1"/>
  <c r="K342" i="4" s="1"/>
  <c r="K343" i="4" s="1"/>
  <c r="K344" i="4" s="1"/>
  <c r="K345" i="4" s="1"/>
  <c r="K346" i="4" s="1"/>
  <c r="K347" i="4" s="1"/>
  <c r="K348" i="4" s="1"/>
  <c r="K349" i="4" s="1"/>
  <c r="K350" i="4" s="1"/>
  <c r="K351" i="4" s="1"/>
  <c r="K352" i="4" s="1"/>
  <c r="K353" i="4" s="1"/>
  <c r="K354" i="4" s="1"/>
  <c r="K355" i="4" s="1"/>
  <c r="K356" i="4" s="1"/>
  <c r="K357" i="4" s="1"/>
  <c r="K358" i="4" s="1"/>
  <c r="K359" i="4" s="1"/>
  <c r="K360" i="4" s="1"/>
  <c r="K361" i="4" s="1"/>
  <c r="K362" i="4" s="1"/>
  <c r="K363" i="4" s="1"/>
  <c r="K364" i="4" s="1"/>
  <c r="K365" i="4" s="1"/>
  <c r="K366" i="4" s="1"/>
  <c r="K367" i="4" s="1"/>
  <c r="K368" i="4" s="1"/>
  <c r="K369" i="4" s="1"/>
  <c r="K370" i="4" s="1"/>
  <c r="K371" i="4" s="1"/>
  <c r="K372" i="4" s="1"/>
  <c r="K373" i="4" s="1"/>
  <c r="K374" i="4" s="1"/>
  <c r="K375" i="4" s="1"/>
  <c r="K376" i="4" s="1"/>
  <c r="K377" i="4" s="1"/>
  <c r="K378" i="4" s="1"/>
  <c r="K379" i="4" s="1"/>
  <c r="K380" i="4" s="1"/>
  <c r="K381" i="4" s="1"/>
  <c r="K382" i="4" s="1"/>
  <c r="K383" i="4" s="1"/>
  <c r="K384" i="4" s="1"/>
  <c r="K385" i="4" s="1"/>
  <c r="K386" i="4" s="1"/>
  <c r="K387" i="4" s="1"/>
  <c r="K388" i="4" s="1"/>
  <c r="K389" i="4" s="1"/>
  <c r="K390" i="4" s="1"/>
  <c r="K391" i="4" s="1"/>
  <c r="K392" i="4" s="1"/>
  <c r="K393" i="4" s="1"/>
  <c r="K394" i="4" s="1"/>
  <c r="K395" i="4" s="1"/>
  <c r="K396" i="4" s="1"/>
  <c r="K397" i="4" s="1"/>
  <c r="K398" i="4" s="1"/>
  <c r="K399" i="4" s="1"/>
  <c r="K400" i="4" s="1"/>
  <c r="K401" i="4" s="1"/>
  <c r="K402" i="4" s="1"/>
  <c r="K403" i="4" s="1"/>
  <c r="K404" i="4" s="1"/>
  <c r="K405" i="4" s="1"/>
  <c r="K406" i="4" s="1"/>
  <c r="K407" i="4" s="1"/>
  <c r="K408" i="4" s="1"/>
  <c r="K409" i="4" s="1"/>
  <c r="K410" i="4" s="1"/>
  <c r="K411" i="4" s="1"/>
  <c r="K412" i="4" s="1"/>
  <c r="K413" i="4" s="1"/>
  <c r="K414" i="4" s="1"/>
  <c r="K415" i="4" s="1"/>
  <c r="K416" i="4" s="1"/>
  <c r="K417" i="4" s="1"/>
  <c r="K418" i="4" s="1"/>
  <c r="K419" i="4" s="1"/>
  <c r="K420" i="4" s="1"/>
  <c r="K421" i="4" s="1"/>
  <c r="K422" i="4" s="1"/>
  <c r="K423" i="4" s="1"/>
  <c r="K424" i="4" s="1"/>
  <c r="K425" i="4" s="1"/>
  <c r="K426" i="4" s="1"/>
  <c r="K427" i="4" s="1"/>
  <c r="K428" i="4" s="1"/>
  <c r="K429" i="4" s="1"/>
  <c r="K430" i="4" s="1"/>
  <c r="K431" i="4" s="1"/>
  <c r="K432" i="4" s="1"/>
  <c r="K433" i="4" s="1"/>
  <c r="K434" i="4" s="1"/>
  <c r="K435" i="4" s="1"/>
  <c r="K436" i="4" s="1"/>
  <c r="K437" i="4" s="1"/>
  <c r="K438" i="4" s="1"/>
  <c r="K439" i="4" s="1"/>
  <c r="K440" i="4" s="1"/>
  <c r="K441" i="4" s="1"/>
  <c r="K442" i="4" s="1"/>
  <c r="K443" i="4" s="1"/>
  <c r="K444" i="4" s="1"/>
  <c r="K445" i="4" s="1"/>
  <c r="K446" i="4" s="1"/>
  <c r="K447" i="4" s="1"/>
  <c r="K448" i="4" s="1"/>
  <c r="K449" i="4" s="1"/>
  <c r="K450" i="4" s="1"/>
  <c r="K451" i="4" s="1"/>
  <c r="K452" i="4" s="1"/>
  <c r="K453" i="4" s="1"/>
  <c r="K454" i="4" s="1"/>
  <c r="K455" i="4" s="1"/>
  <c r="K456" i="4" s="1"/>
  <c r="K457" i="4" s="1"/>
  <c r="K458" i="4" s="1"/>
  <c r="K459" i="4" s="1"/>
  <c r="K460" i="4" s="1"/>
  <c r="K461" i="4" s="1"/>
  <c r="K462" i="4" s="1"/>
  <c r="K463" i="4" s="1"/>
  <c r="K464" i="4" s="1"/>
  <c r="K465" i="4" s="1"/>
  <c r="K466" i="4" s="1"/>
  <c r="K467" i="4" s="1"/>
  <c r="K468" i="4" s="1"/>
  <c r="K469" i="4" s="1"/>
  <c r="K470" i="4" s="1"/>
  <c r="K471" i="4" s="1"/>
  <c r="K472" i="4" s="1"/>
  <c r="K473" i="4" s="1"/>
  <c r="K474" i="4" s="1"/>
  <c r="K475" i="4" s="1"/>
  <c r="K476" i="4" s="1"/>
  <c r="K477" i="4" s="1"/>
  <c r="K478" i="4" s="1"/>
  <c r="K479" i="4" s="1"/>
  <c r="K480" i="4" s="1"/>
  <c r="K481" i="4" s="1"/>
  <c r="K482" i="4" s="1"/>
  <c r="K483" i="4" s="1"/>
  <c r="K484" i="4" s="1"/>
  <c r="K485" i="4" s="1"/>
  <c r="K486" i="4" s="1"/>
  <c r="K487" i="4" s="1"/>
  <c r="K488" i="4" s="1"/>
  <c r="K489" i="4" s="1"/>
  <c r="K490" i="4" s="1"/>
  <c r="K491" i="4" s="1"/>
  <c r="K492" i="4" s="1"/>
  <c r="K493" i="4" s="1"/>
  <c r="K494" i="4" s="1"/>
  <c r="K495" i="4" s="1"/>
  <c r="K496" i="4" s="1"/>
  <c r="K497" i="4" s="1"/>
  <c r="K498" i="4" s="1"/>
  <c r="K499" i="4" s="1"/>
  <c r="K500" i="4" s="1"/>
  <c r="K501" i="4" s="1"/>
  <c r="K502" i="4" s="1"/>
  <c r="K503" i="4" s="1"/>
  <c r="K504" i="4" s="1"/>
  <c r="K505" i="4" s="1"/>
  <c r="K506" i="4" s="1"/>
  <c r="K507" i="4" s="1"/>
  <c r="K508" i="4" s="1"/>
  <c r="K509" i="4" s="1"/>
  <c r="K510" i="4" s="1"/>
  <c r="K511" i="4" s="1"/>
  <c r="K512" i="4" s="1"/>
  <c r="K513" i="4" s="1"/>
  <c r="K514" i="4" s="1"/>
  <c r="K515" i="4" s="1"/>
  <c r="K516" i="4" s="1"/>
  <c r="K517" i="4" s="1"/>
  <c r="K518" i="4" s="1"/>
  <c r="K519" i="4" s="1"/>
  <c r="K520" i="4" s="1"/>
  <c r="K521" i="4" s="1"/>
  <c r="K522" i="4" s="1"/>
  <c r="K523" i="4" s="1"/>
  <c r="N31" i="4" s="1"/>
  <c r="F73" i="9"/>
  <c r="D70" i="9"/>
  <c r="AE7" i="9"/>
  <c r="K168" i="4"/>
  <c r="K169" i="4" s="1"/>
  <c r="K170" i="4" s="1"/>
  <c r="K171" i="4" s="1"/>
  <c r="K172" i="4" s="1"/>
  <c r="K173" i="4" s="1"/>
  <c r="K174" i="4" s="1"/>
  <c r="K175" i="4" s="1"/>
  <c r="K176" i="4" s="1"/>
  <c r="K177" i="4" s="1"/>
  <c r="K178" i="4" s="1"/>
  <c r="K179" i="4" s="1"/>
  <c r="K180" i="4" s="1"/>
  <c r="K181" i="4" s="1"/>
  <c r="K182" i="4" s="1"/>
  <c r="K183" i="4" s="1"/>
  <c r="K184" i="4" s="1"/>
  <c r="K185" i="4" s="1"/>
  <c r="K186" i="4" s="1"/>
  <c r="K187" i="4" s="1"/>
  <c r="K188" i="4" s="1"/>
  <c r="K189" i="4" s="1"/>
  <c r="K190" i="4" s="1"/>
  <c r="K191" i="4" s="1"/>
  <c r="K192" i="4" s="1"/>
  <c r="K193" i="4" s="1"/>
  <c r="K194" i="4" s="1"/>
  <c r="K195" i="4" s="1"/>
  <c r="K196" i="4" s="1"/>
  <c r="K197" i="4" s="1"/>
  <c r="K198" i="4" s="1"/>
  <c r="K199" i="4" s="1"/>
  <c r="K200" i="4" s="1"/>
  <c r="K201" i="4" s="1"/>
  <c r="K202" i="4" s="1"/>
  <c r="K203" i="4" s="1"/>
  <c r="K204" i="4" s="1"/>
  <c r="K205" i="4" s="1"/>
  <c r="K206" i="4" s="1"/>
  <c r="K207" i="4" s="1"/>
  <c r="K208" i="4" s="1"/>
  <c r="K209" i="4" s="1"/>
  <c r="K210" i="4" s="1"/>
  <c r="K211" i="4" s="1"/>
  <c r="K212" i="4" s="1"/>
  <c r="K213" i="4" s="1"/>
  <c r="K214" i="4" s="1"/>
  <c r="K215" i="4" s="1"/>
  <c r="K216" i="4" s="1"/>
  <c r="K217" i="4" s="1"/>
  <c r="K218" i="4" s="1"/>
  <c r="K219" i="4" s="1"/>
  <c r="K220" i="4" s="1"/>
  <c r="K221" i="4" s="1"/>
  <c r="K222" i="4" s="1"/>
  <c r="K223" i="4" s="1"/>
  <c r="K224" i="4" s="1"/>
  <c r="K225" i="4" s="1"/>
  <c r="K226" i="4" s="1"/>
  <c r="K227" i="4" s="1"/>
  <c r="K228" i="4" s="1"/>
  <c r="K229" i="4" s="1"/>
  <c r="K230" i="4" s="1"/>
  <c r="K231" i="4" s="1"/>
  <c r="K232" i="4" s="1"/>
  <c r="K233" i="4" s="1"/>
  <c r="K234" i="4" s="1"/>
  <c r="K235" i="4" s="1"/>
  <c r="K236" i="4" s="1"/>
  <c r="K237" i="4" s="1"/>
  <c r="K238" i="4" s="1"/>
  <c r="K239" i="4" s="1"/>
  <c r="K240" i="4" s="1"/>
  <c r="K241" i="4" s="1"/>
  <c r="K242" i="4" s="1"/>
  <c r="K243" i="4" s="1"/>
  <c r="K244" i="4" s="1"/>
  <c r="K245" i="4" s="1"/>
  <c r="K246" i="4" s="1"/>
  <c r="K247" i="4" s="1"/>
  <c r="K248" i="4" s="1"/>
  <c r="K249" i="4" s="1"/>
  <c r="K250" i="4" s="1"/>
  <c r="K251" i="4" s="1"/>
  <c r="F70" i="9"/>
  <c r="F74" i="9"/>
  <c r="F72" i="9"/>
  <c r="K4" i="4"/>
  <c r="K5" i="4" s="1"/>
  <c r="K6" i="4" s="1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K34" i="4" s="1"/>
  <c r="K35" i="4" s="1"/>
  <c r="K36" i="4" s="1"/>
  <c r="K37" i="4" s="1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48" i="4" s="1"/>
  <c r="K49" i="4" s="1"/>
  <c r="K50" i="4" s="1"/>
  <c r="K51" i="4" s="1"/>
  <c r="K52" i="4" s="1"/>
  <c r="K53" i="4" s="1"/>
  <c r="K54" i="4" s="1"/>
  <c r="K55" i="4" s="1"/>
  <c r="K56" i="4" s="1"/>
  <c r="K57" i="4" s="1"/>
  <c r="K58" i="4" s="1"/>
  <c r="K59" i="4" s="1"/>
  <c r="K60" i="4" s="1"/>
  <c r="K61" i="4" s="1"/>
  <c r="K62" i="4" s="1"/>
  <c r="K63" i="4" s="1"/>
  <c r="K64" i="4" s="1"/>
  <c r="K65" i="4" s="1"/>
  <c r="K66" i="4" s="1"/>
  <c r="K67" i="4" s="1"/>
  <c r="K68" i="4" s="1"/>
  <c r="K69" i="4" s="1"/>
  <c r="K70" i="4" s="1"/>
  <c r="K71" i="4" s="1"/>
  <c r="K72" i="4" s="1"/>
  <c r="K73" i="4" s="1"/>
  <c r="K74" i="4" s="1"/>
  <c r="K75" i="4" s="1"/>
  <c r="K76" i="4" s="1"/>
  <c r="K77" i="4" s="1"/>
  <c r="K78" i="4" s="1"/>
  <c r="K79" i="4" s="1"/>
  <c r="K80" i="4" s="1"/>
  <c r="K81" i="4" s="1"/>
  <c r="K82" i="4" s="1"/>
  <c r="K83" i="4" s="1"/>
  <c r="K84" i="4" s="1"/>
  <c r="K85" i="4" s="1"/>
  <c r="K86" i="4" s="1"/>
  <c r="K87" i="4" s="1"/>
  <c r="K88" i="4" s="1"/>
  <c r="K89" i="4" s="1"/>
  <c r="K90" i="4" s="1"/>
  <c r="K91" i="4" s="1"/>
  <c r="K92" i="4" s="1"/>
  <c r="K93" i="4" s="1"/>
  <c r="K94" i="4" s="1"/>
  <c r="K95" i="4" s="1"/>
  <c r="K96" i="4" s="1"/>
  <c r="K97" i="4" s="1"/>
  <c r="K98" i="4" s="1"/>
  <c r="K99" i="4" s="1"/>
  <c r="K100" i="4" s="1"/>
  <c r="K101" i="4" s="1"/>
  <c r="K102" i="4" s="1"/>
  <c r="K103" i="4" s="1"/>
  <c r="K104" i="4" s="1"/>
  <c r="K105" i="4" s="1"/>
  <c r="K106" i="4" s="1"/>
  <c r="K107" i="4" s="1"/>
  <c r="K108" i="4" s="1"/>
  <c r="K109" i="4" s="1"/>
  <c r="K110" i="4" s="1"/>
  <c r="K111" i="4" s="1"/>
  <c r="K112" i="4" s="1"/>
  <c r="K113" i="4" s="1"/>
  <c r="K114" i="4" s="1"/>
  <c r="K115" i="4" s="1"/>
  <c r="K116" i="4" s="1"/>
  <c r="K117" i="4" s="1"/>
  <c r="K118" i="4" s="1"/>
  <c r="K119" i="4" s="1"/>
  <c r="K120" i="4" s="1"/>
  <c r="K121" i="4" s="1"/>
  <c r="K122" i="4" s="1"/>
  <c r="K123" i="4" s="1"/>
  <c r="K124" i="4" s="1"/>
  <c r="K125" i="4" s="1"/>
  <c r="K126" i="4" s="1"/>
  <c r="K127" i="4" s="1"/>
  <c r="K128" i="4" s="1"/>
  <c r="K129" i="4" s="1"/>
  <c r="K130" i="4" s="1"/>
  <c r="K131" i="4" s="1"/>
  <c r="K132" i="4" s="1"/>
  <c r="K133" i="4" s="1"/>
  <c r="K134" i="4" s="1"/>
  <c r="K135" i="4" s="1"/>
  <c r="K136" i="4" s="1"/>
  <c r="K137" i="4" s="1"/>
  <c r="K138" i="4" s="1"/>
  <c r="K139" i="4" s="1"/>
  <c r="K140" i="4" s="1"/>
  <c r="K141" i="4" s="1"/>
  <c r="K142" i="4" s="1"/>
  <c r="K143" i="4" s="1"/>
  <c r="K144" i="4" s="1"/>
  <c r="K145" i="4" s="1"/>
  <c r="K146" i="4" s="1"/>
  <c r="K147" i="4" s="1"/>
  <c r="K148" i="4" s="1"/>
  <c r="K149" i="4" s="1"/>
  <c r="K150" i="4" s="1"/>
  <c r="K151" i="4" s="1"/>
  <c r="K152" i="4" s="1"/>
  <c r="K153" i="4" s="1"/>
  <c r="K154" i="4" s="1"/>
  <c r="K155" i="4" s="1"/>
  <c r="K156" i="4" s="1"/>
  <c r="K157" i="4" s="1"/>
  <c r="K158" i="4" s="1"/>
  <c r="K159" i="4" s="1"/>
  <c r="K160" i="4" s="1"/>
  <c r="K161" i="4" s="1"/>
  <c r="K162" i="4" s="1"/>
  <c r="K163" i="4" s="1"/>
  <c r="K164" i="4" s="1"/>
  <c r="K165" i="4" s="1"/>
  <c r="N29" i="4" s="1"/>
  <c r="F75" i="9"/>
  <c r="AH7" i="9" l="1"/>
  <c r="D71" i="9"/>
  <c r="D69" i="9"/>
  <c r="AB7" i="9"/>
</calcChain>
</file>

<file path=xl/comments1.xml><?xml version="1.0" encoding="utf-8"?>
<comments xmlns="http://schemas.openxmlformats.org/spreadsheetml/2006/main">
  <authors>
    <author>claschweng</author>
  </authors>
  <commentList>
    <comment ref="E11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les chutes glacis</t>
        </r>
      </text>
    </comment>
    <comment ref="E11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1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0,1 pour la chute non lus</t>
        </r>
      </text>
    </comment>
    <comment ref="E52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  <comment ref="E52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  <comment ref="E53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  <comment ref="E53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</commentList>
</comments>
</file>

<file path=xl/sharedStrings.xml><?xml version="1.0" encoding="utf-8"?>
<sst xmlns="http://schemas.openxmlformats.org/spreadsheetml/2006/main" count="1676" uniqueCount="915">
  <si>
    <t>Version 4.1</t>
  </si>
  <si>
    <t>I.1. Bilan des faits marquants</t>
  </si>
  <si>
    <t>Equipement</t>
  </si>
  <si>
    <t>Cause</t>
  </si>
  <si>
    <t>Heure de début</t>
  </si>
  <si>
    <t>Heure de fin</t>
  </si>
  <si>
    <t>Observations</t>
  </si>
  <si>
    <t>Resp Arrêt (Oui/Non)</t>
  </si>
  <si>
    <t>II.1. Bilan des performances des tunnels de lecture</t>
  </si>
  <si>
    <t>Scanner</t>
  </si>
  <si>
    <t>Nb de lecture</t>
  </si>
  <si>
    <t>Nb de Non Lu</t>
  </si>
  <si>
    <t>Nb Pas de données du scanner</t>
  </si>
  <si>
    <t>% de Lecture</t>
  </si>
  <si>
    <t>Tunnel A_3</t>
  </si>
  <si>
    <t>Tunnel D_1</t>
  </si>
  <si>
    <t>Tunnel D_2</t>
  </si>
  <si>
    <t>Tunnel R_1</t>
  </si>
  <si>
    <t>Tunnel R_2</t>
  </si>
  <si>
    <t>Total</t>
  </si>
  <si>
    <t>Commentaire :</t>
  </si>
  <si>
    <t>II.2. Bilan des disponibilités trieurs</t>
  </si>
  <si>
    <t>Trieur</t>
  </si>
  <si>
    <t>Nb d'arrêt</t>
  </si>
  <si>
    <t>Taux dispo global machine</t>
  </si>
  <si>
    <t>Taux dispo global actemium</t>
  </si>
  <si>
    <t>Plage d'ouverture</t>
  </si>
  <si>
    <t>ROUTE</t>
  </si>
  <si>
    <t>5h15-3h15</t>
  </si>
  <si>
    <t>AERIEN</t>
  </si>
  <si>
    <t>19h00-04h30</t>
  </si>
  <si>
    <t>DOUANE</t>
  </si>
  <si>
    <t>06h00-04h00</t>
  </si>
  <si>
    <t xml:space="preserve"> </t>
  </si>
  <si>
    <t>PV Colis National</t>
  </si>
  <si>
    <t>13h30 - 21h00</t>
  </si>
  <si>
    <t>PV Palette National</t>
  </si>
  <si>
    <t>PV Colis International</t>
  </si>
  <si>
    <t>09h - 12h -  19h - 02h30</t>
  </si>
  <si>
    <t>PV Palette International</t>
  </si>
  <si>
    <t>III.1. Suivi des disponibilités Globale</t>
  </si>
  <si>
    <t>A. Quotidien</t>
  </si>
  <si>
    <t>B. Hebdomadaire</t>
  </si>
  <si>
    <t xml:space="preserve">
</t>
  </si>
  <si>
    <t>III.3. Evolution des taux de lecture</t>
  </si>
  <si>
    <t>A. Suivi des taux de lecture</t>
  </si>
  <si>
    <t>A_3</t>
  </si>
  <si>
    <t>D_1</t>
  </si>
  <si>
    <t>D_2</t>
  </si>
  <si>
    <t>R_1</t>
  </si>
  <si>
    <t>R_2</t>
  </si>
  <si>
    <t>DISPO GLOBALE
ROUTE</t>
  </si>
  <si>
    <t>DISPO GLOBALE 
AERIEN</t>
  </si>
  <si>
    <t>DISPO GLOBALE
DOUANE</t>
  </si>
  <si>
    <t>DISPO GLOBALE
PV COLIS BIZERBA</t>
  </si>
  <si>
    <t>DISPO GLOBALE
PV PALETTES AKL-TEC
CHANTIER NATIONAL</t>
  </si>
  <si>
    <t>DISPO GLOBALE
PV COLIS OCS</t>
  </si>
  <si>
    <t>DISPO GLOBALE
PV PALETTES AKL-TEC
CHANTIER INTERNATIONAL</t>
  </si>
  <si>
    <t>NbAvion</t>
  </si>
  <si>
    <t>NbLecDouane</t>
  </si>
  <si>
    <t>NbLecRoute</t>
  </si>
  <si>
    <t>Commentaires</t>
  </si>
  <si>
    <t>Temp d'ouverture (h)</t>
  </si>
  <si>
    <t>Temp non pondéré(h)</t>
  </si>
  <si>
    <t xml:space="preserve">Responsabilité 
(1=Cegelec) (0=PROD) </t>
  </si>
  <si>
    <t>Disponibilité Actemium Hebdomadaire</t>
  </si>
  <si>
    <t>Disponibilité  Globale Journaliere</t>
  </si>
  <si>
    <t>Disponibilité Globale Hebdomadaire</t>
  </si>
  <si>
    <t>Taux de lecture HEBDO</t>
  </si>
  <si>
    <t>Semaine</t>
  </si>
  <si>
    <t>Date</t>
  </si>
  <si>
    <t>TotalNbLect</t>
  </si>
  <si>
    <t>Nb de lecture A</t>
  </si>
  <si>
    <t>Nb de Non lu A</t>
  </si>
  <si>
    <t>Nb Pas de données du scanner A</t>
  </si>
  <si>
    <t>% de lectureA_3</t>
  </si>
  <si>
    <t>Nb de lecture DE1</t>
  </si>
  <si>
    <t>Nb de Non lu DE1</t>
  </si>
  <si>
    <t>Nb Pas de données du scanner DE1</t>
  </si>
  <si>
    <t>% de lectureD_1</t>
  </si>
  <si>
    <t>Nb de lecture DE2</t>
  </si>
  <si>
    <t>Nb de Non lu DE2</t>
  </si>
  <si>
    <t>Nb Pas de données du scanner DE2</t>
  </si>
  <si>
    <t>% de lectureD_2</t>
  </si>
  <si>
    <t>Nb de lecture RE1</t>
  </si>
  <si>
    <t>Nb de Non lu RE1</t>
  </si>
  <si>
    <t>Nb Pas de données du scanner RE1</t>
  </si>
  <si>
    <t>% de lectureR_1</t>
  </si>
  <si>
    <t>Nb de lecture RE2</t>
  </si>
  <si>
    <t>Nb de Non lu RE2</t>
  </si>
  <si>
    <t>Nb Pas de données du scanner RE2</t>
  </si>
  <si>
    <t>% de lectureR_2</t>
  </si>
  <si>
    <t xml:space="preserve">Nb de lecture Total </t>
  </si>
  <si>
    <t>Nb de Non lu Total</t>
  </si>
  <si>
    <t>Nb Pas de données du scanner Total</t>
  </si>
  <si>
    <t>%Dispo R</t>
  </si>
  <si>
    <t>NbArrêt R</t>
  </si>
  <si>
    <t>Duree Arret Pondérés  R</t>
  </si>
  <si>
    <t>%Dispo A</t>
  </si>
  <si>
    <t>NbArrêt A</t>
  </si>
  <si>
    <t>Duree Arret Pondérés  A</t>
  </si>
  <si>
    <t>%Dispo</t>
  </si>
  <si>
    <t>NbArrêt D</t>
  </si>
  <si>
    <t>Duree Arret Pondérés  D</t>
  </si>
  <si>
    <t>%Dispo BIZ</t>
  </si>
  <si>
    <t>NbArrêt BIZ</t>
  </si>
  <si>
    <t>Duree Arret Pondérés  BIZ</t>
  </si>
  <si>
    <t>%Dispo AKL NAT</t>
  </si>
  <si>
    <t>NbArrêt AKL NAT</t>
  </si>
  <si>
    <t>Duree Arret Pondérés  AKL NAT</t>
  </si>
  <si>
    <t>%Dispo OCS</t>
  </si>
  <si>
    <t>NbArrêt OCS</t>
  </si>
  <si>
    <t>Duree Arret Pondérés  OCS</t>
  </si>
  <si>
    <t>%Dispo AKL INTER</t>
  </si>
  <si>
    <t>NbArrêt AKL INTER</t>
  </si>
  <si>
    <t>Duree Arret Pondérés  AKL INTER</t>
  </si>
  <si>
    <t>NbLecAvion</t>
  </si>
  <si>
    <t>Tps O R</t>
  </si>
  <si>
    <t>Tps O A</t>
  </si>
  <si>
    <t>Tps O D</t>
  </si>
  <si>
    <t>Tps O NAT</t>
  </si>
  <si>
    <t>Tps O INT</t>
  </si>
  <si>
    <t>Tps ANP R</t>
  </si>
  <si>
    <t>Tps ANP A</t>
  </si>
  <si>
    <t>Tps ANP D</t>
  </si>
  <si>
    <t>Tps ANP  BIZERBA</t>
  </si>
  <si>
    <t>Tps ANP PALETTE NAT</t>
  </si>
  <si>
    <t>Tps ANP OCS</t>
  </si>
  <si>
    <t>Tps ANP PALETTE INT</t>
  </si>
  <si>
    <t>R</t>
  </si>
  <si>
    <t>A</t>
  </si>
  <si>
    <t>D</t>
  </si>
  <si>
    <t>Biz</t>
  </si>
  <si>
    <t>AKL NAT</t>
  </si>
  <si>
    <t>OCS</t>
  </si>
  <si>
    <t>AKL INTER</t>
  </si>
  <si>
    <t xml:space="preserve">  dispo journalière route Actemium</t>
  </si>
  <si>
    <t xml:space="preserve">  dispo journalière aerien Actemium</t>
  </si>
  <si>
    <t xml:space="preserve">  dispo journalière douane Actemium</t>
  </si>
  <si>
    <t xml:space="preserve">  DISPO journalière BIZERBA Actemium</t>
  </si>
  <si>
    <t xml:space="preserve">  DISPO journalière PALETTE NAT Actemium</t>
  </si>
  <si>
    <t xml:space="preserve">  DISPO journalière OCS Actemium</t>
  </si>
  <si>
    <t xml:space="preserve">  DISPO journalière PALETTE INT Actemium</t>
  </si>
  <si>
    <t>Objectif journalier Trieur</t>
  </si>
  <si>
    <t xml:space="preserve">Objectif Journalier Hors  Normes </t>
  </si>
  <si>
    <t xml:space="preserve">  dispo hebdo route Actemium</t>
  </si>
  <si>
    <t xml:space="preserve">  dispo hebdo aerien Actemium</t>
  </si>
  <si>
    <t xml:space="preserve">  dispo hebdo douane Actemium</t>
  </si>
  <si>
    <t>DISPO hebdo BIZERBA Actemium</t>
  </si>
  <si>
    <t>DISPO hebdo PALETTE NAT Actemium</t>
  </si>
  <si>
    <t xml:space="preserve">  DISPO hebdo OCS Actemium</t>
  </si>
  <si>
    <t xml:space="preserve">  DISPO hebdo PALETTE INT Actemium</t>
  </si>
  <si>
    <t>Objectif hebdo Trieur</t>
  </si>
  <si>
    <t>Objectif hebdo hors Normes</t>
  </si>
  <si>
    <t xml:space="preserve">  dispo journalière route Globale</t>
  </si>
  <si>
    <t xml:space="preserve">  dispo journalière aerien Globale</t>
  </si>
  <si>
    <t xml:space="preserve">  dispo journalière douane Globale</t>
  </si>
  <si>
    <t xml:space="preserve">  DISPO journalière BIZERBA Globale</t>
  </si>
  <si>
    <t xml:space="preserve">  DISPO journalière PALETTE NAT Globale</t>
  </si>
  <si>
    <t xml:space="preserve">  DISPO journalière OCS Globale</t>
  </si>
  <si>
    <t xml:space="preserve">  DISPO journalière PALETTE INT Globale</t>
  </si>
  <si>
    <t xml:space="preserve">  dispo hebdo route Globale</t>
  </si>
  <si>
    <t xml:space="preserve">  dispo hebdo aerien Globale</t>
  </si>
  <si>
    <t xml:space="preserve">  dispo hebdo douane Globale</t>
  </si>
  <si>
    <t xml:space="preserve">  DISPO hebdo BIZERBA Globale</t>
  </si>
  <si>
    <t xml:space="preserve">  DISPO hebdo PALETTE NAT Globale</t>
  </si>
  <si>
    <t xml:space="preserve">  DISPO hebdo OCS Globale</t>
  </si>
  <si>
    <t xml:space="preserve">  DISPO hebdo PALETTE INT Globale</t>
  </si>
  <si>
    <t>Taux de lecture Hebdo RE1</t>
  </si>
  <si>
    <t>Taux de lecture Hebdo RE2</t>
  </si>
  <si>
    <t>Taux de lecture Hebdo AE1</t>
  </si>
  <si>
    <t>Taux de lecture Hebdo DE1</t>
  </si>
  <si>
    <t>Taux de lecture Hebdo DE2</t>
  </si>
  <si>
    <t>Problème bizerba</t>
  </si>
  <si>
    <t>Chaine déploiement flèches télescopique S259R cassée 13h50 à 17h</t>
  </si>
  <si>
    <t>Flasheur OCS ne fonctionne plus.22h à 22h30</t>
  </si>
  <si>
    <t>Telescopique 257R chaine bloquée Reprise de la rention</t>
  </si>
  <si>
    <t>Défaut tête VMS Master</t>
  </si>
  <si>
    <t>Defaut profibus</t>
  </si>
  <si>
    <t>switch DE1 30 mn Alim DE1 30mn bizerba 1,5 h</t>
  </si>
  <si>
    <t>Défaut tête VMS remplacement + remplacement Switch HS
Remise en état bandelettes sorties de leurs logements</t>
  </si>
  <si>
    <t>X008A D01 bande arrachée et coincée</t>
  </si>
  <si>
    <t>Tapis retourné suite a un colis passé en dessous</t>
  </si>
  <si>
    <t>Plan de tri sur le route / volet op sur douane / courroie retaqueur Aérien</t>
  </si>
  <si>
    <t>Un colis a percuté et cassé un moteur beltray ce qui à provoqué plusieurs incidents sur le trieur</t>
  </si>
  <si>
    <t>Un grand nombre de défaut thermistance sur different moteurs linéaire</t>
  </si>
  <si>
    <t>Chrash trieur, remplacement chariot et retrait beltray 120 + contrôle rail et inhibition de 3 chutes suite cellules IR ASi arrachées</t>
  </si>
  <si>
    <t xml:space="preserve">Problème de connexion automate trieur D suite a micro coupure </t>
  </si>
  <si>
    <t>Cellule occupation plateau déréglée</t>
  </si>
  <si>
    <t>Tapis balance I001R_D02 coincé</t>
  </si>
  <si>
    <t>Bande retourneée I515 D</t>
  </si>
  <si>
    <t xml:space="preserve">Bizzerba: defaut liaison etherner </t>
  </si>
  <si>
    <t>Barre de tension chaîne déploiement télescopique S050R HS</t>
  </si>
  <si>
    <t>Bizzerba: defaut liaison ethernet</t>
  </si>
  <si>
    <t>Défaut tunnel DE2 pas d'impact sur la production</t>
  </si>
  <si>
    <t>Defaut profibus sur DE2 + Cellule XOOA_D06</t>
  </si>
  <si>
    <t>Telescopique 800D Changement du codeur sur moteur tapis</t>
  </si>
  <si>
    <t>Défaut Profibus sur tunnel DE2, passerelles Asi 92 et 93, 3 fois dans la journée durant 53 min au total</t>
  </si>
  <si>
    <t>Problème saturation fictive du trieur dû probablement à un déragle de la nouvelle cellule de présence colis dans les filets. 10min</t>
  </si>
  <si>
    <t xml:space="preserve">Declenchement controleur B4 </t>
  </si>
  <si>
    <t>Défaut CP caméra DE2 + Profibus ASI 93 et 94 + Movimot</t>
  </si>
  <si>
    <t>Case de calcul</t>
  </si>
  <si>
    <t>N</t>
  </si>
  <si>
    <t>PV PALETTES AKL-TEC</t>
  </si>
  <si>
    <t>POIDS VOLUME</t>
  </si>
  <si>
    <t>PV COLIS CALJAN</t>
  </si>
  <si>
    <t>Chantier international</t>
  </si>
  <si>
    <t>PV COLIS BIZERBA</t>
  </si>
  <si>
    <t>Chantier National</t>
  </si>
  <si>
    <t>TETE VMS</t>
  </si>
  <si>
    <t>SCAN CAM LATERAL</t>
  </si>
  <si>
    <t>SCAN CAM TOP</t>
  </si>
  <si>
    <t>SCANNER</t>
  </si>
  <si>
    <t>D_T000D_D09+09-E2</t>
  </si>
  <si>
    <t>D_T000D_D09+09-E1</t>
  </si>
  <si>
    <t>TUNNELS LECTURE</t>
  </si>
  <si>
    <t>D_S807D_D01</t>
  </si>
  <si>
    <t>D_S806D_D01</t>
  </si>
  <si>
    <t>D_S804D_D01</t>
  </si>
  <si>
    <t>D_S803D_D01</t>
  </si>
  <si>
    <t>D_S802D_D01</t>
  </si>
  <si>
    <t>CHUTES 801D à 807D</t>
  </si>
  <si>
    <t>D_S801D_D01</t>
  </si>
  <si>
    <t>CHUTES GRAVITAIRES</t>
  </si>
  <si>
    <t>C2_I600D-D01</t>
  </si>
  <si>
    <t>C2_I600D-D02</t>
  </si>
  <si>
    <t>C2_I600D-D03</t>
  </si>
  <si>
    <t>C2_I600D-D04</t>
  </si>
  <si>
    <t>C2_I600D-D05</t>
  </si>
  <si>
    <t>C2_I600D-D06</t>
  </si>
  <si>
    <t>C2_I600D-D07</t>
  </si>
  <si>
    <t>C2_I600D-D08</t>
  </si>
  <si>
    <t>C2_I600D-D09</t>
  </si>
  <si>
    <t>C2_I600D-D10</t>
  </si>
  <si>
    <t>C2_I600D-D11</t>
  </si>
  <si>
    <t>C2_I600D-D13</t>
  </si>
  <si>
    <t>CONVOYEUR SORTIES OP</t>
  </si>
  <si>
    <r>
      <t xml:space="preserve">Chutes OP
</t>
    </r>
    <r>
      <rPr>
        <sz val="10"/>
        <color indexed="10"/>
        <rFont val="Arial"/>
        <family val="2"/>
      </rPr>
      <t>(0,002 par chute en panne)</t>
    </r>
  </si>
  <si>
    <t>S600D à S699D</t>
  </si>
  <si>
    <t>CHUTES OP</t>
  </si>
  <si>
    <t>C1_X009A-D04</t>
  </si>
  <si>
    <t>C1_X009A-D03</t>
  </si>
  <si>
    <t>C1_X009A-D02</t>
  </si>
  <si>
    <t>Chute RX 009D</t>
  </si>
  <si>
    <t>C1_X009A-D01</t>
  </si>
  <si>
    <t>C1_X008A-D04</t>
  </si>
  <si>
    <t>C1_X008A-D03</t>
  </si>
  <si>
    <t>C1_X008A-D02</t>
  </si>
  <si>
    <t>Chute RX 008D</t>
  </si>
  <si>
    <t>C1_X008A-D01</t>
  </si>
  <si>
    <t>C1_X007A-D04</t>
  </si>
  <si>
    <t>C1_X007A-D03</t>
  </si>
  <si>
    <t>C1_X007A-D02</t>
  </si>
  <si>
    <t>Chute RX 007D</t>
  </si>
  <si>
    <t>C1_X007A-D01</t>
  </si>
  <si>
    <t>CHUTES RX (D vers A)</t>
  </si>
  <si>
    <t>C2_S014D-D02</t>
  </si>
  <si>
    <t>Chute 14D</t>
  </si>
  <si>
    <t>C2_S014D-D01</t>
  </si>
  <si>
    <t>C2_S013D-D02</t>
  </si>
  <si>
    <t>Chute 13D</t>
  </si>
  <si>
    <t>C2_S013D-D01</t>
  </si>
  <si>
    <t>C2_S012D-D02</t>
  </si>
  <si>
    <t>Chute 12D</t>
  </si>
  <si>
    <t>C2_S012D-D01</t>
  </si>
  <si>
    <t>C2_S011D-D02</t>
  </si>
  <si>
    <t>Chute 11D</t>
  </si>
  <si>
    <t>C2_S011D-D01</t>
  </si>
  <si>
    <t>CHUTES TLESCOPIQUES</t>
  </si>
  <si>
    <t>C1-I805R_D10</t>
  </si>
  <si>
    <t>C1-I805R_D09</t>
  </si>
  <si>
    <t>C1-I805R_D08</t>
  </si>
  <si>
    <t>C1-I805R_D07</t>
  </si>
  <si>
    <t>C1-I805R_D06</t>
  </si>
  <si>
    <t>C1-I805R_D05</t>
  </si>
  <si>
    <t>CONV CROSS 5.3</t>
  </si>
  <si>
    <t>C1-I805R_D04</t>
  </si>
  <si>
    <t>R-I805R_D03</t>
  </si>
  <si>
    <t>R-I805R_D02</t>
  </si>
  <si>
    <t>CROSS 5.3</t>
  </si>
  <si>
    <t>R-I805R_D01</t>
  </si>
  <si>
    <t xml:space="preserve"> LIGNE 805R (D vers R)</t>
  </si>
  <si>
    <t>SORTIES TRI FINAL
(doit être = 1)</t>
  </si>
  <si>
    <t>C2_S528</t>
  </si>
  <si>
    <t>C2_S527</t>
  </si>
  <si>
    <t>C2_S526</t>
  </si>
  <si>
    <t>C2_S525</t>
  </si>
  <si>
    <t>C2_S524</t>
  </si>
  <si>
    <t>C2_S523</t>
  </si>
  <si>
    <t>C2_S522</t>
  </si>
  <si>
    <t>C2_S521</t>
  </si>
  <si>
    <t>C2_S520</t>
  </si>
  <si>
    <t>C2_S519</t>
  </si>
  <si>
    <t>C2_S518</t>
  </si>
  <si>
    <t>C2_S517</t>
  </si>
  <si>
    <t>C2_S516</t>
  </si>
  <si>
    <t>C2_S515</t>
  </si>
  <si>
    <t>C2_S514</t>
  </si>
  <si>
    <t>C2_S513</t>
  </si>
  <si>
    <t>C2_S512</t>
  </si>
  <si>
    <t>C2_S511</t>
  </si>
  <si>
    <t>C2_S510</t>
  </si>
  <si>
    <t>C2_S509</t>
  </si>
  <si>
    <t>C2_S508</t>
  </si>
  <si>
    <t>C2_S507</t>
  </si>
  <si>
    <t>C2_S506</t>
  </si>
  <si>
    <t>C2_S505</t>
  </si>
  <si>
    <t>C2_S504</t>
  </si>
  <si>
    <t>C2_S503</t>
  </si>
  <si>
    <t>C2_S502</t>
  </si>
  <si>
    <t>C2_S501</t>
  </si>
  <si>
    <t>BUFFERS</t>
  </si>
  <si>
    <t>C2_S424_D</t>
  </si>
  <si>
    <t>C2_S423_D</t>
  </si>
  <si>
    <t>C2_S422_D</t>
  </si>
  <si>
    <t>C2_S421_D</t>
  </si>
  <si>
    <t>C2_S420_D</t>
  </si>
  <si>
    <t>C2_S419_D</t>
  </si>
  <si>
    <t>C2_S418_D</t>
  </si>
  <si>
    <t>C2_S417_D</t>
  </si>
  <si>
    <t>C2_S416_D</t>
  </si>
  <si>
    <t>C2_S415_D</t>
  </si>
  <si>
    <t>C2_S414_D</t>
  </si>
  <si>
    <t>C2_S413_D</t>
  </si>
  <si>
    <t>C2_S412_D</t>
  </si>
  <si>
    <t>C2_S411_D</t>
  </si>
  <si>
    <t>C2_S410_D</t>
  </si>
  <si>
    <t>C2_S409_D</t>
  </si>
  <si>
    <t>C2_S408_D</t>
  </si>
  <si>
    <t>C2_S407_D</t>
  </si>
  <si>
    <t>C2_S406_D</t>
  </si>
  <si>
    <t>C2_S405_D</t>
  </si>
  <si>
    <t>C2_S404_D</t>
  </si>
  <si>
    <t>C2_S403_D</t>
  </si>
  <si>
    <t>C2_S402_D</t>
  </si>
  <si>
    <t>C2_S401_D</t>
  </si>
  <si>
    <t>POSTES DE TRAVAIL</t>
  </si>
  <si>
    <t>SORTIES POUR TRAITEMENT COLIS  (doit être = 1)</t>
  </si>
  <si>
    <t>D_A02</t>
  </si>
  <si>
    <t>D_A01</t>
  </si>
  <si>
    <t>C2_B01</t>
  </si>
  <si>
    <t>C2_A02</t>
  </si>
  <si>
    <t>C2_A01</t>
  </si>
  <si>
    <t>D_T000D_+B03</t>
  </si>
  <si>
    <t>D_T000D_+B02</t>
  </si>
  <si>
    <t>TRIEUR</t>
  </si>
  <si>
    <t>D_T000D_+B01</t>
  </si>
  <si>
    <t>ARMOIRES ELECTRIQUES</t>
  </si>
  <si>
    <t>BELT TRAY DOUANE</t>
  </si>
  <si>
    <t>CONTROLEUR LAMES DOUANE</t>
  </si>
  <si>
    <t>CELLULES IR TRIEUR DOUANE</t>
  </si>
  <si>
    <t>CODEUR TRIEUR DOUANE</t>
  </si>
  <si>
    <t>RESEAU ASIBUS DOUANE</t>
  </si>
  <si>
    <t>RAIL DOUANE</t>
  </si>
  <si>
    <t>MOTEURS LINEAIRES DOUANE</t>
  </si>
  <si>
    <t>CARROUSEL</t>
  </si>
  <si>
    <t>TRIEUR (doit être = 1)</t>
  </si>
  <si>
    <t>C2_I010D-D09</t>
  </si>
  <si>
    <t>C2_I010D-D08</t>
  </si>
  <si>
    <t>C2_I010D-D07</t>
  </si>
  <si>
    <t>C2_I010D-D06</t>
  </si>
  <si>
    <t>C2_I010D-D05</t>
  </si>
  <si>
    <t>CONV CROSS 6.2</t>
  </si>
  <si>
    <t>C2_I010D-D04</t>
  </si>
  <si>
    <t>D_I010D-D03</t>
  </si>
  <si>
    <t>D_I010D-D02</t>
  </si>
  <si>
    <t>CROSS 6.2</t>
  </si>
  <si>
    <t>D_I010D-D01</t>
  </si>
  <si>
    <t>C2_I009D-D09</t>
  </si>
  <si>
    <t>C2_I009D-D08</t>
  </si>
  <si>
    <t>C2_I009D-D07</t>
  </si>
  <si>
    <t>C2_I009D-D06</t>
  </si>
  <si>
    <t>C2_I009D-D05</t>
  </si>
  <si>
    <t>CONV CROSS 6.1</t>
  </si>
  <si>
    <t>C2_I009D-D04</t>
  </si>
  <si>
    <t>D_I009D-D03</t>
  </si>
  <si>
    <t>D_I009D-D02</t>
  </si>
  <si>
    <t>CROSS 6.1</t>
  </si>
  <si>
    <t>D_I009D-D01</t>
  </si>
  <si>
    <t>D_I005D-D06</t>
  </si>
  <si>
    <t>D_I005D-D05</t>
  </si>
  <si>
    <t>D_I005D-D04</t>
  </si>
  <si>
    <t>D_I005D-D03</t>
  </si>
  <si>
    <t>D_I005D-D02</t>
  </si>
  <si>
    <t>INJECTION 6</t>
  </si>
  <si>
    <t>D_I005D-D01</t>
  </si>
  <si>
    <t>LIGNE INJECTION N°6</t>
  </si>
  <si>
    <t>C2_I515D_D10</t>
  </si>
  <si>
    <t>C2_I515D_D09+09-M8</t>
  </si>
  <si>
    <t>C2_I515D_D09+09-M7</t>
  </si>
  <si>
    <t>C2_I515D_D09+09-M6</t>
  </si>
  <si>
    <t>C2_I515D_D09+09-M5</t>
  </si>
  <si>
    <t>C2_I515D_D09+09-M4</t>
  </si>
  <si>
    <t>C2_I515D_D09+09-M3</t>
  </si>
  <si>
    <t>C2_I515D_D09+09-M2</t>
  </si>
  <si>
    <t>INJECTION 5</t>
  </si>
  <si>
    <t>C2_I515D_D09+09-M1</t>
  </si>
  <si>
    <t>C2_I008D-D06</t>
  </si>
  <si>
    <t>C2_I008D-D05</t>
  </si>
  <si>
    <t>CONV CROSS 5.2</t>
  </si>
  <si>
    <t>C2_I008D-D04</t>
  </si>
  <si>
    <t>D_I008D-D03</t>
  </si>
  <si>
    <t>D_I008D-D02</t>
  </si>
  <si>
    <t>CROSS 5.2</t>
  </si>
  <si>
    <t>D_I008D-D01</t>
  </si>
  <si>
    <t>C2_I515D-D08</t>
  </si>
  <si>
    <t>C2_I515D-D07</t>
  </si>
  <si>
    <t>C2_I515D-D06</t>
  </si>
  <si>
    <t>C2_I515D-D05</t>
  </si>
  <si>
    <t>CONV CROSS 5.1</t>
  </si>
  <si>
    <t>C2_I515D-D04</t>
  </si>
  <si>
    <t>D_I515D-D03</t>
  </si>
  <si>
    <t>D_I515D-D02</t>
  </si>
  <si>
    <t>CROSS 5.1</t>
  </si>
  <si>
    <t>D_I515D-D01</t>
  </si>
  <si>
    <t>LIGNE INJECTION N°5</t>
  </si>
  <si>
    <t>C2_I501D_D10</t>
  </si>
  <si>
    <t>C2_I501D_D09+09-M8</t>
  </si>
  <si>
    <t>C2_I501D_D09+09-M7</t>
  </si>
  <si>
    <t>C2_I501D_D09+09-M6</t>
  </si>
  <si>
    <t>C2_I501D_D09+09-M5</t>
  </si>
  <si>
    <t>C2_I501D_D09+09-M4</t>
  </si>
  <si>
    <t>C2_I501D_D09+09-M3</t>
  </si>
  <si>
    <t>C2_I501D_D09+09-M2</t>
  </si>
  <si>
    <t>EGRENEUR 501D</t>
  </si>
  <si>
    <t>C2_I501D_D09+09-M1</t>
  </si>
  <si>
    <t>C2_I501D-D08</t>
  </si>
  <si>
    <t>C2_I501D-D07</t>
  </si>
  <si>
    <t>C2_I501D-D06</t>
  </si>
  <si>
    <t>C2_I501D-D05</t>
  </si>
  <si>
    <t xml:space="preserve">CONV CROSS </t>
  </si>
  <si>
    <t>C2_I501D-D04</t>
  </si>
  <si>
    <t>D_I501D-D03</t>
  </si>
  <si>
    <t>D_I501D-D02</t>
  </si>
  <si>
    <t>CROSS INJECTION 4</t>
  </si>
  <si>
    <t>D_I501D-D01</t>
  </si>
  <si>
    <t>D_I003D-D04</t>
  </si>
  <si>
    <t>D_I003D-D03</t>
  </si>
  <si>
    <t>D_I004D-D02</t>
  </si>
  <si>
    <t>INJECTION 4</t>
  </si>
  <si>
    <t>D_I004D-D01</t>
  </si>
  <si>
    <t>LIGNE INJECTION N°4</t>
  </si>
  <si>
    <t>D_I003D-D13</t>
  </si>
  <si>
    <t>D_I003D-D12</t>
  </si>
  <si>
    <t>D_I003D-D11</t>
  </si>
  <si>
    <t>D_I003D-D10</t>
  </si>
  <si>
    <t>D_I003D-D09</t>
  </si>
  <si>
    <t>D_I003D-D08</t>
  </si>
  <si>
    <t>D_I003D-D07</t>
  </si>
  <si>
    <t>CONV INJECTION 3</t>
  </si>
  <si>
    <t>D_I003D-D06</t>
  </si>
  <si>
    <t>D_I003D-D05</t>
  </si>
  <si>
    <t>D_I003D-D02</t>
  </si>
  <si>
    <t>INJECTION 3</t>
  </si>
  <si>
    <t>D_I003D-D01</t>
  </si>
  <si>
    <t>LIGNE INJECTION N°3</t>
  </si>
  <si>
    <t>C2_I401D-D19</t>
  </si>
  <si>
    <t>BRAS</t>
  </si>
  <si>
    <t>C2_I401D-D18</t>
  </si>
  <si>
    <t>C2_I401D-D17+17-M10</t>
  </si>
  <si>
    <t>C2_I401D-D17+17-M9</t>
  </si>
  <si>
    <t>C2_I401D-D17+17-M8</t>
  </si>
  <si>
    <t>C2_I401D-D17+17-M7</t>
  </si>
  <si>
    <t>C2_I401D-D17+17-M6</t>
  </si>
  <si>
    <t>C2_I401D-D17+17-M5</t>
  </si>
  <si>
    <t>C2_I401D-D17+17-M4</t>
  </si>
  <si>
    <t>C2_I401D-D17+17-M3</t>
  </si>
  <si>
    <t>C2_I401D-D17+17-M2</t>
  </si>
  <si>
    <t>EGRENEUR POSTES DE TRAVAIL</t>
  </si>
  <si>
    <t>C2_I401D-D17+17-M1</t>
  </si>
  <si>
    <t>C2_I401D-D16</t>
  </si>
  <si>
    <t>C2_I401D-D15</t>
  </si>
  <si>
    <t>C2_I401D-D14</t>
  </si>
  <si>
    <t>C2_I401D-D13</t>
  </si>
  <si>
    <t>C2_I401D-D12</t>
  </si>
  <si>
    <t>C2_I401D-D11</t>
  </si>
  <si>
    <t>C2_I401D-D10</t>
  </si>
  <si>
    <t>C2_I401D-D09</t>
  </si>
  <si>
    <t>C2_I401D-D08</t>
  </si>
  <si>
    <t>C2_I401D-D07</t>
  </si>
  <si>
    <t>C2_I401D-D06</t>
  </si>
  <si>
    <t>C2_I401D-D05</t>
  </si>
  <si>
    <t>CONV CROSS</t>
  </si>
  <si>
    <t>C2_I401D-D04</t>
  </si>
  <si>
    <t>D_I401D-D03</t>
  </si>
  <si>
    <t>D_I401D-D02</t>
  </si>
  <si>
    <t>CROSS</t>
  </si>
  <si>
    <t>D_I401D-D01</t>
  </si>
  <si>
    <t>D_I002D-D03</t>
  </si>
  <si>
    <t>D_I002D-D02</t>
  </si>
  <si>
    <t>INJECTION 2</t>
  </si>
  <si>
    <t>D_I002D-D01</t>
  </si>
  <si>
    <t>LIGNE INJECTION N°2</t>
  </si>
  <si>
    <t>C2_I118D-D09</t>
  </si>
  <si>
    <t>C2_I118D-D08</t>
  </si>
  <si>
    <t>C2_I118D-D07</t>
  </si>
  <si>
    <t>C2_I118D-D06</t>
  </si>
  <si>
    <t>C2_I118D-D05</t>
  </si>
  <si>
    <t>CONV CROSS 1.2</t>
  </si>
  <si>
    <t>C2_I118D-D04</t>
  </si>
  <si>
    <t>D_I118D-D03</t>
  </si>
  <si>
    <t>D_I118D-D02</t>
  </si>
  <si>
    <t>CROSS1.2</t>
  </si>
  <si>
    <t>D_I118D-D01</t>
  </si>
  <si>
    <t>C2_I117D-D12</t>
  </si>
  <si>
    <t>C2_I117D-D11</t>
  </si>
  <si>
    <t>C2_I117D-D10</t>
  </si>
  <si>
    <t>C2_I117D-D09</t>
  </si>
  <si>
    <t>C2_I117D-D08</t>
  </si>
  <si>
    <t>C2_I117D-D07</t>
  </si>
  <si>
    <t>C2_I117D-D06</t>
  </si>
  <si>
    <t>C2_I117D-D05</t>
  </si>
  <si>
    <t>CONV CROSS 1.1</t>
  </si>
  <si>
    <t>C2_I117D-D04</t>
  </si>
  <si>
    <t>D_I117D-D03</t>
  </si>
  <si>
    <t>D_I117D-D02</t>
  </si>
  <si>
    <t>CROSS 1.1</t>
  </si>
  <si>
    <t>D_I117D-D01</t>
  </si>
  <si>
    <t>D_I001D-D06</t>
  </si>
  <si>
    <t>D_I001D-D05</t>
  </si>
  <si>
    <t>D_I001D-D04</t>
  </si>
  <si>
    <t>D_I001D-D03</t>
  </si>
  <si>
    <t>D_I001D-D02</t>
  </si>
  <si>
    <t>INJECTION1</t>
  </si>
  <si>
    <t>D_I001D_D01</t>
  </si>
  <si>
    <t>LIGNE INJECTION N°1</t>
  </si>
  <si>
    <t>ALIMENTATION (doit être = 1)</t>
  </si>
  <si>
    <t>Chantier Douane</t>
  </si>
  <si>
    <t>TUNNEL</t>
  </si>
  <si>
    <t>A_T000A_D09+09-E1</t>
  </si>
  <si>
    <t>TUNNELS
LECTURE</t>
  </si>
  <si>
    <t>A_S305</t>
  </si>
  <si>
    <t>A_S304</t>
  </si>
  <si>
    <t>A_S303</t>
  </si>
  <si>
    <t>A_S302</t>
  </si>
  <si>
    <t>A_S301</t>
  </si>
  <si>
    <t>SORTIES GLACIS</t>
  </si>
  <si>
    <t>A_S112</t>
  </si>
  <si>
    <t>A_S111</t>
  </si>
  <si>
    <t>A_S110</t>
  </si>
  <si>
    <t>A_S109</t>
  </si>
  <si>
    <t>A_S108</t>
  </si>
  <si>
    <t>A_S107</t>
  </si>
  <si>
    <t>A_S106</t>
  </si>
  <si>
    <t>A_S105</t>
  </si>
  <si>
    <t>A_S104</t>
  </si>
  <si>
    <t>A_S103</t>
  </si>
  <si>
    <t>SORTIES GRAVITAIRES A ROULEAUX</t>
  </si>
  <si>
    <t>SORTIES TRI FINAL (doit être = 1)</t>
  </si>
  <si>
    <t>C1_+CB02</t>
  </si>
  <si>
    <t>A_+A02</t>
  </si>
  <si>
    <t>A_+A01</t>
  </si>
  <si>
    <t>A_T000A_+B03</t>
  </si>
  <si>
    <t>A_T000A_+B02</t>
  </si>
  <si>
    <t>A_T000A_+B01</t>
  </si>
  <si>
    <t>BELT TRAY AVION</t>
  </si>
  <si>
    <t>CONTROLEUR LAMES AVION</t>
  </si>
  <si>
    <t>CELLULES IR TRIEUR AVION</t>
  </si>
  <si>
    <t>CODEUR TRIEUR AVION</t>
  </si>
  <si>
    <t>RESEAU ASIBUS AVION</t>
  </si>
  <si>
    <t>RAIL AVION</t>
  </si>
  <si>
    <t>MOTEURS LINEAIRES AVION</t>
  </si>
  <si>
    <t>C1_X009A-D06</t>
  </si>
  <si>
    <t>LIGNE RX9</t>
  </si>
  <si>
    <t>C1_X009A-D05</t>
  </si>
  <si>
    <t>C1_X008A-D06</t>
  </si>
  <si>
    <t>LIGNE RX8</t>
  </si>
  <si>
    <t>C1_X008A-D05</t>
  </si>
  <si>
    <t>C1_X007A-D06</t>
  </si>
  <si>
    <t>LIGNE RX7</t>
  </si>
  <si>
    <t>C1_X007A-D05</t>
  </si>
  <si>
    <t>C1_X006A-D04</t>
  </si>
  <si>
    <t>LIGNE RX6</t>
  </si>
  <si>
    <t>C1_X006A-D03</t>
  </si>
  <si>
    <t>C1_X005A-D05</t>
  </si>
  <si>
    <t>C1_X005A-D04</t>
  </si>
  <si>
    <t>LIGNE RX5</t>
  </si>
  <si>
    <t>C1_X005A-D03</t>
  </si>
  <si>
    <t>C1_I002A-D11</t>
  </si>
  <si>
    <t>C1_I002A-D10</t>
  </si>
  <si>
    <t>C1_I002A-D09</t>
  </si>
  <si>
    <t>CONV CROSS 2</t>
  </si>
  <si>
    <t>C1_I002A-D08</t>
  </si>
  <si>
    <t>A_I002A-D07</t>
  </si>
  <si>
    <t>A_I002A-D06</t>
  </si>
  <si>
    <t>CROSS 2</t>
  </si>
  <si>
    <t>A_I002A-D05</t>
  </si>
  <si>
    <t>A_I002A-D04</t>
  </si>
  <si>
    <t>A_I002A-D03</t>
  </si>
  <si>
    <t>A_I002A-D02</t>
  </si>
  <si>
    <t>A_I002A-D01</t>
  </si>
  <si>
    <t xml:space="preserve"> LIGNE INJECTION 2</t>
  </si>
  <si>
    <t>C1_X004A-D04</t>
  </si>
  <si>
    <t>LIGNE RX4</t>
  </si>
  <si>
    <t>C1_X004A-D03</t>
  </si>
  <si>
    <t>C1_X003A-D04</t>
  </si>
  <si>
    <t>LIGNE RX3</t>
  </si>
  <si>
    <t>C1_X003A-D03</t>
  </si>
  <si>
    <t>C1_X002A-D04</t>
  </si>
  <si>
    <t>LIGNE RX2</t>
  </si>
  <si>
    <t>C1_X002A-D03</t>
  </si>
  <si>
    <t>C1_X001A-D04</t>
  </si>
  <si>
    <t>LIGNE RX1</t>
  </si>
  <si>
    <t>C1_X001A-D03</t>
  </si>
  <si>
    <t>C1_X000A-D12</t>
  </si>
  <si>
    <t>C1_X000A-D10</t>
  </si>
  <si>
    <t>C1_X000A-D09</t>
  </si>
  <si>
    <t>C1_X000A-D08</t>
  </si>
  <si>
    <t>C1_X000A-D07</t>
  </si>
  <si>
    <t>C1_X000A-D06</t>
  </si>
  <si>
    <t>C1_X000A-D05</t>
  </si>
  <si>
    <t>C1_X000A-D04</t>
  </si>
  <si>
    <t>C1_X000A-D03</t>
  </si>
  <si>
    <t>C1_X000A-D02</t>
  </si>
  <si>
    <t>LIGNE RX0
(SECOND NIVEAU)</t>
  </si>
  <si>
    <t>C1_X000A-D01</t>
  </si>
  <si>
    <t>C1_I001A-D11</t>
  </si>
  <si>
    <t>C1_I001A-D10</t>
  </si>
  <si>
    <t>C1_I001A-D09</t>
  </si>
  <si>
    <t>CONV CROSS 1</t>
  </si>
  <si>
    <t>C1_I001A-D08</t>
  </si>
  <si>
    <t>A_I001A-D07</t>
  </si>
  <si>
    <t>A_I001A-D06</t>
  </si>
  <si>
    <t>CROSS 1</t>
  </si>
  <si>
    <t>A_I001A-D05</t>
  </si>
  <si>
    <t>A_I001A-D04</t>
  </si>
  <si>
    <t>A_I001A-D03</t>
  </si>
  <si>
    <t>A_I001A-D02</t>
  </si>
  <si>
    <t>INJECTION 1</t>
  </si>
  <si>
    <t>A_I001A-D01</t>
  </si>
  <si>
    <t xml:space="preserve"> LIGNE INJECTION N°1</t>
  </si>
  <si>
    <t>Chantier aérien</t>
  </si>
  <si>
    <t>R_T000R_D09+09-E2</t>
  </si>
  <si>
    <t>R_T000R_D09+09-E1</t>
  </si>
  <si>
    <t>S200R</t>
  </si>
  <si>
    <t>Chute non lus 200R</t>
  </si>
  <si>
    <t>SORTIE NON LUS</t>
  </si>
  <si>
    <t>C1_S299R_D07</t>
  </si>
  <si>
    <t>C1_S299R_D06</t>
  </si>
  <si>
    <t>C1_S299R_D05</t>
  </si>
  <si>
    <t>C1_S299R_D04</t>
  </si>
  <si>
    <t>C1_S299R_D03</t>
  </si>
  <si>
    <t>C1_S299R_D02</t>
  </si>
  <si>
    <t>S299R</t>
  </si>
  <si>
    <t>C1_S299R_D01</t>
  </si>
  <si>
    <t>CHUTE 299R
(R vers D)</t>
  </si>
  <si>
    <t>C1_X006A_D04</t>
  </si>
  <si>
    <t>C1_X006A_D02</t>
  </si>
  <si>
    <t>Chute RX6</t>
  </si>
  <si>
    <t>C1_X006A_D01</t>
  </si>
  <si>
    <t>C1_X005A_D04</t>
  </si>
  <si>
    <t>C1_X005A_D02</t>
  </si>
  <si>
    <t>Chute RX5</t>
  </si>
  <si>
    <t>C1_X005A_D01</t>
  </si>
  <si>
    <t>C1_X004A_D04</t>
  </si>
  <si>
    <t>C1_X004A_D02</t>
  </si>
  <si>
    <t>Chute RX4</t>
  </si>
  <si>
    <t>C1_X004A_D01</t>
  </si>
  <si>
    <t>C1_X003A_D04</t>
  </si>
  <si>
    <t>C1_X003A_D02</t>
  </si>
  <si>
    <t>Chute RX3</t>
  </si>
  <si>
    <t>C1_X003A_D01</t>
  </si>
  <si>
    <t>C1_X002A_D04</t>
  </si>
  <si>
    <t>C1_X002A_D02</t>
  </si>
  <si>
    <t>Chute RX2</t>
  </si>
  <si>
    <t>C1_X002A_D01</t>
  </si>
  <si>
    <t>C1_X001A_D04</t>
  </si>
  <si>
    <t>C1_X001A_D02</t>
  </si>
  <si>
    <t>Chute RX1</t>
  </si>
  <si>
    <t>C1_X001A_D01</t>
  </si>
  <si>
    <t xml:space="preserve"> CHUTES RX (R vers A)</t>
  </si>
  <si>
    <t>S259R</t>
  </si>
  <si>
    <t>S257R</t>
  </si>
  <si>
    <t>S255R</t>
  </si>
  <si>
    <t>S252R</t>
  </si>
  <si>
    <t>S250R</t>
  </si>
  <si>
    <t>S249R</t>
  </si>
  <si>
    <t>S247R</t>
  </si>
  <si>
    <t>SORTIES
NOUVEAUX
TELESCOPIQUES TGF03</t>
  </si>
  <si>
    <t>C1_S052R_D02</t>
  </si>
  <si>
    <t>C1_S052R_D01</t>
  </si>
  <si>
    <t>C1_S050R_D02</t>
  </si>
  <si>
    <t>C1_S050R_D01</t>
  </si>
  <si>
    <t>C1_S048R_D02</t>
  </si>
  <si>
    <t>C1_S048R_D01</t>
  </si>
  <si>
    <t>SORTIES 
TELESCOPIQUES
TRA03</t>
  </si>
  <si>
    <t>Chutes à pan incliné</t>
  </si>
  <si>
    <t>C1_+B01</t>
  </si>
  <si>
    <t>C1_+A02</t>
  </si>
  <si>
    <t>C1_+A01</t>
  </si>
  <si>
    <t>AU_+A01</t>
  </si>
  <si>
    <t>R_+A02</t>
  </si>
  <si>
    <t>R_+A01</t>
  </si>
  <si>
    <t>R_T000R_+B03</t>
  </si>
  <si>
    <t>R_T000R_+B02</t>
  </si>
  <si>
    <t>R_T000R_+B01</t>
  </si>
  <si>
    <t>BELT TRAY ROUTE</t>
  </si>
  <si>
    <t>CONTROLEUR LAMES ROUTE</t>
  </si>
  <si>
    <t>CELLULES IR TRIEUR ROUTE</t>
  </si>
  <si>
    <t>CODEUR TRIEUR ROUTE</t>
  </si>
  <si>
    <t>RESEAU ASIBUS ROUTE</t>
  </si>
  <si>
    <t>RAIL ROUTE</t>
  </si>
  <si>
    <t>MOTEURS LINEAIRES ROUTE</t>
  </si>
  <si>
    <t>C_I117R-D07</t>
  </si>
  <si>
    <t>C_I117R-D06</t>
  </si>
  <si>
    <t>C_I117R-D05</t>
  </si>
  <si>
    <t>C_I117R-D04</t>
  </si>
  <si>
    <t>R_I117R-D03</t>
  </si>
  <si>
    <t>R_I117R-D02</t>
  </si>
  <si>
    <t>R_I117R-D01</t>
  </si>
  <si>
    <t>C_I116R-D08</t>
  </si>
  <si>
    <t>C_I116R-D07</t>
  </si>
  <si>
    <t>C_I116R-D06</t>
  </si>
  <si>
    <t>C_I116R-D05</t>
  </si>
  <si>
    <t>C_I116R-D04</t>
  </si>
  <si>
    <t>R_I116R-D03</t>
  </si>
  <si>
    <t>R_I116R-D02</t>
  </si>
  <si>
    <t>R_I116R-D01</t>
  </si>
  <si>
    <t>R_I005R-D06</t>
  </si>
  <si>
    <t>R_I005R-D05</t>
  </si>
  <si>
    <t>R_I005R-D04</t>
  </si>
  <si>
    <t>R_I005R-D03</t>
  </si>
  <si>
    <t>R_I005R-D02</t>
  </si>
  <si>
    <t>R_I005R-D01</t>
  </si>
  <si>
    <t xml:space="preserve"> LIGNE INJECTION 5</t>
  </si>
  <si>
    <t>C_I115R-D08</t>
  </si>
  <si>
    <t>C_I115R-D07</t>
  </si>
  <si>
    <t>C_I115R-D06</t>
  </si>
  <si>
    <t>C_I115R-D05</t>
  </si>
  <si>
    <t>CONV CROSS 4.2</t>
  </si>
  <si>
    <t>C_I115R-D04</t>
  </si>
  <si>
    <t>R_I115R-D03</t>
  </si>
  <si>
    <t>R_I115R-D02</t>
  </si>
  <si>
    <t>CROSS 4.2</t>
  </si>
  <si>
    <t>R_I115R-D01</t>
  </si>
  <si>
    <t>C_I114R-D06</t>
  </si>
  <si>
    <t>C_I114R-D05</t>
  </si>
  <si>
    <t>CONV CROSS 4.1</t>
  </si>
  <si>
    <t>C_I114R-D04</t>
  </si>
  <si>
    <t>R_I114R-D03</t>
  </si>
  <si>
    <t>R_I114R-D02</t>
  </si>
  <si>
    <t>CROSS 4.1</t>
  </si>
  <si>
    <t>R_I114R-D01</t>
  </si>
  <si>
    <t>R_I004R-D06</t>
  </si>
  <si>
    <t>R_I004R-D05</t>
  </si>
  <si>
    <t>R_I004R-D04</t>
  </si>
  <si>
    <t>R_I004R-D03</t>
  </si>
  <si>
    <t>R_I004R-D02</t>
  </si>
  <si>
    <t>R_I004R-D01</t>
  </si>
  <si>
    <t xml:space="preserve"> LIGNE INJECTION 4</t>
  </si>
  <si>
    <t>C_I070R-D07 (dépose palettes)</t>
  </si>
  <si>
    <t>C_I070R-D06</t>
  </si>
  <si>
    <t>C_I070R-D05</t>
  </si>
  <si>
    <t>CONV CROSS 3.2</t>
  </si>
  <si>
    <t>C_I070R-D04</t>
  </si>
  <si>
    <t>R_I070R-D03</t>
  </si>
  <si>
    <t>R_I070R-D02</t>
  </si>
  <si>
    <t>CROSS 3.2</t>
  </si>
  <si>
    <t>R_I070R-D01</t>
  </si>
  <si>
    <t>C_I0069R-D05 (télescopique)</t>
  </si>
  <si>
    <t>CONV CROSS 3.1</t>
  </si>
  <si>
    <t>C_I0069R-D04</t>
  </si>
  <si>
    <t>R_I069R-D03</t>
  </si>
  <si>
    <t>R_I069R-D02</t>
  </si>
  <si>
    <t>CROSS 3.1</t>
  </si>
  <si>
    <t>R_I069R-D01</t>
  </si>
  <si>
    <t>R_I003R-D06</t>
  </si>
  <si>
    <t>R_I003R-D05</t>
  </si>
  <si>
    <t>R_I003R-D04</t>
  </si>
  <si>
    <t>R_I003R-D03</t>
  </si>
  <si>
    <t>R_I003R-D02</t>
  </si>
  <si>
    <t>R_I003R-D01</t>
  </si>
  <si>
    <t xml:space="preserve"> LIGNE INJECTION 3</t>
  </si>
  <si>
    <t>C_I0068R-D05 (télescopique)</t>
  </si>
  <si>
    <t>CONV CROSS 2.2</t>
  </si>
  <si>
    <t>C_I0068R-D04</t>
  </si>
  <si>
    <t>R_I068R-D03</t>
  </si>
  <si>
    <t>R_I068R-D02</t>
  </si>
  <si>
    <t>CROSS 2.2</t>
  </si>
  <si>
    <t>R_I068R-D01</t>
  </si>
  <si>
    <t>C_I0067R-D05 (télescopique)</t>
  </si>
  <si>
    <t>Dispo global Poids volume International PV Palettes</t>
  </si>
  <si>
    <t>CONV CROSS 2.1</t>
  </si>
  <si>
    <t>C_I0067R-D04</t>
  </si>
  <si>
    <t>Dispo global Poids volume International PC Colis</t>
  </si>
  <si>
    <t>R_I067R-D03</t>
  </si>
  <si>
    <t>Dispo global Poids volume National PV Palettes</t>
  </si>
  <si>
    <t>R_I067R-D02</t>
  </si>
  <si>
    <t>Dispo global Poids volume National PV Colis</t>
  </si>
  <si>
    <t>CROSS2.1</t>
  </si>
  <si>
    <t>R_I067R-D01</t>
  </si>
  <si>
    <t>Dispo global Trieur Douane</t>
  </si>
  <si>
    <t>R_I002R-D06</t>
  </si>
  <si>
    <t>Dispo global Trieur Aerien</t>
  </si>
  <si>
    <t>R_I002R-D05</t>
  </si>
  <si>
    <t>Dispo global Trieur Route</t>
  </si>
  <si>
    <t>R_I002R-D04</t>
  </si>
  <si>
    <t>R_I002R-D03</t>
  </si>
  <si>
    <t>R_I002R-D02</t>
  </si>
  <si>
    <t>R_I002R-D01</t>
  </si>
  <si>
    <t>Télescopique BUDDE sur charpente porte 62/63</t>
  </si>
  <si>
    <t>Courbe à rouleaux BUDDE (en hauteur)</t>
  </si>
  <si>
    <t>Convoyeur 1 BUDDE (après courbe)</t>
  </si>
  <si>
    <t>Convoyeur 2 BUDDE (avant convoyeur basculant)</t>
  </si>
  <si>
    <t>CONV CROSS 1.2
(5ième télescopique de déchargement)</t>
  </si>
  <si>
    <t>Convoyeur BUDDE basculant</t>
  </si>
  <si>
    <t>C_I064R-D07 (dépose palettes)</t>
  </si>
  <si>
    <t>C_I064R-D06</t>
  </si>
  <si>
    <t>Dispo Actemium</t>
  </si>
  <si>
    <t>C_I064R-D05</t>
  </si>
  <si>
    <t>CONV CROSS 1.2
(dépose palettes)</t>
  </si>
  <si>
    <t>C_I064R-D04</t>
  </si>
  <si>
    <t>R_I064R-D03</t>
  </si>
  <si>
    <t>Temps de fonctionnement International</t>
  </si>
  <si>
    <t>R_I064R-D02</t>
  </si>
  <si>
    <t>Temps de fonctionnement National</t>
  </si>
  <si>
    <t>R_I064R-D01</t>
  </si>
  <si>
    <t>Temps de fonctionnement Douane</t>
  </si>
  <si>
    <t>C_I066R-D05 (télescopique)</t>
  </si>
  <si>
    <t>Temps de fonctionnement Aerien</t>
  </si>
  <si>
    <t>C_I066R-D04</t>
  </si>
  <si>
    <t>Temps de fonctionnement Route</t>
  </si>
  <si>
    <t>R_I066R-D03</t>
  </si>
  <si>
    <t>Temps de fonctionnement</t>
  </si>
  <si>
    <t>R_I066R-D02</t>
  </si>
  <si>
    <t>R_I066R-D01</t>
  </si>
  <si>
    <t>dimanche</t>
  </si>
  <si>
    <t>R_I001R-D06</t>
  </si>
  <si>
    <t>samedi</t>
  </si>
  <si>
    <t>R_I001R-D05</t>
  </si>
  <si>
    <t>vendredi</t>
  </si>
  <si>
    <t>Mettre 2 pour génerer rapport du samedi sinon laisser à 1</t>
  </si>
  <si>
    <t>R_I001R-D04</t>
  </si>
  <si>
    <t>jeudi</t>
  </si>
  <si>
    <t>R_I001R-D03</t>
  </si>
  <si>
    <t>mercredi</t>
  </si>
  <si>
    <t>R_I001R-D02</t>
  </si>
  <si>
    <t>mardi</t>
  </si>
  <si>
    <t>R_I001R-D01</t>
  </si>
  <si>
    <t xml:space="preserve"> LIGNE INJECTION 1</t>
  </si>
  <si>
    <t>lundi</t>
  </si>
  <si>
    <t>Date du jour (Ne pas toucher)</t>
  </si>
  <si>
    <t>Chantier route</t>
  </si>
  <si>
    <t>Dispo technique globale</t>
  </si>
  <si>
    <t>Dispo technique Globale Point</t>
  </si>
  <si>
    <t>Dispo technique Actemium</t>
  </si>
  <si>
    <t>Dispo technique Point</t>
  </si>
  <si>
    <t>Responsabilité 
(O / N)</t>
  </si>
  <si>
    <t>Temps d'arrêt</t>
  </si>
  <si>
    <t>Pondération</t>
  </si>
  <si>
    <t>GMAO</t>
  </si>
  <si>
    <t>n</t>
  </si>
  <si>
    <t>Dispo global</t>
  </si>
  <si>
    <t>Nbr arret</t>
  </si>
  <si>
    <t>Tps Arret P</t>
  </si>
  <si>
    <t>Tps arret NP</t>
  </si>
  <si>
    <t>Temps d'arret Pondéré</t>
  </si>
  <si>
    <t xml:space="preserve">Bizerba </t>
  </si>
  <si>
    <t>Penalité Journalière</t>
  </si>
  <si>
    <t>Penalité Hebdo</t>
  </si>
  <si>
    <t xml:space="preserve">  Pénalité journalière route Actemium</t>
  </si>
  <si>
    <t xml:space="preserve">  Pénalité journalière aerien Actemium</t>
  </si>
  <si>
    <t xml:space="preserve">  Pénalité journalière douane Actemium</t>
  </si>
  <si>
    <t xml:space="preserve">  Pénalité journalière BIZERBA Actemium</t>
  </si>
  <si>
    <t xml:space="preserve">  Pénalité journalière PALETTE NAT Actemium</t>
  </si>
  <si>
    <t xml:space="preserve">  Pénalité journalière OCS Actemium</t>
  </si>
  <si>
    <t xml:space="preserve">  Pénalité journalière PALETTE INT Actemium</t>
  </si>
  <si>
    <t xml:space="preserve">  Pénalité hebdo route Actemium</t>
  </si>
  <si>
    <t xml:space="preserve">  Pénalité hebdo aerien Actemium</t>
  </si>
  <si>
    <t xml:space="preserve">  Pénalité hebdo douane Actemium</t>
  </si>
  <si>
    <t>Pénalité hebdo BIZERBA Actemium</t>
  </si>
  <si>
    <t>Pénalité hebdo PALETTE NAT Actemium</t>
  </si>
  <si>
    <t xml:space="preserve">  Pénalité hebdo OCS Actemium</t>
  </si>
  <si>
    <t xml:space="preserve">  Pénalité hebdo PALETTE INT Actemium</t>
  </si>
  <si>
    <t>Declenchement controleur B9 (radiateur)</t>
  </si>
  <si>
    <t>Cellule saturation hs 255</t>
  </si>
  <si>
    <t>Remise des bandelettes sur finger I002A</t>
  </si>
  <si>
    <t>glacis S202 defaut infrarouge  B51 et B52: recablage OK</t>
  </si>
  <si>
    <t>Scanner HS sur les catégorisation palette remise des parametres = 1h et bandelette enlevés sur cross 401D D01 =5mn</t>
  </si>
  <si>
    <t>colis dans les filets a tordu la cellule de detection</t>
  </si>
  <si>
    <t>Tapis 116R</t>
  </si>
  <si>
    <t xml:space="preserve">Durée </t>
  </si>
  <si>
    <t>13h30-21h00</t>
  </si>
  <si>
    <t>09h-12h
19h-02h30</t>
  </si>
  <si>
    <t>Total général</t>
  </si>
  <si>
    <t>Données</t>
  </si>
  <si>
    <t>Trieur Route</t>
  </si>
  <si>
    <t>Trieur Aerien</t>
  </si>
  <si>
    <t>Trieur Douane</t>
  </si>
  <si>
    <t xml:space="preserve">BIZERBA </t>
  </si>
  <si>
    <t>PALETTE NAT</t>
  </si>
  <si>
    <t xml:space="preserve"> OCS</t>
  </si>
  <si>
    <t>PALETTE INT</t>
  </si>
  <si>
    <t>BIZERBA</t>
  </si>
  <si>
    <t>Trieur Aérien</t>
  </si>
  <si>
    <t>Objectif  Trieur</t>
  </si>
  <si>
    <t>Objectif hors Normes</t>
  </si>
  <si>
    <t>Tunnel Aérien</t>
  </si>
  <si>
    <t>Tunnel Douane 1</t>
  </si>
  <si>
    <t>Tunnel Douane 2</t>
  </si>
  <si>
    <t>Tunnel Route 1</t>
  </si>
  <si>
    <t>Tunnel Route 2</t>
  </si>
  <si>
    <t xml:space="preserve">Graphique 3 : Taux de disponibilité Actemium Hebdomadaire
</t>
  </si>
  <si>
    <t>B. Suivi du nombre de lecture</t>
  </si>
  <si>
    <t>Tps passé</t>
  </si>
  <si>
    <t>fin</t>
  </si>
  <si>
    <t xml:space="preserve">debut </t>
  </si>
  <si>
    <t>100,00%</t>
  </si>
  <si>
    <t>Effonderment vitesse du a un colis trieur R</t>
  </si>
  <si>
    <t>Disponibilité  Journaliere</t>
  </si>
  <si>
    <t xml:space="preserve">III.2. Suivi des disponibilités Maintenance </t>
  </si>
  <si>
    <t xml:space="preserve">Graphique 1 : 
</t>
  </si>
  <si>
    <t xml:space="preserve">Graphique 2 : 
</t>
  </si>
  <si>
    <t xml:space="preserve">Graphique 4 : </t>
  </si>
  <si>
    <t xml:space="preserve">Graphique 5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</si>
</sst>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0.000"/>
    <numFmt numFmtId="166" formatCode="0.0000%"/>
    <numFmt numFmtId="167" formatCode="h:mm;@"/>
  </numFmts>
  <fonts count="53" x14ac:knownFonts="1">
    <font>
      <sz val="10"/>
      <name val="Arial"/>
    </font>
    <font>
      <sz val="11"/>
      <color indexed="8"/>
      <name val="Calibri"/>
      <family val="2"/>
    </font>
    <font>
      <sz val="12"/>
      <color indexed="8"/>
      <name val="Times New Roman"/>
      <family val="1"/>
    </font>
    <font>
      <sz val="12"/>
      <color indexed="8"/>
      <name val="Arial"/>
      <family val="2"/>
    </font>
    <font>
      <sz val="6.25"/>
      <color indexed="30"/>
      <name val="Arial"/>
      <family val="2"/>
    </font>
    <font>
      <sz val="9"/>
      <color indexed="8"/>
      <name val="Arial"/>
      <family val="2"/>
    </font>
    <font>
      <b/>
      <i/>
      <sz val="12"/>
      <color indexed="9"/>
      <name val="Arial Black"/>
      <family val="2"/>
    </font>
    <font>
      <sz val="11"/>
      <color indexed="8"/>
      <name val="Calibri"/>
      <family val="2"/>
    </font>
    <font>
      <b/>
      <shadow/>
      <sz val="16"/>
      <color indexed="23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u/>
      <sz val="11"/>
      <color indexed="8"/>
      <name val="Calibri"/>
      <family val="2"/>
    </font>
    <font>
      <sz val="10"/>
      <color indexed="8"/>
      <name val="Arial"/>
      <family val="2"/>
    </font>
    <font>
      <b/>
      <shadow/>
      <sz val="10"/>
      <color indexed="23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8"/>
      <color rgb="FF92D050"/>
      <name val="Arial"/>
      <family val="2"/>
    </font>
    <font>
      <b/>
      <sz val="12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92D050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</fills>
  <borders count="8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98">
    <xf numFmtId="0" fontId="0" fillId="0" borderId="0"/>
    <xf numFmtId="0" fontId="7" fillId="2" borderId="0" applyNumberFormat="0" applyBorder="0" applyAlignment="0" applyProtection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10" borderId="0" applyNumberFormat="0" applyBorder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8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9" borderId="0" applyNumberFormat="0" applyBorder="0" applyAlignment="0" applyProtection="0"/>
    <xf numFmtId="0" fontId="20" fillId="19" borderId="0" applyNumberFormat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20" borderId="1" applyNumberFormat="0" applyAlignment="0" applyProtection="0"/>
    <xf numFmtId="0" fontId="22" fillId="20" borderId="1" applyNumberFormat="0" applyAlignment="0" applyProtection="0"/>
    <xf numFmtId="0" fontId="23" fillId="0" borderId="2" applyNumberFormat="0" applyFill="0" applyAlignment="0" applyProtection="0"/>
    <xf numFmtId="0" fontId="23" fillId="0" borderId="2" applyNumberFormat="0" applyFill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24" fillId="7" borderId="1" applyNumberFormat="0" applyAlignment="0" applyProtection="0"/>
    <xf numFmtId="0" fontId="24" fillId="7" borderId="1" applyNumberFormat="0" applyAlignment="0" applyProtection="0"/>
    <xf numFmtId="0" fontId="25" fillId="0" borderId="0" applyNumberFormat="0" applyFill="0" applyBorder="0" applyAlignment="0" applyProtection="0"/>
    <xf numFmtId="0" fontId="26" fillId="3" borderId="0" applyNumberFormat="0" applyBorder="0" applyAlignment="0" applyProtection="0"/>
    <xf numFmtId="0" fontId="26" fillId="3" borderId="0" applyNumberFormat="0" applyBorder="0" applyAlignment="0" applyProtection="0"/>
    <xf numFmtId="0" fontId="27" fillId="22" borderId="0" applyNumberFormat="0" applyBorder="0" applyAlignment="0" applyProtection="0"/>
    <xf numFmtId="0" fontId="27" fillId="22" borderId="0" applyNumberFormat="0" applyBorder="0" applyAlignment="0" applyProtection="0"/>
    <xf numFmtId="0" fontId="40" fillId="0" borderId="0"/>
    <xf numFmtId="0" fontId="10" fillId="0" borderId="0"/>
    <xf numFmtId="0" fontId="40" fillId="0" borderId="0"/>
    <xf numFmtId="0" fontId="40" fillId="0" borderId="0"/>
    <xf numFmtId="0" fontId="10" fillId="0" borderId="0"/>
    <xf numFmtId="0" fontId="10" fillId="0" borderId="0"/>
    <xf numFmtId="0" fontId="10" fillId="0" borderId="0"/>
    <xf numFmtId="0" fontId="41" fillId="0" borderId="0"/>
    <xf numFmtId="0" fontId="41" fillId="0" borderId="0"/>
    <xf numFmtId="0" fontId="41" fillId="0" borderId="0"/>
    <xf numFmtId="0" fontId="7" fillId="0" borderId="0" applyFill="0" applyProtection="0"/>
    <xf numFmtId="9" fontId="4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28" fillId="4" borderId="0" applyNumberFormat="0" applyBorder="0" applyAlignment="0" applyProtection="0"/>
    <xf numFmtId="0" fontId="28" fillId="4" borderId="0" applyNumberFormat="0" applyBorder="0" applyAlignment="0" applyProtection="0"/>
    <xf numFmtId="0" fontId="29" fillId="20" borderId="4" applyNumberFormat="0" applyAlignment="0" applyProtection="0"/>
    <xf numFmtId="0" fontId="29" fillId="20" borderId="4" applyNumberFormat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5" applyNumberFormat="0" applyFill="0" applyAlignment="0" applyProtection="0"/>
    <xf numFmtId="0" fontId="32" fillId="0" borderId="5" applyNumberFormat="0" applyFill="0" applyAlignment="0" applyProtection="0"/>
    <xf numFmtId="0" fontId="33" fillId="0" borderId="6" applyNumberFormat="0" applyFill="0" applyAlignment="0" applyProtection="0"/>
    <xf numFmtId="0" fontId="33" fillId="0" borderId="6" applyNumberFormat="0" applyFill="0" applyAlignment="0" applyProtection="0"/>
    <xf numFmtId="0" fontId="34" fillId="0" borderId="7" applyNumberFormat="0" applyFill="0" applyAlignment="0" applyProtection="0"/>
    <xf numFmtId="0" fontId="34" fillId="0" borderId="7" applyNumberFormat="0" applyFill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8" applyNumberFormat="0" applyFill="0" applyAlignment="0" applyProtection="0"/>
    <xf numFmtId="0" fontId="35" fillId="0" borderId="8" applyNumberFormat="0" applyFill="0" applyAlignment="0" applyProtection="0"/>
    <xf numFmtId="0" fontId="36" fillId="23" borderId="9" applyNumberFormat="0" applyAlignment="0" applyProtection="0"/>
    <xf numFmtId="0" fontId="36" fillId="23" borderId="9" applyNumberFormat="0" applyAlignment="0" applyProtection="0"/>
  </cellStyleXfs>
  <cellXfs count="475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7" fillId="0" borderId="0" xfId="0" applyFont="1" applyBorder="1" applyAlignment="1">
      <alignment vertic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24" borderId="10" xfId="0" applyFont="1" applyFill="1" applyBorder="1" applyAlignment="1">
      <alignment horizontal="center" vertical="center" wrapText="1"/>
    </xf>
    <xf numFmtId="0" fontId="9" fillId="24" borderId="11" xfId="0" applyFont="1" applyFill="1" applyBorder="1" applyAlignment="1">
      <alignment horizontal="center" vertical="center" wrapText="1"/>
    </xf>
    <xf numFmtId="0" fontId="9" fillId="24" borderId="12" xfId="0" applyFont="1" applyFill="1" applyBorder="1" applyAlignment="1">
      <alignment horizontal="center" vertical="center" wrapText="1"/>
    </xf>
    <xf numFmtId="0" fontId="9" fillId="24" borderId="13" xfId="0" applyFont="1" applyFill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20" fontId="10" fillId="0" borderId="15" xfId="0" applyNumberFormat="1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20" fontId="10" fillId="0" borderId="18" xfId="0" applyNumberFormat="1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1" fillId="24" borderId="20" xfId="0" applyFont="1" applyFill="1" applyBorder="1" applyAlignment="1">
      <alignment horizontal="center" vertical="center" wrapText="1"/>
    </xf>
    <xf numFmtId="0" fontId="7" fillId="0" borderId="21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3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20" fontId="0" fillId="0" borderId="21" xfId="0" applyNumberForma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0" xfId="0" applyFont="1"/>
    <xf numFmtId="0" fontId="13" fillId="0" borderId="21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4" fillId="0" borderId="0" xfId="0" applyFont="1" applyAlignment="1">
      <alignment horizontal="left"/>
    </xf>
    <xf numFmtId="0" fontId="0" fillId="0" borderId="0" xfId="0" applyAlignment="1"/>
    <xf numFmtId="0" fontId="8" fillId="0" borderId="0" xfId="0" applyFont="1" applyAlignment="1">
      <alignment horizontal="left" wrapText="1"/>
    </xf>
    <xf numFmtId="0" fontId="15" fillId="26" borderId="20" xfId="0" applyFont="1" applyFill="1" applyBorder="1" applyAlignment="1">
      <alignment horizontal="center"/>
    </xf>
    <xf numFmtId="0" fontId="15" fillId="26" borderId="22" xfId="0" applyFont="1" applyFill="1" applyBorder="1" applyAlignment="1">
      <alignment horizontal="center"/>
    </xf>
    <xf numFmtId="0" fontId="15" fillId="27" borderId="23" xfId="0" applyFont="1" applyFill="1" applyBorder="1" applyAlignment="1">
      <alignment horizontal="center" vertical="center" wrapText="1"/>
    </xf>
    <xf numFmtId="0" fontId="18" fillId="0" borderId="24" xfId="0" applyFont="1" applyBorder="1" applyAlignment="1">
      <alignment horizontal="center" vertical="center" wrapText="1"/>
    </xf>
    <xf numFmtId="14" fontId="18" fillId="0" borderId="20" xfId="0" applyNumberFormat="1" applyFont="1" applyBorder="1" applyAlignment="1">
      <alignment horizontal="center" vertical="center" wrapText="1"/>
    </xf>
    <xf numFmtId="0" fontId="19" fillId="0" borderId="25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10" fontId="18" fillId="0" borderId="13" xfId="0" applyNumberFormat="1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18" fillId="0" borderId="10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13" xfId="0" applyFont="1" applyFill="1" applyBorder="1" applyAlignment="1">
      <alignment horizontal="center" vertical="center" wrapText="1"/>
    </xf>
    <xf numFmtId="0" fontId="18" fillId="0" borderId="23" xfId="0" applyFont="1" applyFill="1" applyBorder="1" applyAlignment="1">
      <alignment horizontal="center" vertical="center" wrapText="1"/>
    </xf>
    <xf numFmtId="0" fontId="18" fillId="0" borderId="26" xfId="0" applyFont="1" applyFill="1" applyBorder="1" applyAlignment="1">
      <alignment horizontal="center" vertical="center" wrapText="1"/>
    </xf>
    <xf numFmtId="0" fontId="15" fillId="27" borderId="20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164" fontId="16" fillId="0" borderId="11" xfId="0" applyNumberFormat="1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2" fontId="16" fillId="0" borderId="10" xfId="0" applyNumberFormat="1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  <xf numFmtId="0" fontId="16" fillId="0" borderId="12" xfId="65" applyFont="1" applyFill="1" applyBorder="1" applyAlignment="1">
      <alignment horizontal="center" vertical="center" wrapText="1"/>
    </xf>
    <xf numFmtId="0" fontId="16" fillId="0" borderId="11" xfId="65" applyFont="1" applyFill="1" applyBorder="1" applyAlignment="1">
      <alignment horizontal="center" vertical="center" wrapText="1"/>
    </xf>
    <xf numFmtId="0" fontId="16" fillId="0" borderId="28" xfId="65" applyFont="1" applyFill="1" applyBorder="1" applyAlignment="1">
      <alignment horizontal="center" vertical="center" wrapText="1"/>
    </xf>
    <xf numFmtId="10" fontId="16" fillId="28" borderId="29" xfId="0" applyNumberFormat="1" applyFont="1" applyFill="1" applyBorder="1" applyAlignment="1">
      <alignment horizontal="center" vertical="center" wrapText="1"/>
    </xf>
    <xf numFmtId="10" fontId="16" fillId="29" borderId="30" xfId="0" applyNumberFormat="1" applyFont="1" applyFill="1" applyBorder="1" applyAlignment="1">
      <alignment horizontal="center" vertical="center" wrapText="1"/>
    </xf>
    <xf numFmtId="10" fontId="16" fillId="30" borderId="30" xfId="0" applyNumberFormat="1" applyFont="1" applyFill="1" applyBorder="1" applyAlignment="1">
      <alignment horizontal="center" vertical="center" wrapText="1"/>
    </xf>
    <xf numFmtId="0" fontId="16" fillId="28" borderId="30" xfId="0" applyFont="1" applyFill="1" applyBorder="1" applyAlignment="1">
      <alignment horizontal="center" vertical="center" wrapText="1"/>
    </xf>
    <xf numFmtId="0" fontId="16" fillId="30" borderId="30" xfId="0" applyFont="1" applyFill="1" applyBorder="1" applyAlignment="1">
      <alignment horizontal="center" vertical="center" wrapText="1"/>
    </xf>
    <xf numFmtId="0" fontId="43" fillId="29" borderId="30" xfId="0" applyFont="1" applyFill="1" applyBorder="1" applyAlignment="1">
      <alignment horizontal="center" vertical="center" wrapText="1"/>
    </xf>
    <xf numFmtId="0" fontId="16" fillId="28" borderId="29" xfId="0" applyFont="1" applyFill="1" applyBorder="1" applyAlignment="1">
      <alignment horizontal="center" vertical="center" wrapText="1"/>
    </xf>
    <xf numFmtId="0" fontId="16" fillId="29" borderId="30" xfId="0" applyFont="1" applyFill="1" applyBorder="1" applyAlignment="1">
      <alignment horizontal="center" vertical="center" wrapText="1"/>
    </xf>
    <xf numFmtId="0" fontId="16" fillId="30" borderId="31" xfId="0" applyFont="1" applyFill="1" applyBorder="1" applyAlignment="1">
      <alignment horizontal="center" vertical="center" wrapText="1"/>
    </xf>
    <xf numFmtId="0" fontId="43" fillId="29" borderId="32" xfId="0" applyFont="1" applyFill="1" applyBorder="1" applyAlignment="1">
      <alignment horizontal="center" vertical="center" wrapText="1"/>
    </xf>
    <xf numFmtId="0" fontId="16" fillId="28" borderId="10" xfId="0" applyFont="1" applyFill="1" applyBorder="1" applyAlignment="1">
      <alignment horizontal="center" vertical="center" wrapText="1"/>
    </xf>
    <xf numFmtId="10" fontId="16" fillId="29" borderId="11" xfId="0" applyNumberFormat="1" applyFont="1" applyFill="1" applyBorder="1" applyAlignment="1">
      <alignment horizontal="center" vertical="center" wrapText="1"/>
    </xf>
    <xf numFmtId="10" fontId="16" fillId="30" borderId="11" xfId="0" applyNumberFormat="1" applyFont="1" applyFill="1" applyBorder="1" applyAlignment="1">
      <alignment horizontal="center" vertical="center" wrapText="1"/>
    </xf>
    <xf numFmtId="0" fontId="16" fillId="28" borderId="11" xfId="0" applyFont="1" applyFill="1" applyBorder="1" applyAlignment="1">
      <alignment horizontal="center" vertical="center" wrapText="1"/>
    </xf>
    <xf numFmtId="0" fontId="16" fillId="30" borderId="11" xfId="0" applyFont="1" applyFill="1" applyBorder="1" applyAlignment="1">
      <alignment horizontal="center" vertical="center" wrapText="1"/>
    </xf>
    <xf numFmtId="0" fontId="16" fillId="29" borderId="11" xfId="0" applyFont="1" applyFill="1" applyBorder="1" applyAlignment="1">
      <alignment horizontal="center" vertical="center" wrapText="1"/>
    </xf>
    <xf numFmtId="0" fontId="16" fillId="30" borderId="13" xfId="0" applyFont="1" applyFill="1" applyBorder="1" applyAlignment="1">
      <alignment horizontal="center" vertical="center" wrapText="1"/>
    </xf>
    <xf numFmtId="0" fontId="16" fillId="28" borderId="33" xfId="0" applyFont="1" applyFill="1" applyBorder="1" applyAlignment="1">
      <alignment horizontal="center" vertical="center" wrapText="1"/>
    </xf>
    <xf numFmtId="0" fontId="16" fillId="29" borderId="33" xfId="0" applyFont="1" applyFill="1" applyBorder="1" applyAlignment="1">
      <alignment horizontal="center" vertical="center" wrapText="1"/>
    </xf>
    <xf numFmtId="0" fontId="16" fillId="30" borderId="33" xfId="0" applyFont="1" applyFill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14" fontId="18" fillId="0" borderId="18" xfId="0" applyNumberFormat="1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right" vertical="center"/>
    </xf>
    <xf numFmtId="10" fontId="18" fillId="0" borderId="18" xfId="0" applyNumberFormat="1" applyFont="1" applyBorder="1" applyAlignment="1">
      <alignment horizontal="center" vertical="center"/>
    </xf>
    <xf numFmtId="10" fontId="18" fillId="0" borderId="18" xfId="0" applyNumberFormat="1" applyFont="1" applyBorder="1" applyAlignment="1">
      <alignment horizontal="right" vertical="center"/>
    </xf>
    <xf numFmtId="0" fontId="18" fillId="0" borderId="35" xfId="0" applyFont="1" applyBorder="1" applyAlignment="1">
      <alignment horizontal="center" vertical="center"/>
    </xf>
    <xf numFmtId="10" fontId="18" fillId="0" borderId="34" xfId="0" applyNumberFormat="1" applyFont="1" applyFill="1" applyBorder="1" applyAlignment="1">
      <alignment horizontal="center" vertical="center" wrapText="1"/>
    </xf>
    <xf numFmtId="10" fontId="18" fillId="0" borderId="36" xfId="0" applyNumberFormat="1" applyFont="1" applyFill="1" applyBorder="1" applyAlignment="1">
      <alignment horizontal="center" vertical="center" wrapText="1"/>
    </xf>
    <xf numFmtId="0" fontId="18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2" fontId="18" fillId="0" borderId="17" xfId="0" applyNumberFormat="1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39" xfId="0" applyBorder="1"/>
    <xf numFmtId="10" fontId="0" fillId="0" borderId="14" xfId="0" applyNumberFormat="1" applyBorder="1"/>
    <xf numFmtId="0" fontId="18" fillId="0" borderId="0" xfId="0" applyFont="1" applyAlignment="1">
      <alignment horizontal="center" vertical="center"/>
    </xf>
    <xf numFmtId="0" fontId="10" fillId="0" borderId="40" xfId="0" applyFont="1" applyBorder="1" applyAlignment="1">
      <alignment horizontal="left" vertical="center" wrapText="1"/>
    </xf>
    <xf numFmtId="0" fontId="0" fillId="0" borderId="41" xfId="0" applyBorder="1"/>
    <xf numFmtId="0" fontId="10" fillId="0" borderId="37" xfId="0" applyFont="1" applyBorder="1" applyAlignment="1">
      <alignment horizontal="left" vertical="center" wrapText="1"/>
    </xf>
    <xf numFmtId="0" fontId="19" fillId="0" borderId="34" xfId="0" applyFont="1" applyBorder="1" applyAlignment="1">
      <alignment horizontal="center" vertical="center" wrapText="1"/>
    </xf>
    <xf numFmtId="10" fontId="0" fillId="0" borderId="34" xfId="0" applyNumberFormat="1" applyBorder="1" applyAlignment="1">
      <alignment horizontal="center" vertical="center"/>
    </xf>
    <xf numFmtId="2" fontId="0" fillId="0" borderId="17" xfId="0" applyNumberFormat="1" applyBorder="1"/>
    <xf numFmtId="14" fontId="18" fillId="0" borderId="34" xfId="0" applyNumberFormat="1" applyFont="1" applyBorder="1" applyAlignment="1">
      <alignment horizontal="center" vertical="center"/>
    </xf>
    <xf numFmtId="0" fontId="10" fillId="0" borderId="39" xfId="0" applyFont="1" applyBorder="1"/>
    <xf numFmtId="10" fontId="18" fillId="0" borderId="18" xfId="0" applyNumberFormat="1" applyFont="1" applyFill="1" applyBorder="1" applyAlignment="1">
      <alignment horizontal="center" vertical="center" wrapText="1"/>
    </xf>
    <xf numFmtId="0" fontId="10" fillId="0" borderId="18" xfId="0" applyFont="1" applyBorder="1" applyAlignment="1">
      <alignment horizontal="left" vertical="center"/>
    </xf>
    <xf numFmtId="0" fontId="18" fillId="0" borderId="0" xfId="0" applyFont="1" applyAlignment="1">
      <alignment horizontal="center"/>
    </xf>
    <xf numFmtId="0" fontId="10" fillId="0" borderId="19" xfId="0" applyFont="1" applyBorder="1" applyAlignment="1">
      <alignment horizontal="center" vertical="center"/>
    </xf>
    <xf numFmtId="14" fontId="0" fillId="0" borderId="42" xfId="0" applyNumberFormat="1" applyBorder="1"/>
    <xf numFmtId="10" fontId="0" fillId="0" borderId="0" xfId="0" applyNumberFormat="1"/>
    <xf numFmtId="0" fontId="0" fillId="0" borderId="0" xfId="0" applyAlignment="1">
      <alignment wrapText="1"/>
    </xf>
    <xf numFmtId="0" fontId="18" fillId="0" borderId="23" xfId="0" applyFont="1" applyBorder="1"/>
    <xf numFmtId="164" fontId="18" fillId="0" borderId="0" xfId="0" applyNumberFormat="1" applyFont="1" applyBorder="1"/>
    <xf numFmtId="0" fontId="18" fillId="0" borderId="0" xfId="0" applyFont="1" applyBorder="1"/>
    <xf numFmtId="0" fontId="18" fillId="0" borderId="43" xfId="0" applyFont="1" applyBorder="1"/>
    <xf numFmtId="2" fontId="0" fillId="0" borderId="23" xfId="0" applyNumberFormat="1" applyBorder="1"/>
    <xf numFmtId="0" fontId="0" fillId="0" borderId="0" xfId="0" applyBorder="1"/>
    <xf numFmtId="0" fontId="0" fillId="0" borderId="43" xfId="0" applyBorder="1"/>
    <xf numFmtId="0" fontId="10" fillId="0" borderId="0" xfId="65"/>
    <xf numFmtId="0" fontId="40" fillId="0" borderId="0" xfId="64"/>
    <xf numFmtId="10" fontId="10" fillId="28" borderId="0" xfId="75" applyNumberFormat="1" applyFont="1" applyFill="1" applyAlignment="1">
      <alignment horizontal="center" vertical="center"/>
    </xf>
    <xf numFmtId="10" fontId="10" fillId="31" borderId="0" xfId="75" applyNumberFormat="1" applyFont="1" applyFill="1" applyAlignment="1">
      <alignment horizontal="center" vertical="center"/>
    </xf>
    <xf numFmtId="0" fontId="40" fillId="32" borderId="0" xfId="64" applyFill="1" applyAlignment="1">
      <alignment horizontal="center" vertical="center"/>
    </xf>
    <xf numFmtId="0" fontId="40" fillId="33" borderId="0" xfId="64" applyFill="1" applyAlignment="1">
      <alignment horizontal="center" vertical="center"/>
    </xf>
    <xf numFmtId="0" fontId="40" fillId="0" borderId="0" xfId="64" applyAlignment="1">
      <alignment horizontal="center" vertical="center"/>
    </xf>
    <xf numFmtId="10" fontId="44" fillId="32" borderId="20" xfId="75" applyNumberFormat="1" applyFont="1" applyFill="1" applyBorder="1" applyAlignment="1">
      <alignment horizontal="center" vertical="center"/>
    </xf>
    <xf numFmtId="0" fontId="40" fillId="32" borderId="20" xfId="64" applyFill="1" applyBorder="1" applyAlignment="1">
      <alignment horizontal="center" vertical="center"/>
    </xf>
    <xf numFmtId="10" fontId="44" fillId="32" borderId="24" xfId="75" applyNumberFormat="1" applyFont="1" applyFill="1" applyBorder="1" applyAlignment="1">
      <alignment horizontal="center" vertical="center"/>
    </xf>
    <xf numFmtId="10" fontId="40" fillId="34" borderId="44" xfId="64" applyNumberFormat="1" applyFill="1" applyBorder="1" applyAlignment="1">
      <alignment horizontal="center" vertical="center"/>
    </xf>
    <xf numFmtId="10" fontId="40" fillId="34" borderId="45" xfId="64" applyNumberFormat="1" applyFill="1" applyBorder="1" applyAlignment="1">
      <alignment horizontal="center" vertical="center"/>
    </xf>
    <xf numFmtId="10" fontId="10" fillId="28" borderId="33" xfId="75" applyNumberFormat="1" applyFont="1" applyFill="1" applyBorder="1" applyAlignment="1">
      <alignment horizontal="center" vertical="center"/>
    </xf>
    <xf numFmtId="10" fontId="10" fillId="31" borderId="45" xfId="75" applyNumberFormat="1" applyFont="1" applyFill="1" applyBorder="1" applyAlignment="1">
      <alignment horizontal="center" vertical="center"/>
    </xf>
    <xf numFmtId="0" fontId="40" fillId="32" borderId="45" xfId="64" applyFill="1" applyBorder="1" applyAlignment="1">
      <alignment horizontal="center" vertical="center"/>
    </xf>
    <xf numFmtId="0" fontId="45" fillId="33" borderId="45" xfId="64" applyFont="1" applyFill="1" applyBorder="1" applyAlignment="1">
      <alignment horizontal="center" vertical="center"/>
    </xf>
    <xf numFmtId="10" fontId="40" fillId="34" borderId="16" xfId="64" applyNumberFormat="1" applyFill="1" applyBorder="1" applyAlignment="1">
      <alignment horizontal="center" vertical="center"/>
    </xf>
    <xf numFmtId="10" fontId="40" fillId="34" borderId="30" xfId="64" applyNumberFormat="1" applyFill="1" applyBorder="1" applyAlignment="1">
      <alignment horizontal="center" vertical="center"/>
    </xf>
    <xf numFmtId="10" fontId="10" fillId="28" borderId="31" xfId="75" applyNumberFormat="1" applyFont="1" applyFill="1" applyBorder="1" applyAlignment="1">
      <alignment horizontal="center" vertical="center"/>
    </xf>
    <xf numFmtId="10" fontId="10" fillId="31" borderId="30" xfId="75" applyNumberFormat="1" applyFont="1" applyFill="1" applyBorder="1" applyAlignment="1">
      <alignment horizontal="center" vertical="center"/>
    </xf>
    <xf numFmtId="0" fontId="40" fillId="32" borderId="30" xfId="64" applyFill="1" applyBorder="1" applyAlignment="1">
      <alignment horizontal="center" vertical="center"/>
    </xf>
    <xf numFmtId="0" fontId="45" fillId="33" borderId="30" xfId="64" applyFont="1" applyFill="1" applyBorder="1" applyAlignment="1">
      <alignment horizontal="center" vertical="center"/>
    </xf>
    <xf numFmtId="10" fontId="44" fillId="32" borderId="46" xfId="75" applyNumberFormat="1" applyFont="1" applyFill="1" applyBorder="1" applyAlignment="1">
      <alignment horizontal="center" vertical="center"/>
    </xf>
    <xf numFmtId="10" fontId="40" fillId="34" borderId="47" xfId="64" applyNumberFormat="1" applyFill="1" applyBorder="1" applyAlignment="1">
      <alignment horizontal="center" vertical="center"/>
    </xf>
    <xf numFmtId="10" fontId="44" fillId="32" borderId="26" xfId="75" applyNumberFormat="1" applyFont="1" applyFill="1" applyBorder="1" applyAlignment="1">
      <alignment horizontal="center" vertical="center"/>
    </xf>
    <xf numFmtId="10" fontId="40" fillId="32" borderId="20" xfId="64" applyNumberFormat="1" applyFill="1" applyBorder="1" applyAlignment="1">
      <alignment horizontal="center" vertical="center"/>
    </xf>
    <xf numFmtId="10" fontId="40" fillId="34" borderId="18" xfId="64" applyNumberFormat="1" applyFill="1" applyBorder="1" applyAlignment="1">
      <alignment horizontal="center" vertical="center"/>
    </xf>
    <xf numFmtId="10" fontId="40" fillId="34" borderId="34" xfId="64" applyNumberFormat="1" applyFill="1" applyBorder="1" applyAlignment="1">
      <alignment horizontal="center" vertical="center"/>
    </xf>
    <xf numFmtId="10" fontId="10" fillId="28" borderId="35" xfId="75" applyNumberFormat="1" applyFont="1" applyFill="1" applyBorder="1" applyAlignment="1">
      <alignment horizontal="center" vertical="center"/>
    </xf>
    <xf numFmtId="10" fontId="10" fillId="31" borderId="47" xfId="75" applyNumberFormat="1" applyFont="1" applyFill="1" applyBorder="1" applyAlignment="1">
      <alignment horizontal="center" vertical="center"/>
    </xf>
    <xf numFmtId="0" fontId="40" fillId="32" borderId="47" xfId="64" applyFill="1" applyBorder="1" applyAlignment="1">
      <alignment horizontal="center" vertical="center"/>
    </xf>
    <xf numFmtId="0" fontId="40" fillId="32" borderId="34" xfId="64" applyFill="1" applyBorder="1" applyAlignment="1">
      <alignment horizontal="center" vertical="center"/>
    </xf>
    <xf numFmtId="0" fontId="45" fillId="33" borderId="34" xfId="64" applyFont="1" applyFill="1" applyBorder="1" applyAlignment="1">
      <alignment horizontal="center" vertical="center"/>
    </xf>
    <xf numFmtId="0" fontId="45" fillId="0" borderId="34" xfId="64" applyFont="1" applyBorder="1" applyAlignment="1">
      <alignment horizontal="center" vertical="center"/>
    </xf>
    <xf numFmtId="0" fontId="10" fillId="0" borderId="34" xfId="65" applyFont="1" applyBorder="1" applyAlignment="1">
      <alignment horizontal="center" vertical="center"/>
    </xf>
    <xf numFmtId="10" fontId="10" fillId="28" borderId="37" xfId="75" applyNumberFormat="1" applyFont="1" applyFill="1" applyBorder="1" applyAlignment="1">
      <alignment horizontal="center" vertical="center"/>
    </xf>
    <xf numFmtId="0" fontId="40" fillId="32" borderId="18" xfId="64" applyFill="1" applyBorder="1" applyAlignment="1">
      <alignment horizontal="center" vertical="center"/>
    </xf>
    <xf numFmtId="0" fontId="45" fillId="33" borderId="18" xfId="64" applyFont="1" applyFill="1" applyBorder="1" applyAlignment="1">
      <alignment horizontal="center" vertical="center"/>
    </xf>
    <xf numFmtId="0" fontId="45" fillId="0" borderId="18" xfId="64" applyFont="1" applyBorder="1" applyAlignment="1">
      <alignment horizontal="center" vertical="center"/>
    </xf>
    <xf numFmtId="0" fontId="10" fillId="0" borderId="18" xfId="65" applyFont="1" applyBorder="1" applyAlignment="1">
      <alignment horizontal="center" vertical="center"/>
    </xf>
    <xf numFmtId="2" fontId="45" fillId="33" borderId="18" xfId="64" applyNumberFormat="1" applyFont="1" applyFill="1" applyBorder="1" applyAlignment="1">
      <alignment horizontal="center" vertical="center"/>
    </xf>
    <xf numFmtId="0" fontId="10" fillId="0" borderId="18" xfId="64" applyFont="1" applyBorder="1" applyAlignment="1">
      <alignment horizontal="center" vertical="center"/>
    </xf>
    <xf numFmtId="0" fontId="10" fillId="0" borderId="18" xfId="64" applyFont="1" applyBorder="1" applyAlignment="1">
      <alignment horizontal="center" vertical="center" textRotation="90" wrapText="1"/>
    </xf>
    <xf numFmtId="165" fontId="45" fillId="33" borderId="18" xfId="64" applyNumberFormat="1" applyFont="1" applyFill="1" applyBorder="1" applyAlignment="1">
      <alignment horizontal="center" vertical="center"/>
    </xf>
    <xf numFmtId="0" fontId="45" fillId="0" borderId="18" xfId="64" applyFont="1" applyBorder="1" applyAlignment="1">
      <alignment horizontal="center" vertical="center" wrapText="1"/>
    </xf>
    <xf numFmtId="0" fontId="10" fillId="35" borderId="18" xfId="65" applyFont="1" applyFill="1" applyBorder="1" applyAlignment="1">
      <alignment horizontal="center" vertical="center"/>
    </xf>
    <xf numFmtId="10" fontId="10" fillId="28" borderId="48" xfId="75" applyNumberFormat="1" applyFont="1" applyFill="1" applyBorder="1" applyAlignment="1">
      <alignment horizontal="center" vertical="center"/>
    </xf>
    <xf numFmtId="2" fontId="45" fillId="33" borderId="47" xfId="64" applyNumberFormat="1" applyFont="1" applyFill="1" applyBorder="1" applyAlignment="1">
      <alignment horizontal="center" vertical="center"/>
    </xf>
    <xf numFmtId="0" fontId="10" fillId="0" borderId="47" xfId="64" applyFont="1" applyBorder="1" applyAlignment="1">
      <alignment horizontal="center" vertical="center"/>
    </xf>
    <xf numFmtId="10" fontId="40" fillId="32" borderId="28" xfId="64" applyNumberFormat="1" applyFill="1" applyBorder="1"/>
    <xf numFmtId="0" fontId="10" fillId="35" borderId="18" xfId="64" applyFont="1" applyFill="1" applyBorder="1" applyAlignment="1">
      <alignment horizontal="center" vertical="center"/>
    </xf>
    <xf numFmtId="164" fontId="45" fillId="33" borderId="18" xfId="64" applyNumberFormat="1" applyFont="1" applyFill="1" applyBorder="1" applyAlignment="1">
      <alignment horizontal="center" vertical="center"/>
    </xf>
    <xf numFmtId="164" fontId="45" fillId="33" borderId="47" xfId="64" applyNumberFormat="1" applyFont="1" applyFill="1" applyBorder="1" applyAlignment="1">
      <alignment horizontal="center" vertical="center"/>
    </xf>
    <xf numFmtId="10" fontId="40" fillId="32" borderId="20" xfId="64" applyNumberFormat="1" applyFill="1" applyBorder="1"/>
    <xf numFmtId="10" fontId="44" fillId="32" borderId="22" xfId="75" applyNumberFormat="1" applyFont="1" applyFill="1" applyBorder="1" applyAlignment="1">
      <alignment horizontal="center" vertical="center"/>
    </xf>
    <xf numFmtId="10" fontId="10" fillId="31" borderId="18" xfId="75" applyNumberFormat="1" applyFont="1" applyFill="1" applyBorder="1" applyAlignment="1">
      <alignment horizontal="center" vertical="center"/>
    </xf>
    <xf numFmtId="0" fontId="10" fillId="0" borderId="18" xfId="64" applyFont="1" applyBorder="1" applyAlignment="1">
      <alignment horizontal="center" vertical="center" wrapText="1"/>
    </xf>
    <xf numFmtId="0" fontId="10" fillId="0" borderId="18" xfId="65" applyFont="1" applyBorder="1" applyAlignment="1">
      <alignment horizontal="center" vertical="center" wrapText="1"/>
    </xf>
    <xf numFmtId="10" fontId="42" fillId="34" borderId="20" xfId="64" applyNumberFormat="1" applyFont="1" applyFill="1" applyBorder="1" applyAlignment="1">
      <alignment horizontal="center" vertical="center"/>
    </xf>
    <xf numFmtId="0" fontId="42" fillId="34" borderId="20" xfId="64" applyFont="1" applyFill="1" applyBorder="1" applyAlignment="1">
      <alignment horizontal="center" vertical="center"/>
    </xf>
    <xf numFmtId="10" fontId="42" fillId="28" borderId="20" xfId="64" applyNumberFormat="1" applyFont="1" applyFill="1" applyBorder="1" applyAlignment="1">
      <alignment horizontal="center" vertical="center"/>
    </xf>
    <xf numFmtId="0" fontId="42" fillId="28" borderId="20" xfId="64" applyFont="1" applyFill="1" applyBorder="1" applyAlignment="1">
      <alignment horizontal="center" vertical="center"/>
    </xf>
    <xf numFmtId="0" fontId="10" fillId="36" borderId="18" xfId="64" applyFont="1" applyFill="1" applyBorder="1" applyAlignment="1">
      <alignment horizontal="center" vertical="center"/>
    </xf>
    <xf numFmtId="0" fontId="15" fillId="28" borderId="20" xfId="65" applyNumberFormat="1" applyFont="1" applyFill="1" applyBorder="1"/>
    <xf numFmtId="0" fontId="46" fillId="32" borderId="20" xfId="64" applyFont="1" applyFill="1" applyBorder="1" applyAlignment="1">
      <alignment horizontal="center"/>
    </xf>
    <xf numFmtId="0" fontId="42" fillId="32" borderId="49" xfId="64" applyNumberFormat="1" applyFont="1" applyFill="1" applyBorder="1" applyAlignment="1">
      <alignment horizontal="center" vertical="center"/>
    </xf>
    <xf numFmtId="0" fontId="42" fillId="32" borderId="50" xfId="64" applyNumberFormat="1" applyFont="1" applyFill="1" applyBorder="1" applyAlignment="1">
      <alignment horizontal="center" vertical="center"/>
    </xf>
    <xf numFmtId="0" fontId="42" fillId="32" borderId="51" xfId="64" applyNumberFormat="1" applyFont="1" applyFill="1" applyBorder="1" applyAlignment="1">
      <alignment horizontal="center" vertical="center"/>
    </xf>
    <xf numFmtId="0" fontId="42" fillId="28" borderId="49" xfId="64" applyFont="1" applyFill="1" applyBorder="1" applyAlignment="1">
      <alignment horizontal="center" vertical="center"/>
    </xf>
    <xf numFmtId="0" fontId="42" fillId="28" borderId="52" xfId="64" applyFont="1" applyFill="1" applyBorder="1" applyAlignment="1">
      <alignment horizontal="center" vertical="center"/>
    </xf>
    <xf numFmtId="0" fontId="42" fillId="32" borderId="19" xfId="64" applyNumberFormat="1" applyFont="1" applyFill="1" applyBorder="1" applyAlignment="1">
      <alignment horizontal="center" vertical="center"/>
    </xf>
    <xf numFmtId="0" fontId="42" fillId="32" borderId="18" xfId="64" applyNumberFormat="1" applyFont="1" applyFill="1" applyBorder="1" applyAlignment="1">
      <alignment horizontal="center" vertical="center"/>
    </xf>
    <xf numFmtId="0" fontId="42" fillId="32" borderId="39" xfId="64" applyNumberFormat="1" applyFont="1" applyFill="1" applyBorder="1" applyAlignment="1">
      <alignment horizontal="center" vertical="center"/>
    </xf>
    <xf numFmtId="0" fontId="42" fillId="28" borderId="19" xfId="64" applyFont="1" applyFill="1" applyBorder="1" applyAlignment="1">
      <alignment horizontal="center" vertical="center"/>
    </xf>
    <xf numFmtId="0" fontId="42" fillId="28" borderId="17" xfId="64" applyFont="1" applyFill="1" applyBorder="1" applyAlignment="1">
      <alignment horizontal="center" vertical="center"/>
    </xf>
    <xf numFmtId="0" fontId="46" fillId="0" borderId="21" xfId="64" applyFont="1" applyBorder="1" applyAlignment="1">
      <alignment horizontal="center"/>
    </xf>
    <xf numFmtId="0" fontId="47" fillId="0" borderId="20" xfId="64" applyFont="1" applyBorder="1" applyAlignment="1">
      <alignment horizontal="center" vertical="center"/>
    </xf>
    <xf numFmtId="14" fontId="46" fillId="0" borderId="20" xfId="64" applyNumberFormat="1" applyFont="1" applyBorder="1" applyAlignment="1">
      <alignment horizontal="center"/>
    </xf>
    <xf numFmtId="0" fontId="45" fillId="33" borderId="47" xfId="64" applyFont="1" applyFill="1" applyBorder="1" applyAlignment="1">
      <alignment horizontal="center" vertical="center"/>
    </xf>
    <xf numFmtId="0" fontId="10" fillId="0" borderId="15" xfId="64" applyFont="1" applyBorder="1" applyAlignment="1">
      <alignment horizontal="center" vertical="center"/>
    </xf>
    <xf numFmtId="0" fontId="42" fillId="32" borderId="16" xfId="64" applyNumberFormat="1" applyFont="1" applyFill="1" applyBorder="1" applyAlignment="1">
      <alignment horizontal="center" vertical="center"/>
    </xf>
    <xf numFmtId="0" fontId="42" fillId="32" borderId="15" xfId="64" applyNumberFormat="1" applyFont="1" applyFill="1" applyBorder="1" applyAlignment="1">
      <alignment horizontal="center" vertical="center"/>
    </xf>
    <xf numFmtId="0" fontId="42" fillId="32" borderId="53" xfId="64" applyNumberFormat="1" applyFont="1" applyFill="1" applyBorder="1" applyAlignment="1">
      <alignment horizontal="center" vertical="center"/>
    </xf>
    <xf numFmtId="0" fontId="42" fillId="28" borderId="16" xfId="64" applyFont="1" applyFill="1" applyBorder="1" applyAlignment="1">
      <alignment horizontal="center" vertical="center"/>
    </xf>
    <xf numFmtId="0" fontId="42" fillId="28" borderId="14" xfId="64" applyFont="1" applyFill="1" applyBorder="1" applyAlignment="1">
      <alignment horizontal="center" vertical="center"/>
    </xf>
    <xf numFmtId="0" fontId="46" fillId="0" borderId="46" xfId="64" applyFont="1" applyBorder="1" applyAlignment="1">
      <alignment horizontal="center"/>
    </xf>
    <xf numFmtId="0" fontId="44" fillId="32" borderId="24" xfId="64" applyFont="1" applyFill="1" applyBorder="1" applyAlignment="1">
      <alignment vertical="center"/>
    </xf>
    <xf numFmtId="0" fontId="44" fillId="32" borderId="28" xfId="64" applyFont="1" applyFill="1" applyBorder="1" applyAlignment="1">
      <alignment vertical="center"/>
    </xf>
    <xf numFmtId="0" fontId="44" fillId="32" borderId="25" xfId="64" applyFont="1" applyFill="1" applyBorder="1" applyAlignment="1">
      <alignment vertical="center"/>
    </xf>
    <xf numFmtId="0" fontId="40" fillId="32" borderId="39" xfId="64" applyFill="1" applyBorder="1" applyAlignment="1">
      <alignment horizontal="center" vertical="center"/>
    </xf>
    <xf numFmtId="0" fontId="9" fillId="24" borderId="16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9" fontId="0" fillId="0" borderId="18" xfId="76" applyFont="1" applyBorder="1"/>
    <xf numFmtId="10" fontId="0" fillId="0" borderId="37" xfId="76" applyNumberFormat="1" applyFont="1" applyBorder="1" applyAlignment="1">
      <alignment vertical="center"/>
    </xf>
    <xf numFmtId="10" fontId="0" fillId="0" borderId="17" xfId="76" applyNumberFormat="1" applyFont="1" applyBorder="1" applyAlignment="1">
      <alignment vertical="center"/>
    </xf>
    <xf numFmtId="10" fontId="18" fillId="0" borderId="17" xfId="0" applyNumberFormat="1" applyFont="1" applyFill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0" fillId="0" borderId="34" xfId="0" applyFont="1" applyBorder="1" applyAlignment="1">
      <alignment horizontal="left" vertical="center"/>
    </xf>
    <xf numFmtId="2" fontId="18" fillId="0" borderId="36" xfId="0" applyNumberFormat="1" applyFont="1" applyBorder="1" applyAlignment="1">
      <alignment horizontal="center" vertical="center"/>
    </xf>
    <xf numFmtId="0" fontId="0" fillId="0" borderId="34" xfId="0" applyBorder="1"/>
    <xf numFmtId="0" fontId="0" fillId="0" borderId="38" xfId="0" applyBorder="1"/>
    <xf numFmtId="10" fontId="0" fillId="0" borderId="18" xfId="0" applyNumberFormat="1" applyBorder="1" applyAlignment="1">
      <alignment horizontal="center" vertical="center"/>
    </xf>
    <xf numFmtId="0" fontId="0" fillId="0" borderId="54" xfId="0" applyBorder="1"/>
    <xf numFmtId="0" fontId="0" fillId="0" borderId="47" xfId="0" applyBorder="1"/>
    <xf numFmtId="0" fontId="0" fillId="0" borderId="55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57" xfId="0" applyBorder="1"/>
    <xf numFmtId="10" fontId="0" fillId="0" borderId="18" xfId="0" applyNumberFormat="1" applyBorder="1"/>
    <xf numFmtId="0" fontId="0" fillId="0" borderId="18" xfId="0" applyBorder="1" applyAlignment="1">
      <alignment wrapText="1"/>
    </xf>
    <xf numFmtId="2" fontId="0" fillId="0" borderId="18" xfId="0" applyNumberFormat="1" applyBorder="1"/>
    <xf numFmtId="14" fontId="0" fillId="0" borderId="0" xfId="0" applyNumberFormat="1"/>
    <xf numFmtId="167" fontId="0" fillId="0" borderId="21" xfId="0" applyNumberFormat="1" applyBorder="1" applyAlignment="1">
      <alignment horizontal="center"/>
    </xf>
    <xf numFmtId="0" fontId="10" fillId="0" borderId="21" xfId="0" applyFont="1" applyBorder="1" applyAlignment="1">
      <alignment horizontal="center" wrapText="1"/>
    </xf>
    <xf numFmtId="0" fontId="10" fillId="0" borderId="20" xfId="0" applyFont="1" applyBorder="1" applyAlignment="1">
      <alignment horizontal="center" wrapText="1"/>
    </xf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58" xfId="0" pivotButton="1" applyBorder="1"/>
    <xf numFmtId="14" fontId="0" fillId="0" borderId="58" xfId="0" applyNumberFormat="1" applyBorder="1"/>
    <xf numFmtId="14" fontId="0" fillId="0" borderId="61" xfId="0" applyNumberFormat="1" applyBorder="1"/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58" xfId="0" applyNumberFormat="1" applyBorder="1"/>
    <xf numFmtId="0" fontId="0" fillId="0" borderId="63" xfId="0" applyNumberFormat="1" applyBorder="1"/>
    <xf numFmtId="0" fontId="0" fillId="0" borderId="61" xfId="0" applyNumberFormat="1" applyBorder="1"/>
    <xf numFmtId="0" fontId="0" fillId="0" borderId="64" xfId="0" applyNumberFormat="1" applyBorder="1"/>
    <xf numFmtId="0" fontId="0" fillId="0" borderId="62" xfId="0" applyNumberFormat="1" applyBorder="1"/>
    <xf numFmtId="0" fontId="0" fillId="0" borderId="65" xfId="0" applyNumberFormat="1" applyBorder="1"/>
    <xf numFmtId="0" fontId="0" fillId="0" borderId="66" xfId="0" applyBorder="1"/>
    <xf numFmtId="0" fontId="0" fillId="0" borderId="66" xfId="0" applyNumberFormat="1" applyBorder="1"/>
    <xf numFmtId="0" fontId="0" fillId="0" borderId="0" xfId="0" applyNumberFormat="1"/>
    <xf numFmtId="0" fontId="0" fillId="0" borderId="67" xfId="0" applyNumberFormat="1" applyBorder="1"/>
    <xf numFmtId="0" fontId="10" fillId="0" borderId="52" xfId="0" applyFont="1" applyBorder="1" applyAlignment="1">
      <alignment horizontal="center" vertical="center" wrapText="1"/>
    </xf>
    <xf numFmtId="20" fontId="10" fillId="0" borderId="50" xfId="0" applyNumberFormat="1" applyFont="1" applyBorder="1" applyAlignment="1">
      <alignment horizontal="center" vertical="center" wrapText="1"/>
    </xf>
    <xf numFmtId="0" fontId="10" fillId="0" borderId="49" xfId="0" applyFont="1" applyBorder="1" applyAlignment="1">
      <alignment horizontal="center" vertical="center" wrapText="1"/>
    </xf>
    <xf numFmtId="0" fontId="9" fillId="24" borderId="14" xfId="0" applyFont="1" applyFill="1" applyBorder="1" applyAlignment="1">
      <alignment horizontal="center" vertical="center" wrapText="1"/>
    </xf>
    <xf numFmtId="0" fontId="18" fillId="0" borderId="34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10" fontId="18" fillId="0" borderId="18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14" fontId="0" fillId="0" borderId="58" xfId="0" pivotButton="1" applyNumberFormat="1" applyBorder="1"/>
    <xf numFmtId="14" fontId="0" fillId="0" borderId="62" xfId="0" applyNumberFormat="1" applyBorder="1"/>
    <xf numFmtId="0" fontId="10" fillId="0" borderId="18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8" fillId="0" borderId="0" xfId="0" applyFont="1" applyAlignment="1">
      <alignment horizontal="left"/>
    </xf>
    <xf numFmtId="0" fontId="9" fillId="24" borderId="11" xfId="0" applyFont="1" applyFill="1" applyBorder="1" applyAlignment="1">
      <alignment horizontal="center" vertical="center"/>
    </xf>
    <xf numFmtId="0" fontId="9" fillId="24" borderId="27" xfId="0" applyFont="1" applyFill="1" applyBorder="1" applyAlignment="1">
      <alignment horizontal="center" vertical="center" wrapText="1"/>
    </xf>
    <xf numFmtId="0" fontId="9" fillId="24" borderId="28" xfId="0" applyFont="1" applyFill="1" applyBorder="1" applyAlignment="1">
      <alignment horizontal="center" vertical="center" wrapText="1"/>
    </xf>
    <xf numFmtId="0" fontId="9" fillId="24" borderId="12" xfId="0" applyFont="1" applyFill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0" fillId="0" borderId="50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10" fillId="0" borderId="0" xfId="0" applyFont="1" applyAlignment="1">
      <alignment horizontal="left" vertical="top" wrapText="1"/>
    </xf>
    <xf numFmtId="0" fontId="11" fillId="24" borderId="24" xfId="0" applyFont="1" applyFill="1" applyBorder="1" applyAlignment="1">
      <alignment horizontal="center" vertical="center" wrapText="1"/>
    </xf>
    <xf numFmtId="0" fontId="11" fillId="24" borderId="25" xfId="0" applyFont="1" applyFill="1" applyBorder="1" applyAlignment="1">
      <alignment horizontal="center" vertical="center" wrapText="1"/>
    </xf>
    <xf numFmtId="0" fontId="11" fillId="24" borderId="28" xfId="0" applyFont="1" applyFill="1" applyBorder="1" applyAlignment="1">
      <alignment horizontal="center" vertical="center" wrapText="1"/>
    </xf>
    <xf numFmtId="0" fontId="7" fillId="0" borderId="24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10" fontId="7" fillId="0" borderId="24" xfId="0" applyNumberFormat="1" applyFont="1" applyBorder="1" applyAlignment="1">
      <alignment horizontal="center"/>
    </xf>
    <xf numFmtId="10" fontId="7" fillId="0" borderId="25" xfId="0" applyNumberFormat="1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35" xfId="0" applyFont="1" applyBorder="1" applyAlignment="1">
      <alignment horizontal="center" vertical="center" wrapText="1"/>
    </xf>
    <xf numFmtId="0" fontId="7" fillId="0" borderId="68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69" xfId="0" applyFont="1" applyBorder="1" applyAlignment="1">
      <alignment horizontal="center" vertical="center" wrapText="1"/>
    </xf>
    <xf numFmtId="0" fontId="7" fillId="0" borderId="48" xfId="0" applyFont="1" applyBorder="1" applyAlignment="1">
      <alignment horizontal="center" vertical="center" wrapText="1"/>
    </xf>
    <xf numFmtId="0" fontId="7" fillId="0" borderId="70" xfId="0" applyFont="1" applyBorder="1" applyAlignment="1">
      <alignment horizontal="center" vertical="center" wrapText="1"/>
    </xf>
    <xf numFmtId="0" fontId="7" fillId="0" borderId="54" xfId="0" applyFont="1" applyBorder="1" applyAlignment="1">
      <alignment horizontal="center" vertical="center" wrapText="1"/>
    </xf>
    <xf numFmtId="0" fontId="9" fillId="24" borderId="14" xfId="0" applyFont="1" applyFill="1" applyBorder="1" applyAlignment="1">
      <alignment horizontal="center" vertical="center"/>
    </xf>
    <xf numFmtId="0" fontId="9" fillId="24" borderId="52" xfId="0" applyFont="1" applyFill="1" applyBorder="1" applyAlignment="1">
      <alignment horizontal="center" vertical="center"/>
    </xf>
    <xf numFmtId="0" fontId="9" fillId="24" borderId="30" xfId="0" applyFont="1" applyFill="1" applyBorder="1" applyAlignment="1">
      <alignment horizontal="center" vertical="center"/>
    </xf>
    <xf numFmtId="0" fontId="9" fillId="24" borderId="71" xfId="0" applyFont="1" applyFill="1" applyBorder="1" applyAlignment="1">
      <alignment horizontal="center" vertical="center"/>
    </xf>
    <xf numFmtId="0" fontId="9" fillId="24" borderId="30" xfId="0" applyFont="1" applyFill="1" applyBorder="1" applyAlignment="1">
      <alignment horizontal="center" vertical="center" wrapText="1"/>
    </xf>
    <xf numFmtId="0" fontId="9" fillId="24" borderId="71" xfId="0" applyFont="1" applyFill="1" applyBorder="1" applyAlignment="1">
      <alignment horizontal="center" vertical="center" wrapText="1"/>
    </xf>
    <xf numFmtId="0" fontId="9" fillId="24" borderId="31" xfId="0" applyFont="1" applyFill="1" applyBorder="1" applyAlignment="1">
      <alignment horizontal="center" vertical="center" wrapText="1"/>
    </xf>
    <xf numFmtId="0" fontId="9" fillId="24" borderId="72" xfId="0" applyFont="1" applyFill="1" applyBorder="1" applyAlignment="1">
      <alignment horizontal="center" vertical="center" wrapText="1"/>
    </xf>
    <xf numFmtId="0" fontId="9" fillId="24" borderId="73" xfId="0" applyFont="1" applyFill="1" applyBorder="1" applyAlignment="1">
      <alignment horizontal="center" vertical="center" wrapText="1"/>
    </xf>
    <xf numFmtId="0" fontId="9" fillId="24" borderId="74" xfId="0" applyFont="1" applyFill="1" applyBorder="1" applyAlignment="1">
      <alignment horizontal="center" vertical="center" wrapText="1"/>
    </xf>
    <xf numFmtId="0" fontId="9" fillId="24" borderId="16" xfId="0" applyFont="1" applyFill="1" applyBorder="1" applyAlignment="1">
      <alignment horizontal="center" vertical="center" wrapText="1"/>
    </xf>
    <xf numFmtId="0" fontId="9" fillId="24" borderId="49" xfId="0" applyFont="1" applyFill="1" applyBorder="1" applyAlignment="1">
      <alignment horizontal="center" vertical="center" wrapText="1"/>
    </xf>
    <xf numFmtId="10" fontId="0" fillId="0" borderId="24" xfId="0" applyNumberFormat="1" applyBorder="1" applyAlignment="1">
      <alignment horizontal="center"/>
    </xf>
    <xf numFmtId="10" fontId="0" fillId="0" borderId="25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6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54" xfId="0" applyBorder="1" applyAlignment="1">
      <alignment horizontal="center"/>
    </xf>
    <xf numFmtId="0" fontId="7" fillId="0" borderId="0" xfId="0" applyFont="1" applyBorder="1" applyAlignment="1">
      <alignment vertical="center" wrapText="1"/>
    </xf>
    <xf numFmtId="0" fontId="51" fillId="0" borderId="0" xfId="0" applyFont="1" applyAlignment="1">
      <alignment horizontal="center" vertical="center" readingOrder="1"/>
    </xf>
    <xf numFmtId="0" fontId="15" fillId="0" borderId="0" xfId="0" applyFont="1" applyAlignment="1">
      <alignment horizontal="left" vertical="top" wrapText="1"/>
    </xf>
    <xf numFmtId="0" fontId="18" fillId="0" borderId="34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/>
    </xf>
    <xf numFmtId="0" fontId="18" fillId="0" borderId="4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10" fontId="18" fillId="0" borderId="18" xfId="0" applyNumberFormat="1" applyFont="1" applyBorder="1" applyAlignment="1">
      <alignment horizontal="center" vertical="center"/>
    </xf>
    <xf numFmtId="10" fontId="0" fillId="0" borderId="36" xfId="0" applyNumberFormat="1" applyBorder="1" applyAlignment="1">
      <alignment horizontal="center" vertical="center"/>
    </xf>
    <xf numFmtId="10" fontId="0" fillId="0" borderId="78" xfId="0" applyNumberFormat="1" applyBorder="1" applyAlignment="1">
      <alignment horizontal="center" vertical="center"/>
    </xf>
    <xf numFmtId="10" fontId="0" fillId="0" borderId="79" xfId="0" applyNumberFormat="1" applyBorder="1" applyAlignment="1">
      <alignment horizontal="center" vertical="center"/>
    </xf>
    <xf numFmtId="10" fontId="18" fillId="0" borderId="17" xfId="0" applyNumberFormat="1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166" fontId="0" fillId="0" borderId="36" xfId="0" applyNumberFormat="1" applyBorder="1" applyAlignment="1">
      <alignment horizontal="center" vertical="center"/>
    </xf>
    <xf numFmtId="166" fontId="0" fillId="0" borderId="78" xfId="0" applyNumberFormat="1" applyBorder="1" applyAlignment="1">
      <alignment horizontal="center" vertical="center"/>
    </xf>
    <xf numFmtId="166" fontId="0" fillId="0" borderId="79" xfId="0" applyNumberFormat="1" applyBorder="1" applyAlignment="1">
      <alignment horizontal="center" vertical="center"/>
    </xf>
    <xf numFmtId="0" fontId="48" fillId="29" borderId="80" xfId="0" applyFont="1" applyFill="1" applyBorder="1" applyAlignment="1">
      <alignment horizontal="center" vertical="center" wrapText="1"/>
    </xf>
    <xf numFmtId="0" fontId="48" fillId="29" borderId="76" xfId="0" applyFont="1" applyFill="1" applyBorder="1" applyAlignment="1">
      <alignment horizontal="center" vertical="center" wrapText="1"/>
    </xf>
    <xf numFmtId="0" fontId="48" fillId="29" borderId="77" xfId="0" applyFont="1" applyFill="1" applyBorder="1" applyAlignment="1">
      <alignment horizontal="center" vertical="center" wrapText="1"/>
    </xf>
    <xf numFmtId="0" fontId="17" fillId="35" borderId="80" xfId="0" applyFont="1" applyFill="1" applyBorder="1" applyAlignment="1">
      <alignment horizontal="center" vertical="center" wrapText="1"/>
    </xf>
    <xf numFmtId="0" fontId="17" fillId="35" borderId="76" xfId="0" applyFont="1" applyFill="1" applyBorder="1" applyAlignment="1">
      <alignment horizontal="center" vertical="center" wrapText="1"/>
    </xf>
    <xf numFmtId="0" fontId="17" fillId="35" borderId="77" xfId="0" applyFont="1" applyFill="1" applyBorder="1" applyAlignment="1">
      <alignment horizontal="center" vertical="center" wrapText="1"/>
    </xf>
    <xf numFmtId="0" fontId="17" fillId="35" borderId="24" xfId="0" applyFont="1" applyFill="1" applyBorder="1" applyAlignment="1">
      <alignment horizontal="center" vertical="center" wrapText="1"/>
    </xf>
    <xf numFmtId="0" fontId="17" fillId="35" borderId="28" xfId="0" applyFont="1" applyFill="1" applyBorder="1" applyAlignment="1">
      <alignment horizontal="center" vertical="center" wrapText="1"/>
    </xf>
    <xf numFmtId="0" fontId="17" fillId="35" borderId="25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25" borderId="46" xfId="0" applyFont="1" applyFill="1" applyBorder="1" applyAlignment="1">
      <alignment horizontal="center"/>
    </xf>
    <xf numFmtId="0" fontId="1" fillId="25" borderId="75" xfId="0" applyFont="1" applyFill="1" applyBorder="1" applyAlignment="1">
      <alignment horizontal="center"/>
    </xf>
    <xf numFmtId="0" fontId="1" fillId="25" borderId="22" xfId="0" applyFont="1" applyFill="1" applyBorder="1" applyAlignment="1">
      <alignment horizontal="center"/>
    </xf>
    <xf numFmtId="0" fontId="1" fillId="25" borderId="23" xfId="0" applyFont="1" applyFill="1" applyBorder="1" applyAlignment="1">
      <alignment horizontal="center"/>
    </xf>
    <xf numFmtId="0" fontId="1" fillId="25" borderId="0" xfId="0" applyFont="1" applyFill="1" applyBorder="1" applyAlignment="1">
      <alignment horizontal="center"/>
    </xf>
    <xf numFmtId="0" fontId="1" fillId="24" borderId="46" xfId="0" applyFont="1" applyFill="1" applyBorder="1" applyAlignment="1">
      <alignment horizontal="center"/>
    </xf>
    <xf numFmtId="0" fontId="1" fillId="24" borderId="75" xfId="0" applyFont="1" applyFill="1" applyBorder="1" applyAlignment="1">
      <alignment horizontal="center"/>
    </xf>
    <xf numFmtId="0" fontId="1" fillId="24" borderId="22" xfId="0" applyFont="1" applyFill="1" applyBorder="1" applyAlignment="1">
      <alignment horizontal="center"/>
    </xf>
    <xf numFmtId="0" fontId="10" fillId="28" borderId="46" xfId="0" applyFont="1" applyFill="1" applyBorder="1" applyAlignment="1">
      <alignment horizontal="center" wrapText="1"/>
    </xf>
    <xf numFmtId="0" fontId="0" fillId="28" borderId="75" xfId="0" applyFill="1" applyBorder="1" applyAlignment="1">
      <alignment horizontal="center"/>
    </xf>
    <xf numFmtId="0" fontId="0" fillId="28" borderId="22" xfId="0" applyFill="1" applyBorder="1" applyAlignment="1">
      <alignment horizontal="center"/>
    </xf>
    <xf numFmtId="0" fontId="10" fillId="34" borderId="46" xfId="0" applyFont="1" applyFill="1" applyBorder="1" applyAlignment="1">
      <alignment horizontal="center" wrapText="1"/>
    </xf>
    <xf numFmtId="0" fontId="0" fillId="34" borderId="75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10" fillId="37" borderId="46" xfId="0" applyFont="1" applyFill="1" applyBorder="1" applyAlignment="1">
      <alignment horizontal="center" wrapText="1"/>
    </xf>
    <xf numFmtId="0" fontId="10" fillId="37" borderId="75" xfId="0" applyFont="1" applyFill="1" applyBorder="1" applyAlignment="1">
      <alignment horizontal="center"/>
    </xf>
    <xf numFmtId="0" fontId="10" fillId="37" borderId="22" xfId="0" applyFont="1" applyFill="1" applyBorder="1" applyAlignment="1">
      <alignment horizontal="center"/>
    </xf>
    <xf numFmtId="0" fontId="10" fillId="28" borderId="75" xfId="0" applyFont="1" applyFill="1" applyBorder="1" applyAlignment="1">
      <alignment horizontal="center"/>
    </xf>
    <xf numFmtId="0" fontId="10" fillId="28" borderId="22" xfId="0" applyFont="1" applyFill="1" applyBorder="1" applyAlignment="1">
      <alignment horizontal="center"/>
    </xf>
    <xf numFmtId="0" fontId="17" fillId="38" borderId="24" xfId="0" applyFont="1" applyFill="1" applyBorder="1" applyAlignment="1">
      <alignment horizontal="center" vertical="center" wrapText="1"/>
    </xf>
    <xf numFmtId="0" fontId="17" fillId="38" borderId="28" xfId="0" applyFont="1" applyFill="1" applyBorder="1" applyAlignment="1">
      <alignment horizontal="center" vertical="center" wrapText="1"/>
    </xf>
    <xf numFmtId="0" fontId="16" fillId="0" borderId="46" xfId="0" applyFont="1" applyBorder="1" applyAlignment="1">
      <alignment horizontal="center" vertical="center" wrapText="1"/>
    </xf>
    <xf numFmtId="0" fontId="16" fillId="0" borderId="75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5" fillId="0" borderId="46" xfId="0" applyFont="1" applyBorder="1" applyAlignment="1">
      <alignment horizontal="center" vertical="center" wrapText="1"/>
    </xf>
    <xf numFmtId="0" fontId="15" fillId="0" borderId="75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6" fillId="0" borderId="76" xfId="0" applyFont="1" applyFill="1" applyBorder="1" applyAlignment="1">
      <alignment horizontal="center" vertical="center" wrapText="1"/>
    </xf>
    <xf numFmtId="0" fontId="16" fillId="0" borderId="77" xfId="0" applyFont="1" applyFill="1" applyBorder="1" applyAlignment="1">
      <alignment horizontal="center" vertical="center" wrapText="1"/>
    </xf>
    <xf numFmtId="0" fontId="48" fillId="29" borderId="24" xfId="0" applyFont="1" applyFill="1" applyBorder="1" applyAlignment="1">
      <alignment horizontal="center" vertical="center" wrapText="1"/>
    </xf>
    <xf numFmtId="0" fontId="48" fillId="29" borderId="28" xfId="0" applyFont="1" applyFill="1" applyBorder="1" applyAlignment="1">
      <alignment horizontal="center" vertical="center" wrapText="1"/>
    </xf>
    <xf numFmtId="0" fontId="48" fillId="29" borderId="25" xfId="0" applyFont="1" applyFill="1" applyBorder="1" applyAlignment="1">
      <alignment horizontal="center" vertical="center" wrapText="1"/>
    </xf>
    <xf numFmtId="0" fontId="44" fillId="32" borderId="24" xfId="64" applyFont="1" applyFill="1" applyBorder="1" applyAlignment="1">
      <alignment horizontal="center" vertical="center"/>
    </xf>
    <xf numFmtId="0" fontId="44" fillId="32" borderId="28" xfId="64" applyFont="1" applyFill="1" applyBorder="1" applyAlignment="1">
      <alignment horizontal="center" vertical="center"/>
    </xf>
    <xf numFmtId="0" fontId="44" fillId="32" borderId="25" xfId="64" applyFont="1" applyFill="1" applyBorder="1" applyAlignment="1">
      <alignment horizontal="center" vertical="center"/>
    </xf>
    <xf numFmtId="0" fontId="42" fillId="33" borderId="14" xfId="64" applyFont="1" applyFill="1" applyBorder="1" applyAlignment="1">
      <alignment horizontal="center" vertical="center"/>
    </xf>
    <xf numFmtId="0" fontId="42" fillId="33" borderId="52" xfId="64" applyFont="1" applyFill="1" applyBorder="1" applyAlignment="1">
      <alignment horizontal="center" vertical="center"/>
    </xf>
    <xf numFmtId="0" fontId="44" fillId="32" borderId="46" xfId="64" applyFont="1" applyFill="1" applyBorder="1" applyAlignment="1">
      <alignment horizontal="center" vertical="center"/>
    </xf>
    <xf numFmtId="0" fontId="44" fillId="32" borderId="75" xfId="64" applyFont="1" applyFill="1" applyBorder="1" applyAlignment="1">
      <alignment horizontal="center" vertical="center"/>
    </xf>
    <xf numFmtId="0" fontId="44" fillId="32" borderId="22" xfId="64" applyFont="1" applyFill="1" applyBorder="1" applyAlignment="1">
      <alignment horizontal="center" vertical="center"/>
    </xf>
    <xf numFmtId="0" fontId="42" fillId="0" borderId="24" xfId="64" applyFont="1" applyBorder="1" applyAlignment="1">
      <alignment horizontal="center" vertical="center"/>
    </xf>
    <xf numFmtId="0" fontId="42" fillId="0" borderId="28" xfId="64" applyFont="1" applyBorder="1" applyAlignment="1">
      <alignment horizontal="center" vertical="center"/>
    </xf>
    <xf numFmtId="0" fontId="42" fillId="0" borderId="25" xfId="64" applyFont="1" applyBorder="1" applyAlignment="1">
      <alignment horizontal="center" vertical="center"/>
    </xf>
    <xf numFmtId="0" fontId="46" fillId="0" borderId="80" xfId="64" applyFont="1" applyBorder="1" applyAlignment="1">
      <alignment horizontal="center" vertical="center"/>
    </xf>
    <xf numFmtId="0" fontId="46" fillId="0" borderId="76" xfId="64" applyFont="1" applyBorder="1" applyAlignment="1">
      <alignment horizontal="center" vertical="center"/>
    </xf>
    <xf numFmtId="0" fontId="46" fillId="0" borderId="77" xfId="64" applyFont="1" applyBorder="1" applyAlignment="1">
      <alignment horizontal="center" vertical="center"/>
    </xf>
    <xf numFmtId="0" fontId="45" fillId="0" borderId="30" xfId="64" applyFont="1" applyBorder="1" applyAlignment="1">
      <alignment horizontal="center" vertical="center"/>
    </xf>
    <xf numFmtId="0" fontId="15" fillId="28" borderId="20" xfId="65" applyFont="1" applyFill="1" applyBorder="1" applyAlignment="1">
      <alignment horizontal="center"/>
    </xf>
    <xf numFmtId="0" fontId="42" fillId="32" borderId="15" xfId="64" applyFont="1" applyFill="1" applyBorder="1" applyAlignment="1">
      <alignment horizontal="center" vertical="center" wrapText="1"/>
    </xf>
    <xf numFmtId="0" fontId="42" fillId="32" borderId="50" xfId="64" applyFont="1" applyFill="1" applyBorder="1" applyAlignment="1">
      <alignment horizontal="center" vertical="center" wrapText="1"/>
    </xf>
    <xf numFmtId="10" fontId="42" fillId="31" borderId="15" xfId="75" applyNumberFormat="1" applyFont="1" applyFill="1" applyBorder="1" applyAlignment="1">
      <alignment horizontal="center" vertical="center" wrapText="1"/>
    </xf>
    <xf numFmtId="10" fontId="42" fillId="31" borderId="50" xfId="75" applyNumberFormat="1" applyFont="1" applyFill="1" applyBorder="1" applyAlignment="1">
      <alignment horizontal="center" vertical="center" wrapText="1"/>
    </xf>
    <xf numFmtId="10" fontId="42" fillId="28" borderId="81" xfId="75" applyNumberFormat="1" applyFont="1" applyFill="1" applyBorder="1" applyAlignment="1">
      <alignment horizontal="center" vertical="center" wrapText="1"/>
    </xf>
    <xf numFmtId="10" fontId="42" fillId="28" borderId="82" xfId="75" applyNumberFormat="1" applyFont="1" applyFill="1" applyBorder="1" applyAlignment="1">
      <alignment horizontal="center" vertical="center" wrapText="1"/>
    </xf>
    <xf numFmtId="0" fontId="42" fillId="32" borderId="30" xfId="64" applyFont="1" applyFill="1" applyBorder="1" applyAlignment="1">
      <alignment horizontal="center" vertical="center" wrapText="1"/>
    </xf>
    <xf numFmtId="0" fontId="42" fillId="32" borderId="71" xfId="64" applyFont="1" applyFill="1" applyBorder="1" applyAlignment="1">
      <alignment horizontal="center" vertical="center" wrapText="1"/>
    </xf>
    <xf numFmtId="0" fontId="42" fillId="34" borderId="14" xfId="64" applyFont="1" applyFill="1" applyBorder="1" applyAlignment="1">
      <alignment horizontal="center" wrapText="1"/>
    </xf>
    <xf numFmtId="0" fontId="42" fillId="34" borderId="52" xfId="64" applyFont="1" applyFill="1" applyBorder="1" applyAlignment="1">
      <alignment horizontal="center" wrapText="1"/>
    </xf>
    <xf numFmtId="0" fontId="45" fillId="0" borderId="45" xfId="64" applyFont="1" applyBorder="1" applyAlignment="1">
      <alignment horizontal="center" vertical="center"/>
    </xf>
    <xf numFmtId="0" fontId="49" fillId="41" borderId="29" xfId="64" applyFont="1" applyFill="1" applyBorder="1" applyAlignment="1">
      <alignment horizontal="center" vertical="center" wrapText="1"/>
    </xf>
    <xf numFmtId="0" fontId="49" fillId="41" borderId="30" xfId="64" applyFont="1" applyFill="1" applyBorder="1" applyAlignment="1">
      <alignment horizontal="center" vertical="center" wrapText="1"/>
    </xf>
    <xf numFmtId="0" fontId="49" fillId="41" borderId="78" xfId="64" applyFont="1" applyFill="1" applyBorder="1" applyAlignment="1">
      <alignment horizontal="center" vertical="center" wrapText="1"/>
    </xf>
    <xf numFmtId="0" fontId="49" fillId="41" borderId="45" xfId="64" applyFont="1" applyFill="1" applyBorder="1" applyAlignment="1">
      <alignment horizontal="center" vertical="center" wrapText="1"/>
    </xf>
    <xf numFmtId="0" fontId="10" fillId="0" borderId="18" xfId="64" applyFont="1" applyBorder="1" applyAlignment="1">
      <alignment horizontal="center" vertical="center" textRotation="90" wrapText="1"/>
    </xf>
    <xf numFmtId="0" fontId="45" fillId="0" borderId="18" xfId="64" applyFont="1" applyBorder="1" applyAlignment="1">
      <alignment horizontal="center" vertical="center" wrapText="1"/>
    </xf>
    <xf numFmtId="0" fontId="49" fillId="40" borderId="17" xfId="64" applyFont="1" applyFill="1" applyBorder="1" applyAlignment="1">
      <alignment horizontal="center" vertical="center" textRotation="90"/>
    </xf>
    <xf numFmtId="0" fontId="49" fillId="40" borderId="18" xfId="64" applyFont="1" applyFill="1" applyBorder="1" applyAlignment="1">
      <alignment horizontal="center" vertical="center" textRotation="90"/>
    </xf>
    <xf numFmtId="0" fontId="49" fillId="40" borderId="36" xfId="64" applyFont="1" applyFill="1" applyBorder="1" applyAlignment="1">
      <alignment horizontal="center" vertical="center" textRotation="90"/>
    </xf>
    <xf numFmtId="0" fontId="49" fillId="40" borderId="34" xfId="64" applyFont="1" applyFill="1" applyBorder="1" applyAlignment="1">
      <alignment horizontal="center" vertical="center" textRotation="90"/>
    </xf>
    <xf numFmtId="0" fontId="10" fillId="0" borderId="18" xfId="65" applyFont="1" applyBorder="1" applyAlignment="1">
      <alignment horizontal="center" vertical="center"/>
    </xf>
    <xf numFmtId="0" fontId="10" fillId="0" borderId="34" xfId="65" applyFont="1" applyBorder="1" applyAlignment="1">
      <alignment horizontal="center" vertical="center"/>
    </xf>
    <xf numFmtId="0" fontId="49" fillId="34" borderId="17" xfId="64" applyFont="1" applyFill="1" applyBorder="1" applyAlignment="1">
      <alignment horizontal="center" vertical="center" textRotation="90"/>
    </xf>
    <xf numFmtId="0" fontId="10" fillId="0" borderId="18" xfId="64" applyFont="1" applyBorder="1" applyAlignment="1">
      <alignment horizontal="center" vertical="center" textRotation="90"/>
    </xf>
    <xf numFmtId="2" fontId="45" fillId="35" borderId="18" xfId="64" applyNumberFormat="1" applyFont="1" applyFill="1" applyBorder="1" applyAlignment="1">
      <alignment horizontal="center" vertical="center"/>
    </xf>
    <xf numFmtId="165" fontId="45" fillId="35" borderId="18" xfId="64" applyNumberFormat="1" applyFont="1" applyFill="1" applyBorder="1" applyAlignment="1">
      <alignment horizontal="center" vertical="center"/>
    </xf>
    <xf numFmtId="0" fontId="49" fillId="39" borderId="17" xfId="64" applyFont="1" applyFill="1" applyBorder="1" applyAlignment="1">
      <alignment horizontal="center" vertical="center" textRotation="90" wrapText="1"/>
    </xf>
    <xf numFmtId="0" fontId="49" fillId="39" borderId="17" xfId="64" applyFont="1" applyFill="1" applyBorder="1" applyAlignment="1">
      <alignment horizontal="center" vertical="center" textRotation="90"/>
    </xf>
    <xf numFmtId="0" fontId="10" fillId="35" borderId="18" xfId="64" applyFont="1" applyFill="1" applyBorder="1" applyAlignment="1">
      <alignment horizontal="center" vertical="center" textRotation="90" wrapText="1"/>
    </xf>
    <xf numFmtId="0" fontId="45" fillId="35" borderId="18" xfId="64" applyFont="1" applyFill="1" applyBorder="1" applyAlignment="1">
      <alignment horizontal="center" vertical="center" wrapText="1"/>
    </xf>
    <xf numFmtId="0" fontId="50" fillId="38" borderId="17" xfId="64" applyFont="1" applyFill="1" applyBorder="1" applyAlignment="1">
      <alignment horizontal="center" vertical="center" textRotation="90"/>
    </xf>
    <xf numFmtId="0" fontId="45" fillId="32" borderId="79" xfId="64" applyFont="1" applyFill="1" applyBorder="1" applyAlignment="1">
      <alignment horizontal="center" vertical="center" textRotation="90" wrapText="1"/>
    </xf>
    <xf numFmtId="0" fontId="45" fillId="32" borderId="17" xfId="64" applyFont="1" applyFill="1" applyBorder="1" applyAlignment="1">
      <alignment horizontal="center" vertical="center" textRotation="90" wrapText="1"/>
    </xf>
    <xf numFmtId="0" fontId="10" fillId="0" borderId="47" xfId="64" applyFont="1" applyBorder="1" applyAlignment="1">
      <alignment horizontal="center" vertical="center" textRotation="90"/>
    </xf>
    <xf numFmtId="0" fontId="45" fillId="0" borderId="47" xfId="64" applyFont="1" applyBorder="1" applyAlignment="1">
      <alignment horizontal="center" vertical="center" wrapText="1"/>
    </xf>
    <xf numFmtId="0" fontId="45" fillId="0" borderId="18" xfId="64" applyFont="1" applyBorder="1" applyAlignment="1">
      <alignment horizontal="center" vertical="center"/>
    </xf>
    <xf numFmtId="0" fontId="49" fillId="40" borderId="17" xfId="64" applyFont="1" applyFill="1" applyBorder="1" applyAlignment="1">
      <alignment horizontal="center" vertical="center" textRotation="90" wrapText="1"/>
    </xf>
    <xf numFmtId="0" fontId="10" fillId="0" borderId="18" xfId="64" applyFont="1" applyBorder="1" applyAlignment="1">
      <alignment horizontal="center" vertical="center"/>
    </xf>
    <xf numFmtId="0" fontId="10" fillId="0" borderId="34" xfId="64" applyFont="1" applyBorder="1" applyAlignment="1">
      <alignment horizontal="center" vertical="center"/>
    </xf>
    <xf numFmtId="0" fontId="49" fillId="32" borderId="79" xfId="64" applyFont="1" applyFill="1" applyBorder="1" applyAlignment="1">
      <alignment horizontal="center" vertical="center" textRotation="90"/>
    </xf>
    <xf numFmtId="0" fontId="49" fillId="32" borderId="17" xfId="64" applyFont="1" applyFill="1" applyBorder="1" applyAlignment="1">
      <alignment horizontal="center" vertical="center" textRotation="90"/>
    </xf>
    <xf numFmtId="0" fontId="45" fillId="0" borderId="47" xfId="64" applyFont="1" applyBorder="1" applyAlignment="1">
      <alignment horizontal="center" vertical="center"/>
    </xf>
    <xf numFmtId="0" fontId="45" fillId="35" borderId="18" xfId="64" applyFont="1" applyFill="1" applyBorder="1" applyAlignment="1">
      <alignment horizontal="center" vertical="center"/>
    </xf>
    <xf numFmtId="0" fontId="10" fillId="35" borderId="18" xfId="64" applyFont="1" applyFill="1" applyBorder="1" applyAlignment="1">
      <alignment horizontal="center" vertical="center" textRotation="90"/>
    </xf>
    <xf numFmtId="0" fontId="46" fillId="32" borderId="24" xfId="64" applyFont="1" applyFill="1" applyBorder="1" applyAlignment="1">
      <alignment horizontal="center"/>
    </xf>
    <xf numFmtId="0" fontId="46" fillId="32" borderId="28" xfId="64" applyFont="1" applyFill="1" applyBorder="1" applyAlignment="1">
      <alignment horizontal="center"/>
    </xf>
    <xf numFmtId="0" fontId="44" fillId="0" borderId="24" xfId="64" applyFont="1" applyFill="1" applyBorder="1" applyAlignment="1">
      <alignment horizontal="center" vertical="center"/>
    </xf>
    <xf numFmtId="0" fontId="44" fillId="0" borderId="28" xfId="64" applyFont="1" applyFill="1" applyBorder="1" applyAlignment="1">
      <alignment horizontal="center" vertical="center"/>
    </xf>
    <xf numFmtId="0" fontId="44" fillId="0" borderId="25" xfId="64" applyFont="1" applyFill="1" applyBorder="1" applyAlignment="1">
      <alignment horizontal="center" vertical="center"/>
    </xf>
    <xf numFmtId="0" fontId="44" fillId="0" borderId="24" xfId="64" applyFont="1" applyBorder="1" applyAlignment="1">
      <alignment horizontal="center" vertical="center"/>
    </xf>
    <xf numFmtId="0" fontId="44" fillId="0" borderId="28" xfId="64" applyFont="1" applyBorder="1" applyAlignment="1">
      <alignment horizontal="center" vertical="center"/>
    </xf>
    <xf numFmtId="0" fontId="44" fillId="0" borderId="76" xfId="64" applyFont="1" applyBorder="1" applyAlignment="1">
      <alignment horizontal="center" vertical="center"/>
    </xf>
    <xf numFmtId="0" fontId="44" fillId="0" borderId="77" xfId="64" applyFont="1" applyBorder="1" applyAlignment="1">
      <alignment horizontal="center" vertical="center"/>
    </xf>
    <xf numFmtId="0" fontId="46" fillId="32" borderId="25" xfId="64" applyFont="1" applyFill="1" applyBorder="1" applyAlignment="1">
      <alignment horizontal="center"/>
    </xf>
    <xf numFmtId="0" fontId="46" fillId="32" borderId="24" xfId="64" applyFont="1" applyFill="1" applyBorder="1" applyAlignment="1">
      <alignment horizontal="center" vertical="center"/>
    </xf>
    <xf numFmtId="0" fontId="46" fillId="32" borderId="25" xfId="64" applyFont="1" applyFill="1" applyBorder="1" applyAlignment="1">
      <alignment horizontal="center" vertical="center"/>
    </xf>
    <xf numFmtId="0" fontId="42" fillId="34" borderId="16" xfId="64" applyFont="1" applyFill="1" applyBorder="1" applyAlignment="1">
      <alignment horizontal="center" wrapText="1"/>
    </xf>
    <xf numFmtId="0" fontId="42" fillId="34" borderId="49" xfId="64" applyFont="1" applyFill="1" applyBorder="1" applyAlignment="1">
      <alignment horizontal="center" wrapText="1"/>
    </xf>
    <xf numFmtId="0" fontId="44" fillId="0" borderId="25" xfId="64" applyFont="1" applyBorder="1" applyAlignment="1">
      <alignment horizontal="center" vertical="center"/>
    </xf>
    <xf numFmtId="0" fontId="49" fillId="32" borderId="14" xfId="64" applyFont="1" applyFill="1" applyBorder="1" applyAlignment="1">
      <alignment horizontal="center" vertical="center" textRotation="90"/>
    </xf>
    <xf numFmtId="0" fontId="10" fillId="0" borderId="15" xfId="64" applyFont="1" applyBorder="1" applyAlignment="1">
      <alignment horizontal="center" vertical="center" textRotation="90"/>
    </xf>
    <xf numFmtId="0" fontId="45" fillId="0" borderId="15" xfId="64" applyFont="1" applyBorder="1" applyAlignment="1">
      <alignment horizontal="center" vertical="center"/>
    </xf>
    <xf numFmtId="0" fontId="9" fillId="24" borderId="15" xfId="0" applyFont="1" applyFill="1" applyBorder="1" applyAlignment="1">
      <alignment horizontal="center" vertical="center"/>
    </xf>
    <xf numFmtId="0" fontId="9" fillId="24" borderId="15" xfId="0" applyFont="1" applyFill="1" applyBorder="1" applyAlignment="1">
      <alignment horizontal="center" vertical="center" wrapText="1"/>
    </xf>
    <xf numFmtId="0" fontId="9" fillId="24" borderId="81" xfId="0" applyFont="1" applyFill="1" applyBorder="1" applyAlignment="1">
      <alignment horizontal="center" vertical="center" wrapText="1"/>
    </xf>
    <xf numFmtId="0" fontId="9" fillId="24" borderId="53" xfId="0" applyFont="1" applyFill="1" applyBorder="1" applyAlignment="1">
      <alignment horizontal="center" vertical="center" wrapText="1"/>
    </xf>
    <xf numFmtId="0" fontId="10" fillId="0" borderId="83" xfId="0" applyFont="1" applyBorder="1" applyAlignment="1">
      <alignment horizontal="center" vertical="center" wrapText="1"/>
    </xf>
    <xf numFmtId="0" fontId="10" fillId="0" borderId="39" xfId="0" applyFont="1" applyBorder="1" applyAlignment="1">
      <alignment horizontal="center" vertical="center" wrapText="1"/>
    </xf>
  </cellXfs>
  <cellStyles count="98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vertissement 2" xfId="49"/>
    <cellStyle name="Avertissement 3" xfId="50"/>
    <cellStyle name="Calcul 2" xfId="51"/>
    <cellStyle name="Calcul 3" xfId="52"/>
    <cellStyle name="Cellule liée 2" xfId="53"/>
    <cellStyle name="Cellule liée 3" xfId="54"/>
    <cellStyle name="Commentaire 2" xfId="55"/>
    <cellStyle name="Commentaire 3" xfId="56"/>
    <cellStyle name="Entrée 2" xfId="57"/>
    <cellStyle name="Entrée 3" xfId="58"/>
    <cellStyle name="Hyperlink" xfId="59"/>
    <cellStyle name="Insatisfaisant 2" xfId="60"/>
    <cellStyle name="Insatisfaisant 3" xfId="61"/>
    <cellStyle name="Neutre 2" xfId="62"/>
    <cellStyle name="Neutre 3" xfId="63"/>
    <cellStyle name="Normal" xfId="0" builtinId="0"/>
    <cellStyle name="Normal 2" xfId="64"/>
    <cellStyle name="Normal 2 2" xfId="65"/>
    <cellStyle name="Normal 3" xfId="66"/>
    <cellStyle name="Normal 3 2" xfId="67"/>
    <cellStyle name="Normal 3 3" xfId="68"/>
    <cellStyle name="Normal 4" xfId="69"/>
    <cellStyle name="Normal 4 2" xfId="70"/>
    <cellStyle name="Normal 5" xfId="71"/>
    <cellStyle name="Normal 6" xfId="72"/>
    <cellStyle name="Normal 7" xfId="73"/>
    <cellStyle name="Normal 8" xfId="74"/>
    <cellStyle name="Pourcentage 2" xfId="75"/>
    <cellStyle name="Pourcentage 2 2" xfId="76"/>
    <cellStyle name="Pourcentage 3" xfId="77"/>
    <cellStyle name="Satisfaisant 2" xfId="78"/>
    <cellStyle name="Satisfaisant 3" xfId="79"/>
    <cellStyle name="Sortie 2" xfId="80"/>
    <cellStyle name="Sortie 3" xfId="81"/>
    <cellStyle name="Texte explicatif 2" xfId="82"/>
    <cellStyle name="Texte explicatif 3" xfId="83"/>
    <cellStyle name="Titre 2" xfId="84"/>
    <cellStyle name="Titre 3" xfId="85"/>
    <cellStyle name="Titre 1 2" xfId="86"/>
    <cellStyle name="Titre 1 3" xfId="87"/>
    <cellStyle name="Titre 2 2" xfId="88"/>
    <cellStyle name="Titre 2 3" xfId="89"/>
    <cellStyle name="Titre 3 2" xfId="90"/>
    <cellStyle name="Titre 3 3" xfId="91"/>
    <cellStyle name="Titre 4 2" xfId="92"/>
    <cellStyle name="Titre 4 3" xfId="93"/>
    <cellStyle name="Total 2" xfId="94"/>
    <cellStyle name="Total 3" xfId="95"/>
    <cellStyle name="Vérification 2" xfId="96"/>
    <cellStyle name="Vérification 3" xfId="97"/>
  </cellStyles>
  <dxfs count="35"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6" tint="-0.24994659260841701"/>
      </font>
      <fill>
        <patternFill>
          <bgColor rgb="FF002060"/>
        </patternFill>
      </fill>
    </dxf>
    <dxf>
      <font>
        <color theme="6" tint="-0.24994659260841701"/>
      </font>
      <fill>
        <patternFill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color theme="6" tint="-0.24994659260841701"/>
      </font>
      <fill>
        <patternFill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theme="6" tint="-0.24994659260841701"/>
      </font>
      <fill>
        <patternFill>
          <bgColor theme="3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6" tint="-0.24994659260841701"/>
      </font>
      <fill>
        <patternFill>
          <bgColor theme="3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v2.xlsm]RapportpourClient!Tableau croisé dynamique1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1 : </a:t>
            </a:r>
          </a:p>
        </c:rich>
      </c:tx>
      <c:layout/>
      <c:overlay val="0"/>
    </c:title>
    <c:autoTitleDeleted val="0"/>
    <c:pivotFmts>
      <c:pivotFmt>
        <c:idx val="0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1"/>
        <c:spPr>
          <a:ln>
            <a:solidFill>
              <a:srgbClr val="0070C0"/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50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C000"/>
            </a:solidFill>
            <a:prstDash val="sysDot"/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  <a:prstDash val="dashDot"/>
          </a:ln>
        </c:spPr>
        <c:marker>
          <c:symbol val="none"/>
        </c:marker>
      </c:pivotFmt>
      <c:pivotFmt>
        <c:idx val="5"/>
        <c:spPr>
          <a:ln>
            <a:solidFill>
              <a:sysClr val="window" lastClr="FFFFFF">
                <a:lumMod val="50000"/>
              </a:sysClr>
            </a:solidFill>
            <a:prstDash val="sysDot"/>
          </a:ln>
        </c:spPr>
        <c:marker>
          <c:symbol val="none"/>
        </c:marker>
      </c:pivotFmt>
      <c:pivotFmt>
        <c:idx val="6"/>
        <c:spPr>
          <a:ln>
            <a:solidFill>
              <a:sysClr val="window" lastClr="FFFFFF">
                <a:lumMod val="50000"/>
              </a:sysClr>
            </a:solidFill>
            <a:prstDash val="dashDot"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RapportpourClient!$N$77:$N$78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RapportpourClient!$M$79:$M$111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RapportpourClient!$N$79:$N$111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0.99952380952380948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0.98952380952380958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79C-4C3D-82B6-72B505A9B850}"/>
            </c:ext>
          </c:extLst>
        </c:ser>
        <c:ser>
          <c:idx val="1"/>
          <c:order val="1"/>
          <c:tx>
            <c:strRef>
              <c:f>RapportpourClient!$O$77:$O$78</c:f>
              <c:strCache>
                <c:ptCount val="1"/>
                <c:pt idx="0">
                  <c:v>Trieur Aerien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RapportpourClient!$M$79:$M$111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RapportpourClient!$O$79:$O$111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79C-4C3D-82B6-72B505A9B850}"/>
            </c:ext>
          </c:extLst>
        </c:ser>
        <c:ser>
          <c:idx val="2"/>
          <c:order val="2"/>
          <c:tx>
            <c:strRef>
              <c:f>RapportpourClient!$P$77:$P$78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</a:ln>
          </c:spPr>
          <c:marker>
            <c:symbol val="none"/>
          </c:marker>
          <c:cat>
            <c:strRef>
              <c:f>RapportpourClient!$M$79:$M$111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RapportpourClient!$P$79:$P$111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79C-4C3D-82B6-72B505A9B850}"/>
            </c:ext>
          </c:extLst>
        </c:ser>
        <c:ser>
          <c:idx val="3"/>
          <c:order val="3"/>
          <c:tx>
            <c:strRef>
              <c:f>RapportpourClient!$Q$77:$Q$78</c:f>
              <c:strCache>
                <c:ptCount val="1"/>
                <c:pt idx="0">
                  <c:v>BIZERBA </c:v>
                </c:pt>
              </c:strCache>
            </c:strRef>
          </c:tx>
          <c:spPr>
            <a:ln>
              <a:solidFill>
                <a:srgbClr val="FFC000"/>
              </a:solidFill>
              <a:prstDash val="sysDot"/>
            </a:ln>
          </c:spPr>
          <c:marker>
            <c:symbol val="none"/>
          </c:marker>
          <c:cat>
            <c:strRef>
              <c:f>RapportpourClient!$M$79:$M$111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RapportpourClient!$Q$79:$Q$111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79C-4C3D-82B6-72B505A9B850}"/>
            </c:ext>
          </c:extLst>
        </c:ser>
        <c:ser>
          <c:idx val="4"/>
          <c:order val="4"/>
          <c:tx>
            <c:strRef>
              <c:f>RapportpourClient!$R$77:$R$78</c:f>
              <c:strCache>
                <c:ptCount val="1"/>
                <c:pt idx="0">
                  <c:v>PALETTE NAT</c:v>
                </c:pt>
              </c:strCache>
            </c:strRef>
          </c:tx>
          <c:spPr>
            <a:ln>
              <a:solidFill>
                <a:srgbClr val="FFC000"/>
              </a:solidFill>
              <a:prstDash val="dashDot"/>
            </a:ln>
          </c:spPr>
          <c:marker>
            <c:symbol val="none"/>
          </c:marker>
          <c:cat>
            <c:strRef>
              <c:f>RapportpourClient!$M$79:$M$111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RapportpourClient!$R$79:$R$111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79C-4C3D-82B6-72B505A9B850}"/>
            </c:ext>
          </c:extLst>
        </c:ser>
        <c:ser>
          <c:idx val="5"/>
          <c:order val="5"/>
          <c:tx>
            <c:strRef>
              <c:f>RapportpourClient!$S$77:$S$78</c:f>
              <c:strCache>
                <c:ptCount val="1"/>
                <c:pt idx="0">
                  <c:v> OCS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sysDot"/>
            </a:ln>
          </c:spPr>
          <c:marker>
            <c:symbol val="none"/>
          </c:marker>
          <c:cat>
            <c:strRef>
              <c:f>RapportpourClient!$M$79:$M$111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RapportpourClient!$S$79:$S$111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79C-4C3D-82B6-72B505A9B850}"/>
            </c:ext>
          </c:extLst>
        </c:ser>
        <c:ser>
          <c:idx val="6"/>
          <c:order val="6"/>
          <c:tx>
            <c:strRef>
              <c:f>RapportpourClient!$T$77:$T$78</c:f>
              <c:strCache>
                <c:ptCount val="1"/>
                <c:pt idx="0">
                  <c:v>PALETTE INT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dashDot"/>
            </a:ln>
          </c:spPr>
          <c:marker>
            <c:symbol val="none"/>
          </c:marker>
          <c:cat>
            <c:strRef>
              <c:f>RapportpourClient!$M$79:$M$111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RapportpourClient!$T$79:$T$111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679C-4C3D-82B6-72B505A9B8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3246336"/>
        <c:axId val="153268608"/>
      </c:lineChart>
      <c:catAx>
        <c:axId val="153246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268608"/>
        <c:crosses val="autoZero"/>
        <c:auto val="0"/>
        <c:lblAlgn val="ctr"/>
        <c:lblOffset val="100"/>
        <c:noMultiLvlLbl val="0"/>
      </c:catAx>
      <c:valAx>
        <c:axId val="153268608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246336"/>
        <c:crosses val="autoZero"/>
        <c:crossBetween val="midCat"/>
      </c:valAx>
    </c:plotArea>
    <c:legend>
      <c:legendPos val="b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v2.xlsm]RapportpourClient!Tableau croisé dynamique2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2 : 
</a:t>
            </a:r>
          </a:p>
        </c:rich>
      </c:tx>
      <c:layout/>
      <c:overlay val="0"/>
    </c:title>
    <c:autoTitleDeleted val="0"/>
    <c:pivotFmts>
      <c:pivotFmt>
        <c:idx val="0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1"/>
        <c:spPr>
          <a:ln>
            <a:solidFill>
              <a:srgbClr val="0070C0"/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50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C000"/>
            </a:solidFill>
            <a:prstDash val="sysDot"/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  <a:prstDash val="dashDot"/>
          </a:ln>
        </c:spPr>
        <c:marker>
          <c:symbol val="none"/>
        </c:marker>
      </c:pivotFmt>
      <c:pivotFmt>
        <c:idx val="5"/>
        <c:spPr>
          <a:ln>
            <a:solidFill>
              <a:sysClr val="window" lastClr="FFFFFF">
                <a:lumMod val="50000"/>
              </a:sysClr>
            </a:solidFill>
            <a:prstDash val="sysDot"/>
          </a:ln>
        </c:spPr>
        <c:marker>
          <c:symbol val="none"/>
        </c:marker>
      </c:pivotFmt>
      <c:pivotFmt>
        <c:idx val="6"/>
        <c:spPr>
          <a:ln>
            <a:solidFill>
              <a:sysClr val="window" lastClr="FFFFFF">
                <a:lumMod val="50000"/>
              </a:sysClr>
            </a:solidFill>
            <a:prstDash val="dashDot"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RapportpourClient!$W$77:$W$78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RapportpourClient!$V$79:$V$111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RapportpourClient!$W$79:$W$111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0.99952380952380948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FD4-4E1C-A2D0-A35AB598572A}"/>
            </c:ext>
          </c:extLst>
        </c:ser>
        <c:ser>
          <c:idx val="1"/>
          <c:order val="1"/>
          <c:tx>
            <c:strRef>
              <c:f>RapportpourClient!$X$77:$X$78</c:f>
              <c:strCache>
                <c:ptCount val="1"/>
                <c:pt idx="0">
                  <c:v>Trieur Aerien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RapportpourClient!$V$79:$V$111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RapportpourClient!$X$79:$X$111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FD4-4E1C-A2D0-A35AB598572A}"/>
            </c:ext>
          </c:extLst>
        </c:ser>
        <c:ser>
          <c:idx val="2"/>
          <c:order val="2"/>
          <c:tx>
            <c:strRef>
              <c:f>RapportpourClient!$Y$77:$Y$78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</a:ln>
          </c:spPr>
          <c:marker>
            <c:symbol val="none"/>
          </c:marker>
          <c:cat>
            <c:strRef>
              <c:f>RapportpourClient!$V$79:$V$111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RapportpourClient!$Y$79:$Y$111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FD4-4E1C-A2D0-A35AB598572A}"/>
            </c:ext>
          </c:extLst>
        </c:ser>
        <c:ser>
          <c:idx val="3"/>
          <c:order val="3"/>
          <c:tx>
            <c:strRef>
              <c:f>RapportpourClient!$Z$77:$Z$78</c:f>
              <c:strCache>
                <c:ptCount val="1"/>
                <c:pt idx="0">
                  <c:v>BIZERBA</c:v>
                </c:pt>
              </c:strCache>
            </c:strRef>
          </c:tx>
          <c:spPr>
            <a:ln>
              <a:solidFill>
                <a:srgbClr val="FFC000"/>
              </a:solidFill>
              <a:prstDash val="sysDot"/>
            </a:ln>
          </c:spPr>
          <c:marker>
            <c:symbol val="none"/>
          </c:marker>
          <c:cat>
            <c:strRef>
              <c:f>RapportpourClient!$V$79:$V$111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RapportpourClient!$Z$79:$Z$111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FD4-4E1C-A2D0-A35AB598572A}"/>
            </c:ext>
          </c:extLst>
        </c:ser>
        <c:ser>
          <c:idx val="4"/>
          <c:order val="4"/>
          <c:tx>
            <c:strRef>
              <c:f>RapportpourClient!$AA$77:$AA$78</c:f>
              <c:strCache>
                <c:ptCount val="1"/>
                <c:pt idx="0">
                  <c:v>PALETTE NAT</c:v>
                </c:pt>
              </c:strCache>
            </c:strRef>
          </c:tx>
          <c:spPr>
            <a:ln>
              <a:solidFill>
                <a:srgbClr val="FFC000"/>
              </a:solidFill>
              <a:prstDash val="dashDot"/>
            </a:ln>
          </c:spPr>
          <c:marker>
            <c:symbol val="none"/>
          </c:marker>
          <c:cat>
            <c:strRef>
              <c:f>RapportpourClient!$V$79:$V$111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RapportpourClient!$AA$79:$AA$111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FD4-4E1C-A2D0-A35AB598572A}"/>
            </c:ext>
          </c:extLst>
        </c:ser>
        <c:ser>
          <c:idx val="5"/>
          <c:order val="5"/>
          <c:tx>
            <c:strRef>
              <c:f>RapportpourClient!$AB$77:$AB$78</c:f>
              <c:strCache>
                <c:ptCount val="1"/>
                <c:pt idx="0">
                  <c:v> OCS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sysDot"/>
            </a:ln>
          </c:spPr>
          <c:marker>
            <c:symbol val="none"/>
          </c:marker>
          <c:cat>
            <c:strRef>
              <c:f>RapportpourClient!$V$79:$V$111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RapportpourClient!$AB$79:$AB$111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FD4-4E1C-A2D0-A35AB598572A}"/>
            </c:ext>
          </c:extLst>
        </c:ser>
        <c:ser>
          <c:idx val="6"/>
          <c:order val="6"/>
          <c:tx>
            <c:strRef>
              <c:f>RapportpourClient!$AC$77:$AC$78</c:f>
              <c:strCache>
                <c:ptCount val="1"/>
                <c:pt idx="0">
                  <c:v>PALETTE INT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dashDot"/>
            </a:ln>
          </c:spPr>
          <c:marker>
            <c:symbol val="none"/>
          </c:marker>
          <c:cat>
            <c:strRef>
              <c:f>RapportpourClient!$V$79:$V$111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RapportpourClient!$AC$79:$AC$111</c:f>
              <c:numCache>
                <c:formatCode>General</c:formatCode>
                <c:ptCount val="3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FD4-4E1C-A2D0-A35AB59857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5906048"/>
        <c:axId val="155907584"/>
      </c:lineChart>
      <c:catAx>
        <c:axId val="1559060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907584"/>
        <c:crosses val="autoZero"/>
        <c:auto val="0"/>
        <c:lblAlgn val="ctr"/>
        <c:lblOffset val="100"/>
        <c:noMultiLvlLbl val="0"/>
      </c:catAx>
      <c:valAx>
        <c:axId val="155907584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906048"/>
        <c:crosses val="autoZero"/>
        <c:crossBetween val="midCat"/>
      </c:valAx>
    </c:plotArea>
    <c:legend>
      <c:legendPos val="b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v2.xlsm]RapportpourClient!Tableau croisé dynamique3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3 </a:t>
            </a:r>
          </a:p>
        </c:rich>
      </c:tx>
      <c:layout/>
      <c:overlay val="0"/>
    </c:title>
    <c:autoTitleDeleted val="0"/>
    <c:pivotFmts>
      <c:pivotFmt>
        <c:idx val="0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1"/>
        <c:spPr>
          <a:ln>
            <a:solidFill>
              <a:srgbClr val="0070C0"/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50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C000"/>
            </a:solidFill>
            <a:prstDash val="sysDot"/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  <a:prstDash val="dashDot"/>
          </a:ln>
        </c:spPr>
        <c:marker>
          <c:symbol val="none"/>
        </c:marker>
      </c:pivotFmt>
      <c:pivotFmt>
        <c:idx val="5"/>
        <c:spPr>
          <a:ln>
            <a:solidFill>
              <a:sysClr val="window" lastClr="FFFFFF">
                <a:lumMod val="50000"/>
              </a:sysClr>
            </a:solidFill>
            <a:prstDash val="sysDot"/>
          </a:ln>
        </c:spPr>
        <c:marker>
          <c:symbol val="none"/>
        </c:marker>
      </c:pivotFmt>
      <c:pivotFmt>
        <c:idx val="6"/>
        <c:spPr>
          <a:ln>
            <a:solidFill>
              <a:sysClr val="window" lastClr="FFFFFF">
                <a:lumMod val="50000"/>
              </a:sysClr>
            </a:solidFill>
            <a:prstDash val="dashDot"/>
          </a:ln>
        </c:spPr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RapportpourClient!$AG$77:$AG$78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RapportpourClient!$AG$79:$AG$88</c:f>
              <c:numCache>
                <c:formatCode>General</c:formatCode>
                <c:ptCount val="9"/>
                <c:pt idx="0">
                  <c:v>1</c:v>
                </c:pt>
                <c:pt idx="1">
                  <c:v>0.99999659863945578</c:v>
                </c:pt>
                <c:pt idx="2">
                  <c:v>1</c:v>
                </c:pt>
                <c:pt idx="3">
                  <c:v>1</c:v>
                </c:pt>
                <c:pt idx="4">
                  <c:v>0.99993197278911572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E56-4C15-94F5-02EF81965C02}"/>
            </c:ext>
          </c:extLst>
        </c:ser>
        <c:ser>
          <c:idx val="1"/>
          <c:order val="1"/>
          <c:tx>
            <c:strRef>
              <c:f>RapportpourClient!$AH$77:$AH$78</c:f>
              <c:strCache>
                <c:ptCount val="1"/>
                <c:pt idx="0">
                  <c:v>Trieur Aérien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RapportpourClient!$AH$79:$AH$88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E56-4C15-94F5-02EF81965C02}"/>
            </c:ext>
          </c:extLst>
        </c:ser>
        <c:ser>
          <c:idx val="2"/>
          <c:order val="2"/>
          <c:tx>
            <c:strRef>
              <c:f>RapportpourClient!$AI$77:$AI$78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</a:ln>
          </c:spPr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RapportpourClient!$AI$79:$AI$88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0.99883116883116885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E56-4C15-94F5-02EF81965C02}"/>
            </c:ext>
          </c:extLst>
        </c:ser>
        <c:ser>
          <c:idx val="3"/>
          <c:order val="3"/>
          <c:tx>
            <c:strRef>
              <c:f>RapportpourClient!$AJ$77:$AJ$78</c:f>
              <c:strCache>
                <c:ptCount val="1"/>
                <c:pt idx="0">
                  <c:v>BIZERBA</c:v>
                </c:pt>
              </c:strCache>
            </c:strRef>
          </c:tx>
          <c:spPr>
            <a:ln>
              <a:solidFill>
                <a:srgbClr val="FFC000"/>
              </a:solidFill>
              <a:prstDash val="sysDot"/>
            </a:ln>
          </c:spPr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RapportpourClient!$AJ$79:$AJ$88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E56-4C15-94F5-02EF81965C02}"/>
            </c:ext>
          </c:extLst>
        </c:ser>
        <c:ser>
          <c:idx val="4"/>
          <c:order val="4"/>
          <c:tx>
            <c:strRef>
              <c:f>RapportpourClient!$AK$77:$AK$78</c:f>
              <c:strCache>
                <c:ptCount val="1"/>
                <c:pt idx="0">
                  <c:v>PALETTE NAT</c:v>
                </c:pt>
              </c:strCache>
            </c:strRef>
          </c:tx>
          <c:spPr>
            <a:ln>
              <a:solidFill>
                <a:srgbClr val="FFC000"/>
              </a:solidFill>
              <a:prstDash val="dashDot"/>
            </a:ln>
          </c:spPr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RapportpourClient!$AK$79:$AK$88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5E56-4C15-94F5-02EF81965C02}"/>
            </c:ext>
          </c:extLst>
        </c:ser>
        <c:ser>
          <c:idx val="5"/>
          <c:order val="5"/>
          <c:tx>
            <c:strRef>
              <c:f>RapportpourClient!$AL$77:$AL$78</c:f>
              <c:strCache>
                <c:ptCount val="1"/>
                <c:pt idx="0">
                  <c:v> OCS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sysDot"/>
            </a:ln>
          </c:spPr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RapportpourClient!$AL$79:$AL$88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5E56-4C15-94F5-02EF81965C02}"/>
            </c:ext>
          </c:extLst>
        </c:ser>
        <c:ser>
          <c:idx val="6"/>
          <c:order val="6"/>
          <c:tx>
            <c:strRef>
              <c:f>RapportpourClient!$AM$77:$AM$78</c:f>
              <c:strCache>
                <c:ptCount val="1"/>
                <c:pt idx="0">
                  <c:v>PALETTE INT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dashDot"/>
            </a:ln>
          </c:spPr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RapportpourClient!$AM$79:$AM$88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5E56-4C15-94F5-02EF81965C02}"/>
            </c:ext>
          </c:extLst>
        </c:ser>
        <c:ser>
          <c:idx val="7"/>
          <c:order val="7"/>
          <c:tx>
            <c:strRef>
              <c:f>RapportpourClient!$AN$77:$AN$78</c:f>
              <c:strCache>
                <c:ptCount val="1"/>
                <c:pt idx="0">
                  <c:v>Objectif  Trieur</c:v>
                </c:pt>
              </c:strCache>
            </c:strRef>
          </c:tx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RapportpourClient!$AN$79:$AN$88</c:f>
              <c:numCache>
                <c:formatCode>General</c:formatCode>
                <c:ptCount val="9"/>
                <c:pt idx="0">
                  <c:v>0.998</c:v>
                </c:pt>
                <c:pt idx="1">
                  <c:v>0.998</c:v>
                </c:pt>
                <c:pt idx="2">
                  <c:v>0.998</c:v>
                </c:pt>
                <c:pt idx="3">
                  <c:v>0.998</c:v>
                </c:pt>
                <c:pt idx="4">
                  <c:v>0.998</c:v>
                </c:pt>
                <c:pt idx="5">
                  <c:v>0.998</c:v>
                </c:pt>
                <c:pt idx="6">
                  <c:v>0.998</c:v>
                </c:pt>
                <c:pt idx="7">
                  <c:v>0.998</c:v>
                </c:pt>
                <c:pt idx="8">
                  <c:v>0.998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5E56-4C15-94F5-02EF81965C02}"/>
            </c:ext>
          </c:extLst>
        </c:ser>
        <c:ser>
          <c:idx val="8"/>
          <c:order val="8"/>
          <c:tx>
            <c:strRef>
              <c:f>RapportpourClient!$AO$77:$AO$78</c:f>
              <c:strCache>
                <c:ptCount val="1"/>
                <c:pt idx="0">
                  <c:v>Objectif hors Normes</c:v>
                </c:pt>
              </c:strCache>
            </c:strRef>
          </c:tx>
          <c:marker>
            <c:symbol val="none"/>
          </c:marker>
          <c:cat>
            <c:strRef>
              <c:f>RapportpourClient!$AF$79:$AF$88</c:f>
              <c:strCach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strCache>
            </c:strRef>
          </c:cat>
          <c:val>
            <c:numRef>
              <c:f>RapportpourClient!$AO$79:$AO$88</c:f>
              <c:numCache>
                <c:formatCode>General</c:formatCode>
                <c:ptCount val="9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5E56-4C15-94F5-02EF81965C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5732608"/>
        <c:axId val="155742592"/>
      </c:lineChart>
      <c:catAx>
        <c:axId val="155732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742592"/>
        <c:crosses val="autoZero"/>
        <c:auto val="0"/>
        <c:lblAlgn val="ctr"/>
        <c:lblOffset val="100"/>
        <c:noMultiLvlLbl val="0"/>
      </c:catAx>
      <c:valAx>
        <c:axId val="155742592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732608"/>
        <c:crosses val="autoZero"/>
        <c:crossBetween val="midCat"/>
      </c:valAx>
    </c:plotArea>
    <c:legend>
      <c:legendPos val="b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v2.xlsm]RapportpourClient!Tableau croisé dynamique4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4 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ln>
            <a:solidFill>
              <a:sysClr val="windowText" lastClr="000000">
                <a:lumMod val="50000"/>
                <a:lumOff val="50000"/>
              </a:sysClr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75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79646">
                <a:lumMod val="75000"/>
              </a:srgbClr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RapportpourClient!$AR$77:$AR$78</c:f>
              <c:strCache>
                <c:ptCount val="1"/>
                <c:pt idx="0">
                  <c:v>Tunnel Aérien</c:v>
                </c:pt>
              </c:strCache>
            </c:strRef>
          </c:tx>
          <c:marker>
            <c:symbol val="none"/>
          </c:marker>
          <c:cat>
            <c:strRef>
              <c:f>RapportpourClient!$AQ$79:$AQ$111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RapportpourClient!$AR$79:$AR$111</c:f>
              <c:numCache>
                <c:formatCode>General</c:formatCode>
                <c:ptCount val="32"/>
                <c:pt idx="0">
                  <c:v>0.97409863240779115</c:v>
                </c:pt>
                <c:pt idx="1">
                  <c:v>0.97284051460077603</c:v>
                </c:pt>
                <c:pt idx="2">
                  <c:v>0.98001636087413813</c:v>
                </c:pt>
                <c:pt idx="5">
                  <c:v>0.97669953748145566</c:v>
                </c:pt>
                <c:pt idx="6">
                  <c:v>0.97620646646838727</c:v>
                </c:pt>
                <c:pt idx="7">
                  <c:v>0.97598550067965562</c:v>
                </c:pt>
                <c:pt idx="8">
                  <c:v>0.97227245328511147</c:v>
                </c:pt>
                <c:pt idx="9">
                  <c:v>0.97604645535930312</c:v>
                </c:pt>
                <c:pt idx="12">
                  <c:v>0.97808433617062907</c:v>
                </c:pt>
                <c:pt idx="13">
                  <c:v>0.97838847385272143</c:v>
                </c:pt>
                <c:pt idx="14">
                  <c:v>0.97341513292433535</c:v>
                </c:pt>
                <c:pt idx="15">
                  <c:v>0.9734661889834304</c:v>
                </c:pt>
                <c:pt idx="16">
                  <c:v>0.97019464720194648</c:v>
                </c:pt>
                <c:pt idx="19">
                  <c:v>0.96169354838709675</c:v>
                </c:pt>
                <c:pt idx="20">
                  <c:v>0.96471797213975796</c:v>
                </c:pt>
                <c:pt idx="21">
                  <c:v>0.97220190197512801</c:v>
                </c:pt>
                <c:pt idx="22">
                  <c:v>0.97329789926600863</c:v>
                </c:pt>
                <c:pt idx="23">
                  <c:v>0.97421942136923523</c:v>
                </c:pt>
                <c:pt idx="24">
                  <c:v>1</c:v>
                </c:pt>
                <c:pt idx="26">
                  <c:v>0.97456328532025738</c:v>
                </c:pt>
                <c:pt idx="27">
                  <c:v>0.97545535317636611</c:v>
                </c:pt>
                <c:pt idx="28">
                  <c:v>0.97093685890129933</c:v>
                </c:pt>
                <c:pt idx="29">
                  <c:v>0.97283094812164583</c:v>
                </c:pt>
                <c:pt idx="30">
                  <c:v>0.97223540579022305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25A-4E4D-A788-BCFB70DB5B18}"/>
            </c:ext>
          </c:extLst>
        </c:ser>
        <c:ser>
          <c:idx val="1"/>
          <c:order val="1"/>
          <c:tx>
            <c:strRef>
              <c:f>RapportpourClient!$AS$77:$AS$78</c:f>
              <c:strCache>
                <c:ptCount val="1"/>
                <c:pt idx="0">
                  <c:v>Tunnel Douane 1</c:v>
                </c:pt>
              </c:strCache>
            </c:strRef>
          </c:tx>
          <c:spPr>
            <a:ln>
              <a:solidFill>
                <a:sysClr val="windowText" lastClr="000000">
                  <a:lumMod val="50000"/>
                  <a:lumOff val="50000"/>
                </a:sysClr>
              </a:solidFill>
            </a:ln>
          </c:spPr>
          <c:marker>
            <c:symbol val="none"/>
          </c:marker>
          <c:cat>
            <c:strRef>
              <c:f>RapportpourClient!$AQ$79:$AQ$111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RapportpourClient!$AS$79:$AS$111</c:f>
              <c:numCache>
                <c:formatCode>General</c:formatCode>
                <c:ptCount val="32"/>
                <c:pt idx="0">
                  <c:v>0.97869220995015149</c:v>
                </c:pt>
                <c:pt idx="1">
                  <c:v>0.97792642140468222</c:v>
                </c:pt>
                <c:pt idx="2">
                  <c:v>0.97498347965637688</c:v>
                </c:pt>
                <c:pt idx="3">
                  <c:v>0.98070469798657722</c:v>
                </c:pt>
                <c:pt idx="4">
                  <c:v>1</c:v>
                </c:pt>
                <c:pt idx="5">
                  <c:v>0.97286893897063387</c:v>
                </c:pt>
                <c:pt idx="6">
                  <c:v>0.97723633832231116</c:v>
                </c:pt>
                <c:pt idx="7">
                  <c:v>0.97650063856960412</c:v>
                </c:pt>
                <c:pt idx="8">
                  <c:v>0.97892316535734814</c:v>
                </c:pt>
                <c:pt idx="9">
                  <c:v>0.97146687093067785</c:v>
                </c:pt>
                <c:pt idx="10">
                  <c:v>0.95559908586353248</c:v>
                </c:pt>
                <c:pt idx="11">
                  <c:v>0.94293125810635536</c:v>
                </c:pt>
                <c:pt idx="12">
                  <c:v>0.9704486755961319</c:v>
                </c:pt>
                <c:pt idx="13">
                  <c:v>0.96248628884826326</c:v>
                </c:pt>
                <c:pt idx="14">
                  <c:v>0.97393921597415944</c:v>
                </c:pt>
                <c:pt idx="15">
                  <c:v>0.9704475973975073</c:v>
                </c:pt>
                <c:pt idx="16">
                  <c:v>0.96333725029377204</c:v>
                </c:pt>
                <c:pt idx="17">
                  <c:v>0.96512961688460652</c:v>
                </c:pt>
                <c:pt idx="18">
                  <c:v>0.97282608695652173</c:v>
                </c:pt>
                <c:pt idx="19">
                  <c:v>0.97266006416515549</c:v>
                </c:pt>
                <c:pt idx="20">
                  <c:v>0.96704605611434624</c:v>
                </c:pt>
                <c:pt idx="21">
                  <c:v>0.97340028499694642</c:v>
                </c:pt>
                <c:pt idx="22">
                  <c:v>0.9748655084222595</c:v>
                </c:pt>
                <c:pt idx="23">
                  <c:v>0.96655360844168081</c:v>
                </c:pt>
                <c:pt idx="24">
                  <c:v>0.9634076615208691</c:v>
                </c:pt>
                <c:pt idx="25">
                  <c:v>0.97796143250688705</c:v>
                </c:pt>
                <c:pt idx="26">
                  <c:v>0.97565493516803392</c:v>
                </c:pt>
                <c:pt idx="27">
                  <c:v>0.97045414174906741</c:v>
                </c:pt>
                <c:pt idx="28">
                  <c:v>0.96846695739684674</c:v>
                </c:pt>
                <c:pt idx="29">
                  <c:v>0.96624325735166172</c:v>
                </c:pt>
                <c:pt idx="30">
                  <c:v>0.97393771936375173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25A-4E4D-A788-BCFB70DB5B18}"/>
            </c:ext>
          </c:extLst>
        </c:ser>
        <c:ser>
          <c:idx val="2"/>
          <c:order val="2"/>
          <c:tx>
            <c:strRef>
              <c:f>RapportpourClient!$AT$77:$AT$78</c:f>
              <c:strCache>
                <c:ptCount val="1"/>
                <c:pt idx="0">
                  <c:v>Tunnel Douane 2</c:v>
                </c:pt>
              </c:strCache>
            </c:strRef>
          </c:tx>
          <c:spPr>
            <a:ln>
              <a:solidFill>
                <a:sysClr val="window" lastClr="FFFFFF">
                  <a:lumMod val="75000"/>
                </a:sysClr>
              </a:solidFill>
            </a:ln>
          </c:spPr>
          <c:marker>
            <c:symbol val="none"/>
          </c:marker>
          <c:cat>
            <c:strRef>
              <c:f>RapportpourClient!$AQ$79:$AQ$111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RapportpourClient!$AT$79:$AT$111</c:f>
              <c:numCache>
                <c:formatCode>General</c:formatCode>
                <c:ptCount val="32"/>
                <c:pt idx="0">
                  <c:v>0.97881355932203384</c:v>
                </c:pt>
                <c:pt idx="1">
                  <c:v>0.97488645471546886</c:v>
                </c:pt>
                <c:pt idx="2">
                  <c:v>0.9779874213836478</c:v>
                </c:pt>
                <c:pt idx="3">
                  <c:v>0.96867749419953597</c:v>
                </c:pt>
                <c:pt idx="4">
                  <c:v>0.97727272727272729</c:v>
                </c:pt>
                <c:pt idx="5">
                  <c:v>0.97095595306789773</c:v>
                </c:pt>
                <c:pt idx="6">
                  <c:v>0.97822277847309136</c:v>
                </c:pt>
                <c:pt idx="7">
                  <c:v>0.98066649707453579</c:v>
                </c:pt>
                <c:pt idx="8">
                  <c:v>0.97671443193449337</c:v>
                </c:pt>
                <c:pt idx="9">
                  <c:v>0.97340025094102889</c:v>
                </c:pt>
                <c:pt idx="10">
                  <c:v>0.96145325653522373</c:v>
                </c:pt>
                <c:pt idx="11">
                  <c:v>0.86956521739130432</c:v>
                </c:pt>
                <c:pt idx="12">
                  <c:v>0.97427963643395865</c:v>
                </c:pt>
                <c:pt idx="13">
                  <c:v>0.96135609293504032</c:v>
                </c:pt>
                <c:pt idx="14">
                  <c:v>0.96175086929842502</c:v>
                </c:pt>
                <c:pt idx="15">
                  <c:v>0.9734569201601011</c:v>
                </c:pt>
                <c:pt idx="16">
                  <c:v>0.97308209959623149</c:v>
                </c:pt>
                <c:pt idx="17">
                  <c:v>0.97216796875</c:v>
                </c:pt>
                <c:pt idx="18">
                  <c:v>0.8715814506539834</c:v>
                </c:pt>
                <c:pt idx="19">
                  <c:v>0.96717071229606044</c:v>
                </c:pt>
                <c:pt idx="20">
                  <c:v>0.96578775332316413</c:v>
                </c:pt>
                <c:pt idx="21">
                  <c:v>0.96890628397477707</c:v>
                </c:pt>
                <c:pt idx="22">
                  <c:v>0.97320021019442982</c:v>
                </c:pt>
                <c:pt idx="23">
                  <c:v>0.96749396002635624</c:v>
                </c:pt>
                <c:pt idx="24">
                  <c:v>0.96182495344506513</c:v>
                </c:pt>
                <c:pt idx="25">
                  <c:v>0.94051446945337625</c:v>
                </c:pt>
                <c:pt idx="26">
                  <c:v>0.96166202612979224</c:v>
                </c:pt>
                <c:pt idx="27">
                  <c:v>0.96310039167182027</c:v>
                </c:pt>
                <c:pt idx="28">
                  <c:v>0.95610810810810809</c:v>
                </c:pt>
                <c:pt idx="29">
                  <c:v>0.97163450360381309</c:v>
                </c:pt>
                <c:pt idx="30">
                  <c:v>0.9742677251574049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25A-4E4D-A788-BCFB70DB5B18}"/>
            </c:ext>
          </c:extLst>
        </c:ser>
        <c:ser>
          <c:idx val="3"/>
          <c:order val="3"/>
          <c:tx>
            <c:strRef>
              <c:f>RapportpourClient!$AU$77:$AU$78</c:f>
              <c:strCache>
                <c:ptCount val="1"/>
                <c:pt idx="0">
                  <c:v>Tunnel Route 1</c:v>
                </c:pt>
              </c:strCache>
            </c:strRef>
          </c:tx>
          <c:spPr>
            <a:ln>
              <a:solidFill>
                <a:srgbClr val="F79646">
                  <a:lumMod val="75000"/>
                </a:srgbClr>
              </a:solidFill>
            </a:ln>
          </c:spPr>
          <c:marker>
            <c:symbol val="none"/>
          </c:marker>
          <c:cat>
            <c:strRef>
              <c:f>RapportpourClient!$AQ$79:$AQ$111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RapportpourClient!$AU$79:$AU$111</c:f>
              <c:numCache>
                <c:formatCode>General</c:formatCode>
                <c:ptCount val="32"/>
                <c:pt idx="0">
                  <c:v>0.96629921259842522</c:v>
                </c:pt>
                <c:pt idx="1">
                  <c:v>0.95641535402966815</c:v>
                </c:pt>
                <c:pt idx="2">
                  <c:v>0.95673850112576386</c:v>
                </c:pt>
                <c:pt idx="3">
                  <c:v>0.95657726692209455</c:v>
                </c:pt>
                <c:pt idx="4">
                  <c:v>0.95</c:v>
                </c:pt>
                <c:pt idx="5">
                  <c:v>0.96504522121730629</c:v>
                </c:pt>
                <c:pt idx="6">
                  <c:v>0.95838048535143971</c:v>
                </c:pt>
                <c:pt idx="7">
                  <c:v>0.95470123677544327</c:v>
                </c:pt>
                <c:pt idx="8">
                  <c:v>0.94987896910152358</c:v>
                </c:pt>
                <c:pt idx="9">
                  <c:v>0.94972067039106145</c:v>
                </c:pt>
                <c:pt idx="10">
                  <c:v>0.95189995189995191</c:v>
                </c:pt>
                <c:pt idx="11">
                  <c:v>0.96654275092936803</c:v>
                </c:pt>
                <c:pt idx="12">
                  <c:v>0.96419066053714009</c:v>
                </c:pt>
                <c:pt idx="13">
                  <c:v>0.94941361806406444</c:v>
                </c:pt>
                <c:pt idx="14">
                  <c:v>0.95633652822151227</c:v>
                </c:pt>
                <c:pt idx="15">
                  <c:v>0.96259320106154433</c:v>
                </c:pt>
                <c:pt idx="16">
                  <c:v>0.93967343886326815</c:v>
                </c:pt>
                <c:pt idx="17">
                  <c:v>0.96656833824975419</c:v>
                </c:pt>
                <c:pt idx="18">
                  <c:v>0.97247706422018354</c:v>
                </c:pt>
                <c:pt idx="19">
                  <c:v>0.94765465669612503</c:v>
                </c:pt>
                <c:pt idx="20">
                  <c:v>0.95145956828095291</c:v>
                </c:pt>
                <c:pt idx="21">
                  <c:v>0.95093041040020387</c:v>
                </c:pt>
                <c:pt idx="22">
                  <c:v>0.95597671989255339</c:v>
                </c:pt>
                <c:pt idx="23">
                  <c:v>0.9422246220302376</c:v>
                </c:pt>
                <c:pt idx="24">
                  <c:v>0.96140592694693316</c:v>
                </c:pt>
                <c:pt idx="25">
                  <c:v>0.97718631178707227</c:v>
                </c:pt>
                <c:pt idx="26">
                  <c:v>0.95715227422544491</c:v>
                </c:pt>
                <c:pt idx="27">
                  <c:v>0.95600676818950936</c:v>
                </c:pt>
                <c:pt idx="28">
                  <c:v>0.96157256872598285</c:v>
                </c:pt>
                <c:pt idx="29">
                  <c:v>0.96010278604273736</c:v>
                </c:pt>
                <c:pt idx="30">
                  <c:v>0.96021064950263313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25A-4E4D-A788-BCFB70DB5B18}"/>
            </c:ext>
          </c:extLst>
        </c:ser>
        <c:ser>
          <c:idx val="4"/>
          <c:order val="4"/>
          <c:tx>
            <c:strRef>
              <c:f>RapportpourClient!$AV$77:$AV$78</c:f>
              <c:strCache>
                <c:ptCount val="1"/>
                <c:pt idx="0">
                  <c:v>Tunnel Route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RapportpourClient!$AQ$79:$AQ$111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RapportpourClient!$AV$79:$AV$111</c:f>
              <c:numCache>
                <c:formatCode>General</c:formatCode>
                <c:ptCount val="32"/>
                <c:pt idx="0">
                  <c:v>0.96490173688322611</c:v>
                </c:pt>
                <c:pt idx="1">
                  <c:v>0.96511942316358723</c:v>
                </c:pt>
                <c:pt idx="2">
                  <c:v>0.96310061945421066</c:v>
                </c:pt>
                <c:pt idx="3">
                  <c:v>0.96357750766394412</c:v>
                </c:pt>
                <c:pt idx="4">
                  <c:v>0.98103232136044038</c:v>
                </c:pt>
                <c:pt idx="5">
                  <c:v>0.96607017049457522</c:v>
                </c:pt>
                <c:pt idx="6">
                  <c:v>0.96635708072617077</c:v>
                </c:pt>
                <c:pt idx="7">
                  <c:v>0.96526124900827381</c:v>
                </c:pt>
                <c:pt idx="8">
                  <c:v>0.96622555190518589</c:v>
                </c:pt>
                <c:pt idx="9">
                  <c:v>0.96521764482929528</c:v>
                </c:pt>
                <c:pt idx="10">
                  <c:v>0.97215701484006611</c:v>
                </c:pt>
                <c:pt idx="11">
                  <c:v>0.96682911491903789</c:v>
                </c:pt>
                <c:pt idx="12">
                  <c:v>0.96877707815839642</c:v>
                </c:pt>
                <c:pt idx="13">
                  <c:v>0.96594067874270706</c:v>
                </c:pt>
                <c:pt idx="14">
                  <c:v>0.96590281163660008</c:v>
                </c:pt>
                <c:pt idx="15">
                  <c:v>0.96560340072038164</c:v>
                </c:pt>
                <c:pt idx="16">
                  <c:v>0.96741662579695931</c:v>
                </c:pt>
                <c:pt idx="17">
                  <c:v>0.96740631617714756</c:v>
                </c:pt>
                <c:pt idx="18">
                  <c:v>0.96662207357859531</c:v>
                </c:pt>
                <c:pt idx="19">
                  <c:v>0.96252905033268599</c:v>
                </c:pt>
                <c:pt idx="20">
                  <c:v>0.96116598255515651</c:v>
                </c:pt>
                <c:pt idx="21">
                  <c:v>0.96261473737888836</c:v>
                </c:pt>
                <c:pt idx="22">
                  <c:v>0.96066289641348701</c:v>
                </c:pt>
                <c:pt idx="23">
                  <c:v>0.96222639534525756</c:v>
                </c:pt>
                <c:pt idx="24">
                  <c:v>0.96168128858561941</c:v>
                </c:pt>
                <c:pt idx="25">
                  <c:v>0.97558051489146891</c:v>
                </c:pt>
                <c:pt idx="26">
                  <c:v>0.95593168179719956</c:v>
                </c:pt>
                <c:pt idx="27">
                  <c:v>0.95415598223778852</c:v>
                </c:pt>
                <c:pt idx="28">
                  <c:v>0.95806268524941662</c:v>
                </c:pt>
                <c:pt idx="29">
                  <c:v>0.95875376752719177</c:v>
                </c:pt>
                <c:pt idx="30">
                  <c:v>0.96314337296045238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F25A-4E4D-A788-BCFB70DB5B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6279936"/>
        <c:axId val="156281472"/>
      </c:lineChart>
      <c:catAx>
        <c:axId val="156279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281472"/>
        <c:crosses val="autoZero"/>
        <c:auto val="0"/>
        <c:lblAlgn val="ctr"/>
        <c:lblOffset val="100"/>
        <c:noMultiLvlLbl val="0"/>
      </c:catAx>
      <c:valAx>
        <c:axId val="156281472"/>
        <c:scaling>
          <c:orientation val="minMax"/>
          <c:max val="1"/>
          <c:min val="0.85000000000000009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279936"/>
        <c:crosses val="autoZero"/>
        <c:crossBetween val="midCat"/>
      </c:valAx>
    </c:plotArea>
    <c:legend>
      <c:legendPos val="b"/>
      <c:layout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v2.xlsm]RapportpourClient!Tableau croisé dynamique5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5 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ln>
            <a:solidFill>
              <a:schemeClr val="bg1">
                <a:lumMod val="50000"/>
              </a:schemeClr>
            </a:solidFill>
          </a:ln>
        </c:spPr>
        <c:marker>
          <c:symbol val="none"/>
        </c:marker>
      </c:pivotFmt>
      <c:pivotFmt>
        <c:idx val="2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RapportpourClient!$AY$77:$AY$78</c:f>
              <c:strCache>
                <c:ptCount val="1"/>
                <c:pt idx="0">
                  <c:v>Trieur Aérien</c:v>
                </c:pt>
              </c:strCache>
            </c:strRef>
          </c:tx>
          <c:marker>
            <c:symbol val="none"/>
          </c:marker>
          <c:cat>
            <c:strRef>
              <c:f>RapportpourClient!$AX$79:$AX$111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RapportpourClient!$AY$79:$AY$111</c:f>
              <c:numCache>
                <c:formatCode>General</c:formatCode>
                <c:ptCount val="32"/>
                <c:pt idx="0">
                  <c:v>9652</c:v>
                </c:pt>
                <c:pt idx="1">
                  <c:v>9794</c:v>
                </c:pt>
                <c:pt idx="2">
                  <c:v>8557</c:v>
                </c:pt>
                <c:pt idx="3">
                  <c:v>0</c:v>
                </c:pt>
                <c:pt idx="4">
                  <c:v>0</c:v>
                </c:pt>
                <c:pt idx="5">
                  <c:v>11459</c:v>
                </c:pt>
                <c:pt idx="6">
                  <c:v>10423</c:v>
                </c:pt>
                <c:pt idx="7">
                  <c:v>8828</c:v>
                </c:pt>
                <c:pt idx="8">
                  <c:v>8295</c:v>
                </c:pt>
                <c:pt idx="9">
                  <c:v>8266</c:v>
                </c:pt>
                <c:pt idx="10">
                  <c:v>0</c:v>
                </c:pt>
                <c:pt idx="11">
                  <c:v>0</c:v>
                </c:pt>
                <c:pt idx="12">
                  <c:v>10221</c:v>
                </c:pt>
                <c:pt idx="13">
                  <c:v>7496</c:v>
                </c:pt>
                <c:pt idx="14">
                  <c:v>8313</c:v>
                </c:pt>
                <c:pt idx="15">
                  <c:v>8932</c:v>
                </c:pt>
                <c:pt idx="16">
                  <c:v>8220</c:v>
                </c:pt>
                <c:pt idx="17">
                  <c:v>0</c:v>
                </c:pt>
                <c:pt idx="18">
                  <c:v>0</c:v>
                </c:pt>
                <c:pt idx="19">
                  <c:v>9424</c:v>
                </c:pt>
                <c:pt idx="20">
                  <c:v>8758</c:v>
                </c:pt>
                <c:pt idx="21">
                  <c:v>8202</c:v>
                </c:pt>
                <c:pt idx="22">
                  <c:v>7902</c:v>
                </c:pt>
                <c:pt idx="23">
                  <c:v>6982</c:v>
                </c:pt>
                <c:pt idx="24">
                  <c:v>2</c:v>
                </c:pt>
                <c:pt idx="25">
                  <c:v>0</c:v>
                </c:pt>
                <c:pt idx="26">
                  <c:v>9789</c:v>
                </c:pt>
                <c:pt idx="27">
                  <c:v>9004</c:v>
                </c:pt>
                <c:pt idx="28">
                  <c:v>9004</c:v>
                </c:pt>
                <c:pt idx="29">
                  <c:v>8428</c:v>
                </c:pt>
                <c:pt idx="30">
                  <c:v>8428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72C-42DF-82A5-A56D117E693C}"/>
            </c:ext>
          </c:extLst>
        </c:ser>
        <c:ser>
          <c:idx val="1"/>
          <c:order val="1"/>
          <c:tx>
            <c:strRef>
              <c:f>RapportpourClient!$AZ$77:$AZ$78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chemeClr val="bg1">
                  <a:lumMod val="50000"/>
                </a:schemeClr>
              </a:solidFill>
            </a:ln>
          </c:spPr>
          <c:marker>
            <c:symbol val="none"/>
          </c:marker>
          <c:cat>
            <c:strRef>
              <c:f>RapportpourClient!$AX$79:$AX$111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RapportpourClient!$AZ$79:$AZ$111</c:f>
              <c:numCache>
                <c:formatCode>General</c:formatCode>
                <c:ptCount val="32"/>
                <c:pt idx="0">
                  <c:v>13535</c:v>
                </c:pt>
                <c:pt idx="1">
                  <c:v>15703</c:v>
                </c:pt>
                <c:pt idx="2">
                  <c:v>14409</c:v>
                </c:pt>
                <c:pt idx="3">
                  <c:v>5300</c:v>
                </c:pt>
                <c:pt idx="4">
                  <c:v>98</c:v>
                </c:pt>
                <c:pt idx="5">
                  <c:v>21306</c:v>
                </c:pt>
                <c:pt idx="6">
                  <c:v>18360</c:v>
                </c:pt>
                <c:pt idx="7">
                  <c:v>15676</c:v>
                </c:pt>
                <c:pt idx="8">
                  <c:v>14346</c:v>
                </c:pt>
                <c:pt idx="9">
                  <c:v>14429</c:v>
                </c:pt>
                <c:pt idx="10">
                  <c:v>5320</c:v>
                </c:pt>
                <c:pt idx="11">
                  <c:v>1553</c:v>
                </c:pt>
                <c:pt idx="12">
                  <c:v>21820</c:v>
                </c:pt>
                <c:pt idx="13">
                  <c:v>17893</c:v>
                </c:pt>
                <c:pt idx="14">
                  <c:v>18511</c:v>
                </c:pt>
                <c:pt idx="15">
                  <c:v>17504</c:v>
                </c:pt>
                <c:pt idx="16">
                  <c:v>17223</c:v>
                </c:pt>
                <c:pt idx="17">
                  <c:v>6407</c:v>
                </c:pt>
                <c:pt idx="18">
                  <c:v>1945</c:v>
                </c:pt>
                <c:pt idx="19">
                  <c:v>19364</c:v>
                </c:pt>
                <c:pt idx="20">
                  <c:v>19701</c:v>
                </c:pt>
                <c:pt idx="21">
                  <c:v>19336</c:v>
                </c:pt>
                <c:pt idx="22">
                  <c:v>15145</c:v>
                </c:pt>
                <c:pt idx="23">
                  <c:v>15167</c:v>
                </c:pt>
                <c:pt idx="24">
                  <c:v>5646</c:v>
                </c:pt>
                <c:pt idx="25">
                  <c:v>1348</c:v>
                </c:pt>
                <c:pt idx="26">
                  <c:v>19785</c:v>
                </c:pt>
                <c:pt idx="27">
                  <c:v>21740</c:v>
                </c:pt>
                <c:pt idx="28">
                  <c:v>21740</c:v>
                </c:pt>
                <c:pt idx="29">
                  <c:v>17044</c:v>
                </c:pt>
                <c:pt idx="30">
                  <c:v>17044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72C-42DF-82A5-A56D117E693C}"/>
            </c:ext>
          </c:extLst>
        </c:ser>
        <c:ser>
          <c:idx val="2"/>
          <c:order val="2"/>
          <c:tx>
            <c:strRef>
              <c:f>RapportpourClient!$BA$77:$BA$78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RapportpourClient!$AX$79:$AX$111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RapportpourClient!$BA$79:$BA$111</c:f>
              <c:numCache>
                <c:formatCode>General</c:formatCode>
                <c:ptCount val="32"/>
                <c:pt idx="0">
                  <c:v>39628</c:v>
                </c:pt>
                <c:pt idx="1">
                  <c:v>39824</c:v>
                </c:pt>
                <c:pt idx="2">
                  <c:v>36083</c:v>
                </c:pt>
                <c:pt idx="3">
                  <c:v>48213</c:v>
                </c:pt>
                <c:pt idx="4">
                  <c:v>18387</c:v>
                </c:pt>
                <c:pt idx="5">
                  <c:v>43667</c:v>
                </c:pt>
                <c:pt idx="6">
                  <c:v>43592</c:v>
                </c:pt>
                <c:pt idx="7">
                  <c:v>42003</c:v>
                </c:pt>
                <c:pt idx="8">
                  <c:v>39592</c:v>
                </c:pt>
                <c:pt idx="9">
                  <c:v>40743</c:v>
                </c:pt>
                <c:pt idx="10">
                  <c:v>51068</c:v>
                </c:pt>
                <c:pt idx="11">
                  <c:v>19352</c:v>
                </c:pt>
                <c:pt idx="12">
                  <c:v>42888</c:v>
                </c:pt>
                <c:pt idx="13">
                  <c:v>38450</c:v>
                </c:pt>
                <c:pt idx="14">
                  <c:v>39216</c:v>
                </c:pt>
                <c:pt idx="15">
                  <c:v>38730</c:v>
                </c:pt>
                <c:pt idx="16">
                  <c:v>40647</c:v>
                </c:pt>
                <c:pt idx="17">
                  <c:v>45478</c:v>
                </c:pt>
                <c:pt idx="18">
                  <c:v>15168</c:v>
                </c:pt>
                <c:pt idx="19">
                  <c:v>38766</c:v>
                </c:pt>
                <c:pt idx="20">
                  <c:v>40125</c:v>
                </c:pt>
                <c:pt idx="21">
                  <c:v>39222</c:v>
                </c:pt>
                <c:pt idx="22">
                  <c:v>34639</c:v>
                </c:pt>
                <c:pt idx="23">
                  <c:v>38039</c:v>
                </c:pt>
                <c:pt idx="24">
                  <c:v>44537</c:v>
                </c:pt>
                <c:pt idx="25">
                  <c:v>16111</c:v>
                </c:pt>
                <c:pt idx="26">
                  <c:v>41597</c:v>
                </c:pt>
                <c:pt idx="27">
                  <c:v>40843</c:v>
                </c:pt>
                <c:pt idx="28">
                  <c:v>40843</c:v>
                </c:pt>
                <c:pt idx="29">
                  <c:v>36193</c:v>
                </c:pt>
                <c:pt idx="30">
                  <c:v>36193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72C-42DF-82A5-A56D117E693C}"/>
            </c:ext>
          </c:extLst>
        </c:ser>
        <c:ser>
          <c:idx val="3"/>
          <c:order val="3"/>
          <c:tx>
            <c:strRef>
              <c:f>RapportpourClient!$BB$77:$BB$78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RapportpourClient!$AX$79:$AX$111</c:f>
              <c:strCache>
                <c:ptCount val="32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  <c:pt idx="28">
                  <c:v>01/03/2017</c:v>
                </c:pt>
                <c:pt idx="29">
                  <c:v>02/03/2017</c:v>
                </c:pt>
                <c:pt idx="30">
                  <c:v>03/03/2017</c:v>
                </c:pt>
                <c:pt idx="31">
                  <c:v>04/03/2017</c:v>
                </c:pt>
              </c:strCache>
            </c:strRef>
          </c:cat>
          <c:val>
            <c:numRef>
              <c:f>RapportpourClient!$BB$79:$BB$111</c:f>
              <c:numCache>
                <c:formatCode>General</c:formatCode>
                <c:ptCount val="32"/>
                <c:pt idx="0">
                  <c:v>62815</c:v>
                </c:pt>
                <c:pt idx="1">
                  <c:v>65321</c:v>
                </c:pt>
                <c:pt idx="2">
                  <c:v>59049</c:v>
                </c:pt>
                <c:pt idx="3">
                  <c:v>53513</c:v>
                </c:pt>
                <c:pt idx="4">
                  <c:v>18485</c:v>
                </c:pt>
                <c:pt idx="5">
                  <c:v>76432</c:v>
                </c:pt>
                <c:pt idx="6">
                  <c:v>72375</c:v>
                </c:pt>
                <c:pt idx="7">
                  <c:v>66507</c:v>
                </c:pt>
                <c:pt idx="8">
                  <c:v>62233</c:v>
                </c:pt>
                <c:pt idx="9">
                  <c:v>63438</c:v>
                </c:pt>
                <c:pt idx="10">
                  <c:v>56388</c:v>
                </c:pt>
                <c:pt idx="11">
                  <c:v>20905</c:v>
                </c:pt>
                <c:pt idx="12">
                  <c:v>74929</c:v>
                </c:pt>
                <c:pt idx="13">
                  <c:v>63839</c:v>
                </c:pt>
                <c:pt idx="14">
                  <c:v>66040</c:v>
                </c:pt>
                <c:pt idx="15">
                  <c:v>65166</c:v>
                </c:pt>
                <c:pt idx="16">
                  <c:v>66090</c:v>
                </c:pt>
                <c:pt idx="17">
                  <c:v>51885</c:v>
                </c:pt>
                <c:pt idx="18">
                  <c:v>17113</c:v>
                </c:pt>
                <c:pt idx="19">
                  <c:v>67554</c:v>
                </c:pt>
                <c:pt idx="20">
                  <c:v>68584</c:v>
                </c:pt>
                <c:pt idx="21">
                  <c:v>66760</c:v>
                </c:pt>
                <c:pt idx="22">
                  <c:v>57686</c:v>
                </c:pt>
                <c:pt idx="23">
                  <c:v>60188</c:v>
                </c:pt>
                <c:pt idx="24">
                  <c:v>50185</c:v>
                </c:pt>
                <c:pt idx="25">
                  <c:v>17459</c:v>
                </c:pt>
                <c:pt idx="26">
                  <c:v>71171</c:v>
                </c:pt>
                <c:pt idx="27">
                  <c:v>71587</c:v>
                </c:pt>
                <c:pt idx="28">
                  <c:v>63803</c:v>
                </c:pt>
                <c:pt idx="29">
                  <c:v>62657</c:v>
                </c:pt>
                <c:pt idx="30">
                  <c:v>61665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72C-42DF-82A5-A56D117E69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6683648"/>
        <c:axId val="156566656"/>
      </c:lineChart>
      <c:catAx>
        <c:axId val="156683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566656"/>
        <c:crosses val="autoZero"/>
        <c:auto val="0"/>
        <c:lblAlgn val="ctr"/>
        <c:lblOffset val="100"/>
        <c:noMultiLvlLbl val="0"/>
      </c:catAx>
      <c:valAx>
        <c:axId val="156566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683648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10</xdr:row>
      <xdr:rowOff>0</xdr:rowOff>
    </xdr:from>
    <xdr:to>
      <xdr:col>8</xdr:col>
      <xdr:colOff>628650</xdr:colOff>
      <xdr:row>11</xdr:row>
      <xdr:rowOff>122185</xdr:rowOff>
    </xdr:to>
    <xdr:sp macro="" textlink="">
      <xdr:nvSpPr>
        <xdr:cNvPr id="3" name="Text Box 11"/>
        <xdr:cNvSpPr txBox="1">
          <a:spLocks noChangeArrowheads="1"/>
        </xdr:cNvSpPr>
      </xdr:nvSpPr>
      <xdr:spPr bwMode="auto">
        <a:xfrm>
          <a:off x="19050" y="2133600"/>
          <a:ext cx="8801100" cy="312685"/>
        </a:xfrm>
        <a:prstGeom prst="rect">
          <a:avLst/>
        </a:prstGeom>
        <a:solidFill>
          <a:srgbClr val="969696"/>
        </a:solidFill>
        <a:ln w="9525">
          <a:noFill/>
          <a:miter lim="800000"/>
          <a:headEnd/>
          <a:tailEnd/>
        </a:ln>
      </xdr:spPr>
      <xdr:txBody>
        <a:bodyPr vertOverflow="clip" wrap="square" lIns="91440" tIns="57600" rIns="91440" bIns="45720" anchor="t" upright="1"/>
        <a:lstStyle/>
        <a:p>
          <a:pPr lvl="1" algn="r" rtl="1">
            <a:defRPr sz="1000"/>
          </a:pPr>
          <a:r>
            <a:rPr lang="fr-FR" sz="1200" b="1" i="1" strike="noStrike">
              <a:solidFill>
                <a:srgbClr val="FFFFFF"/>
              </a:solidFill>
              <a:latin typeface="Arial Black"/>
            </a:rPr>
            <a:t>                          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  </a:t>
          </a:r>
          <a:r>
            <a:rPr lang="fr-FR" sz="1200" b="1" i="1" strike="noStrike">
              <a:solidFill>
                <a:srgbClr val="FFFFFF"/>
              </a:solidFill>
              <a:latin typeface="Arial Black"/>
            </a:rPr>
            <a:t>Journée du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11/10/2016</a:t>
          </a:r>
        </a:p>
        <a:p>
          <a:pPr lvl="1" algn="r" rtl="1">
            <a:defRPr sz="1000"/>
          </a:pPr>
          <a:endParaRPr lang="fr-FR" sz="1200" b="1" i="1" strike="noStrike">
            <a:solidFill>
              <a:srgbClr val="FFFFFF"/>
            </a:solidFill>
            <a:latin typeface="Arial Black"/>
          </a:endParaRPr>
        </a:p>
      </xdr:txBody>
    </xdr:sp>
    <xdr:clientData/>
  </xdr:twoCellAnchor>
  <xdr:oneCellAnchor>
    <xdr:from>
      <xdr:col>9</xdr:col>
      <xdr:colOff>190500</xdr:colOff>
      <xdr:row>53</xdr:row>
      <xdr:rowOff>190500</xdr:rowOff>
    </xdr:from>
    <xdr:ext cx="184731" cy="264560"/>
    <xdr:sp macro="" textlink="">
      <xdr:nvSpPr>
        <xdr:cNvPr id="8" name="ZoneTexte 7"/>
        <xdr:cNvSpPr txBox="1"/>
      </xdr:nvSpPr>
      <xdr:spPr>
        <a:xfrm>
          <a:off x="9124950" y="1191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0</xdr:col>
      <xdr:colOff>152400</xdr:colOff>
      <xdr:row>74</xdr:row>
      <xdr:rowOff>19050</xdr:rowOff>
    </xdr:from>
    <xdr:to>
      <xdr:col>9</xdr:col>
      <xdr:colOff>657225</xdr:colOff>
      <xdr:row>93</xdr:row>
      <xdr:rowOff>161925</xdr:rowOff>
    </xdr:to>
    <xdr:graphicFrame macro="">
      <xdr:nvGraphicFramePr>
        <xdr:cNvPr id="1890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133350</xdr:colOff>
      <xdr:row>98</xdr:row>
      <xdr:rowOff>0</xdr:rowOff>
    </xdr:from>
    <xdr:to>
      <xdr:col>9</xdr:col>
      <xdr:colOff>657225</xdr:colOff>
      <xdr:row>117</xdr:row>
      <xdr:rowOff>152400</xdr:rowOff>
    </xdr:to>
    <xdr:graphicFrame macro="">
      <xdr:nvGraphicFramePr>
        <xdr:cNvPr id="1891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161925</xdr:colOff>
      <xdr:row>120</xdr:row>
      <xdr:rowOff>19050</xdr:rowOff>
    </xdr:from>
    <xdr:to>
      <xdr:col>9</xdr:col>
      <xdr:colOff>628650</xdr:colOff>
      <xdr:row>138</xdr:row>
      <xdr:rowOff>154781</xdr:rowOff>
    </xdr:to>
    <xdr:graphicFrame macro="">
      <xdr:nvGraphicFramePr>
        <xdr:cNvPr id="1892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133350</xdr:colOff>
      <xdr:row>144</xdr:row>
      <xdr:rowOff>142875</xdr:rowOff>
    </xdr:from>
    <xdr:to>
      <xdr:col>9</xdr:col>
      <xdr:colOff>638175</xdr:colOff>
      <xdr:row>159</xdr:row>
      <xdr:rowOff>9525</xdr:rowOff>
    </xdr:to>
    <xdr:graphicFrame macro="">
      <xdr:nvGraphicFramePr>
        <xdr:cNvPr id="1893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114300</xdr:colOff>
      <xdr:row>164</xdr:row>
      <xdr:rowOff>19050</xdr:rowOff>
    </xdr:from>
    <xdr:to>
      <xdr:col>9</xdr:col>
      <xdr:colOff>619125</xdr:colOff>
      <xdr:row>188</xdr:row>
      <xdr:rowOff>85725</xdr:rowOff>
    </xdr:to>
    <xdr:graphicFrame macro="">
      <xdr:nvGraphicFramePr>
        <xdr:cNvPr id="1894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333375</xdr:colOff>
          <xdr:row>1</xdr:row>
          <xdr:rowOff>142875</xdr:rowOff>
        </xdr:from>
        <xdr:to>
          <xdr:col>15</xdr:col>
          <xdr:colOff>28575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macro7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0</xdr:row>
          <xdr:rowOff>209550</xdr:rowOff>
        </xdr:from>
        <xdr:to>
          <xdr:col>2</xdr:col>
          <xdr:colOff>638175</xdr:colOff>
          <xdr:row>0</xdr:row>
          <xdr:rowOff>695325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4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17</xdr:row>
      <xdr:rowOff>128270</xdr:rowOff>
    </xdr:from>
    <xdr:to>
      <xdr:col>2</xdr:col>
      <xdr:colOff>494650</xdr:colOff>
      <xdr:row>20</xdr:row>
      <xdr:rowOff>75045</xdr:rowOff>
    </xdr:to>
    <xdr:sp macro="" textlink="">
      <xdr:nvSpPr>
        <xdr:cNvPr id="2" name="Text Box 14"/>
        <xdr:cNvSpPr txBox="1">
          <a:spLocks noChangeArrowheads="1"/>
        </xdr:cNvSpPr>
      </xdr:nvSpPr>
      <xdr:spPr bwMode="auto">
        <a:xfrm>
          <a:off x="38100" y="709295"/>
          <a:ext cx="3237850" cy="518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41148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 Black"/>
            </a:rPr>
            <a:t>Prestation de maintenance 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 Black"/>
            </a:rPr>
            <a:t>préventive et curative</a:t>
          </a:r>
          <a:endParaRPr lang="fr-FR" sz="12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 Black"/>
            </a:rPr>
            <a:t> </a:t>
          </a:r>
        </a:p>
      </xdr:txBody>
    </xdr:sp>
    <xdr:clientData/>
  </xdr:twoCellAnchor>
  <xdr:twoCellAnchor>
    <xdr:from>
      <xdr:col>0</xdr:col>
      <xdr:colOff>19050</xdr:colOff>
      <xdr:row>24</xdr:row>
      <xdr:rowOff>0</xdr:rowOff>
    </xdr:from>
    <xdr:to>
      <xdr:col>8</xdr:col>
      <xdr:colOff>628650</xdr:colOff>
      <xdr:row>25</xdr:row>
      <xdr:rowOff>122185</xdr:rowOff>
    </xdr:to>
    <xdr:sp macro="" textlink="">
      <xdr:nvSpPr>
        <xdr:cNvPr id="3" name="Text Box 11"/>
        <xdr:cNvSpPr txBox="1">
          <a:spLocks noChangeArrowheads="1"/>
        </xdr:cNvSpPr>
      </xdr:nvSpPr>
      <xdr:spPr bwMode="auto">
        <a:xfrm>
          <a:off x="19050" y="2133600"/>
          <a:ext cx="8801100" cy="312685"/>
        </a:xfrm>
        <a:prstGeom prst="rect">
          <a:avLst/>
        </a:prstGeom>
        <a:solidFill>
          <a:srgbClr val="969696"/>
        </a:solidFill>
        <a:ln w="9525">
          <a:noFill/>
          <a:miter lim="800000"/>
          <a:headEnd/>
          <a:tailEnd/>
        </a:ln>
      </xdr:spPr>
      <xdr:txBody>
        <a:bodyPr vertOverflow="clip" wrap="square" lIns="91440" tIns="57600" rIns="91440" bIns="45720" anchor="t" upright="1"/>
        <a:lstStyle/>
        <a:p>
          <a:pPr lvl="1" algn="r" rtl="1">
            <a:defRPr sz="1000"/>
          </a:pPr>
          <a:r>
            <a:rPr lang="fr-FR" sz="1200" b="1" i="1" strike="noStrike">
              <a:solidFill>
                <a:srgbClr val="FFFFFF"/>
              </a:solidFill>
              <a:latin typeface="Arial Black"/>
            </a:rPr>
            <a:t>                        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  </a:t>
          </a:r>
          <a:r>
            <a:rPr lang="fr-FR" sz="1200" b="1" i="1" strike="noStrike">
              <a:solidFill>
                <a:srgbClr val="FFFFFF"/>
              </a:solidFill>
              <a:latin typeface="Arial Black"/>
            </a:rPr>
            <a:t>Journée du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</a:t>
          </a:r>
        </a:p>
        <a:p>
          <a:pPr lvl="1" algn="r" rtl="1">
            <a:defRPr sz="1000"/>
          </a:pPr>
          <a:endParaRPr lang="fr-FR" sz="1200" b="1" i="1" strike="noStrike">
            <a:solidFill>
              <a:srgbClr val="FFFFFF"/>
            </a:solidFill>
            <a:latin typeface="Arial Black"/>
          </a:endParaRPr>
        </a:p>
      </xdr:txBody>
    </xdr:sp>
    <xdr:clientData/>
  </xdr:twoCellAnchor>
  <xdr:twoCellAnchor>
    <xdr:from>
      <xdr:col>2</xdr:col>
      <xdr:colOff>320040</xdr:colOff>
      <xdr:row>21</xdr:row>
      <xdr:rowOff>114300</xdr:rowOff>
    </xdr:from>
    <xdr:to>
      <xdr:col>8</xdr:col>
      <xdr:colOff>38076</xdr:colOff>
      <xdr:row>22</xdr:row>
      <xdr:rowOff>44096</xdr:rowOff>
    </xdr:to>
    <xdr:sp macro="" textlink="">
      <xdr:nvSpPr>
        <xdr:cNvPr id="4" name="Text Box 12"/>
        <xdr:cNvSpPr txBox="1">
          <a:spLocks noChangeArrowheads="1"/>
        </xdr:cNvSpPr>
      </xdr:nvSpPr>
      <xdr:spPr bwMode="auto">
        <a:xfrm>
          <a:off x="3101340" y="1457325"/>
          <a:ext cx="5128236" cy="3107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54864" tIns="59436" rIns="54864" bIns="0" anchor="t" upright="1"/>
        <a:lstStyle/>
        <a:p>
          <a:pPr algn="ctr" rtl="1">
            <a:defRPr sz="1000"/>
          </a:pPr>
          <a:r>
            <a:rPr lang="fr-FR" sz="1600" b="0" i="0" strike="noStrike">
              <a:solidFill>
                <a:srgbClr val="000000"/>
              </a:solidFill>
              <a:latin typeface="Arial Black"/>
            </a:rPr>
            <a:t>Rapport journalier Hub de Roissy</a:t>
          </a:r>
        </a:p>
      </xdr:txBody>
    </xdr:sp>
    <xdr:clientData/>
  </xdr:twoCellAnchor>
  <xdr:oneCellAnchor>
    <xdr:from>
      <xdr:col>9</xdr:col>
      <xdr:colOff>190500</xdr:colOff>
      <xdr:row>67</xdr:row>
      <xdr:rowOff>190500</xdr:rowOff>
    </xdr:from>
    <xdr:ext cx="184731" cy="264560"/>
    <xdr:sp macro="" textlink="">
      <xdr:nvSpPr>
        <xdr:cNvPr id="5" name="ZoneTexte 4"/>
        <xdr:cNvSpPr txBox="1"/>
      </xdr:nvSpPr>
      <xdr:spPr>
        <a:xfrm>
          <a:off x="9124950" y="119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0</xdr:col>
      <xdr:colOff>66675</xdr:colOff>
      <xdr:row>14</xdr:row>
      <xdr:rowOff>161925</xdr:rowOff>
    </xdr:from>
    <xdr:to>
      <xdr:col>1</xdr:col>
      <xdr:colOff>485775</xdr:colOff>
      <xdr:row>17</xdr:row>
      <xdr:rowOff>104775</xdr:rowOff>
    </xdr:to>
    <xdr:pic>
      <xdr:nvPicPr>
        <xdr:cNvPr id="243794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2895600"/>
          <a:ext cx="1457325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752475</xdr:colOff>
      <xdr:row>14</xdr:row>
      <xdr:rowOff>142875</xdr:rowOff>
    </xdr:from>
    <xdr:to>
      <xdr:col>8</xdr:col>
      <xdr:colOff>0</xdr:colOff>
      <xdr:row>17</xdr:row>
      <xdr:rowOff>114300</xdr:rowOff>
    </xdr:to>
    <xdr:pic>
      <xdr:nvPicPr>
        <xdr:cNvPr id="243795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8700" y="2876550"/>
          <a:ext cx="153352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200025</xdr:colOff>
      <xdr:row>18</xdr:row>
      <xdr:rowOff>38100</xdr:rowOff>
    </xdr:from>
    <xdr:to>
      <xdr:col>8</xdr:col>
      <xdr:colOff>0</xdr:colOff>
      <xdr:row>21</xdr:row>
      <xdr:rowOff>19050</xdr:rowOff>
    </xdr:to>
    <xdr:pic>
      <xdr:nvPicPr>
        <xdr:cNvPr id="243796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7637" b="28123"/>
        <a:stretch>
          <a:fillRect/>
        </a:stretch>
      </xdr:blipFill>
      <xdr:spPr bwMode="auto">
        <a:xfrm>
          <a:off x="5048250" y="3543300"/>
          <a:ext cx="13239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CONTRAT%20ECLAIRAGE\SUIVI%20DE%20TRAVAUX\CERDATO\Cerdato%20AOUT%20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StatScann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hronopostRapport/fileSourceGmao/GMA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ite"/>
      <sheetName val="Préventif"/>
      <sheetName val="Correctif"/>
      <sheetName val="Curatif"/>
      <sheetName val="LISTES"/>
    </sheetNames>
    <sheetDataSet>
      <sheetData sheetId="0"/>
      <sheetData sheetId="1"/>
      <sheetData sheetId="2"/>
      <sheetData sheetId="3"/>
      <sheetData sheetId="4">
        <row r="1">
          <cell r="F1" t="str">
            <v>A</v>
          </cell>
          <cell r="G1" t="str">
            <v>W</v>
          </cell>
        </row>
        <row r="3">
          <cell r="E3" t="str">
            <v>Ballast électromagnetique</v>
          </cell>
          <cell r="F3" t="str">
            <v>B22</v>
          </cell>
          <cell r="G3">
            <v>3</v>
          </cell>
        </row>
        <row r="4">
          <cell r="E4" t="str">
            <v>Dichro pro</v>
          </cell>
          <cell r="F4" t="str">
            <v>BTA</v>
          </cell>
          <cell r="G4">
            <v>3.6</v>
          </cell>
        </row>
        <row r="5">
          <cell r="E5" t="str">
            <v>Lampe</v>
          </cell>
          <cell r="F5" t="str">
            <v>d=50</v>
          </cell>
          <cell r="G5">
            <v>5.5</v>
          </cell>
        </row>
        <row r="6">
          <cell r="E6" t="str">
            <v>Lampe à décharge</v>
          </cell>
          <cell r="F6" t="str">
            <v>d=80</v>
          </cell>
          <cell r="G6">
            <v>18</v>
          </cell>
        </row>
        <row r="7">
          <cell r="E7" t="str">
            <v>Lampe à décharge en quartz</v>
          </cell>
          <cell r="F7" t="str">
            <v>E10</v>
          </cell>
          <cell r="G7">
            <v>20</v>
          </cell>
        </row>
        <row r="8">
          <cell r="E8" t="str">
            <v>Lampe à vapeur de mercure</v>
          </cell>
          <cell r="F8" t="str">
            <v>E27</v>
          </cell>
          <cell r="G8">
            <v>36</v>
          </cell>
        </row>
        <row r="9">
          <cell r="E9" t="str">
            <v>Lampe claire standard</v>
          </cell>
          <cell r="F9" t="str">
            <v>E27</v>
          </cell>
          <cell r="G9">
            <v>40</v>
          </cell>
        </row>
        <row r="10">
          <cell r="E10" t="str">
            <v>Mazdasol</v>
          </cell>
          <cell r="F10" t="str">
            <v>Lino 7</v>
          </cell>
          <cell r="G10">
            <v>50</v>
          </cell>
        </row>
        <row r="11">
          <cell r="E11" t="str">
            <v>Starter</v>
          </cell>
          <cell r="F11" t="str">
            <v>MAF</v>
          </cell>
          <cell r="G11">
            <v>58</v>
          </cell>
        </row>
        <row r="12">
          <cell r="E12" t="str">
            <v>Tube fluo</v>
          </cell>
          <cell r="F12" t="str">
            <v>MAIS2/P</v>
          </cell>
          <cell r="G12">
            <v>58</v>
          </cell>
        </row>
        <row r="13">
          <cell r="E13" t="str">
            <v>Ballast électronique 2x</v>
          </cell>
          <cell r="F13" t="str">
            <v>MTIL</v>
          </cell>
          <cell r="G13">
            <v>60</v>
          </cell>
        </row>
        <row r="14">
          <cell r="F14" t="str">
            <v>S1</v>
          </cell>
          <cell r="G14">
            <v>70</v>
          </cell>
        </row>
        <row r="15">
          <cell r="F15" t="str">
            <v>S2</v>
          </cell>
          <cell r="G15">
            <v>125</v>
          </cell>
        </row>
        <row r="17">
          <cell r="F17" t="str">
            <v>TFP</v>
          </cell>
          <cell r="G17">
            <v>250</v>
          </cell>
        </row>
        <row r="18">
          <cell r="F18" t="str">
            <v>TFRX</v>
          </cell>
          <cell r="G18">
            <v>400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Scanner"/>
    </sheetNames>
    <sheetDataSet>
      <sheetData sheetId="0">
        <row r="4">
          <cell r="A4" t="str">
            <v>TRIEUR_A_3</v>
          </cell>
          <cell r="B4">
            <v>8428</v>
          </cell>
          <cell r="C4">
            <v>234</v>
          </cell>
          <cell r="D4">
            <v>2.78</v>
          </cell>
          <cell r="E4">
            <v>234</v>
          </cell>
          <cell r="F4">
            <v>2.78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</row>
        <row r="5">
          <cell r="A5" t="str">
            <v>TRIEUR_D_1</v>
          </cell>
          <cell r="B5">
            <v>13391</v>
          </cell>
          <cell r="C5">
            <v>349</v>
          </cell>
          <cell r="D5">
            <v>2.61</v>
          </cell>
          <cell r="E5">
            <v>349</v>
          </cell>
          <cell r="F5">
            <v>2.61</v>
          </cell>
          <cell r="G5">
            <v>0</v>
          </cell>
          <cell r="H5">
            <v>4988</v>
          </cell>
          <cell r="I5">
            <v>37.25</v>
          </cell>
          <cell r="J5">
            <v>0</v>
          </cell>
          <cell r="K5">
            <v>6060</v>
          </cell>
        </row>
        <row r="6">
          <cell r="A6" t="str">
            <v>TRIEUR_D_2</v>
          </cell>
          <cell r="B6">
            <v>3653</v>
          </cell>
          <cell r="C6">
            <v>94</v>
          </cell>
          <cell r="D6">
            <v>2.57</v>
          </cell>
          <cell r="E6">
            <v>94</v>
          </cell>
          <cell r="F6">
            <v>2.57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</row>
        <row r="7">
          <cell r="A7" t="str">
            <v>TRIEUR_R_1</v>
          </cell>
          <cell r="B7">
            <v>6836</v>
          </cell>
          <cell r="C7">
            <v>272</v>
          </cell>
          <cell r="D7">
            <v>3.98</v>
          </cell>
          <cell r="E7">
            <v>272</v>
          </cell>
          <cell r="F7">
            <v>3.98</v>
          </cell>
          <cell r="G7">
            <v>10</v>
          </cell>
          <cell r="H7">
            <v>4142</v>
          </cell>
          <cell r="I7">
            <v>60.59</v>
          </cell>
          <cell r="J7">
            <v>0</v>
          </cell>
          <cell r="K7">
            <v>596</v>
          </cell>
        </row>
        <row r="8">
          <cell r="A8" t="str">
            <v>TRIEUR_R_2</v>
          </cell>
          <cell r="B8">
            <v>29357</v>
          </cell>
          <cell r="C8">
            <v>1082</v>
          </cell>
          <cell r="D8">
            <v>3.69</v>
          </cell>
          <cell r="E8">
            <v>1082</v>
          </cell>
          <cell r="F8">
            <v>3.69</v>
          </cell>
          <cell r="G8">
            <v>17</v>
          </cell>
          <cell r="H8">
            <v>27278</v>
          </cell>
          <cell r="I8">
            <v>92.92</v>
          </cell>
          <cell r="J8">
            <v>0</v>
          </cell>
          <cell r="K8">
            <v>1760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</sheetNames>
    <sheetDataSet>
      <sheetData sheetId="0">
        <row r="5">
          <cell r="A5" t="str">
            <v>RSY_NIV5_0688 (CONVOYEUR SYNCHRO (I002D_D02))</v>
          </cell>
          <cell r="B5" t="str">
            <v>0,17</v>
          </cell>
        </row>
        <row r="8">
          <cell r="A8" t="str">
            <v xml:space="preserve">Cellule hs </v>
          </cell>
        </row>
        <row r="11">
          <cell r="A11" t="str">
            <v>MECA_RSY_NIV6_1065 (CHARIOT 2)</v>
          </cell>
          <cell r="B11" t="str">
            <v>0,25</v>
          </cell>
        </row>
        <row r="14">
          <cell r="A14" t="str">
            <v>moteur hs . changement ok</v>
          </cell>
        </row>
        <row r="17">
          <cell r="A17" t="str">
            <v>RSY_NIV4_0068 (CHUTE S249R)</v>
          </cell>
          <cell r="B17" t="str">
            <v>0,50</v>
          </cell>
        </row>
        <row r="20">
          <cell r="A20" t="str">
            <v xml:space="preserve">reprise reglage cellule </v>
          </cell>
        </row>
        <row r="23">
          <cell r="A23" t="str">
            <v>0,92</v>
          </cell>
        </row>
        <row r="24">
          <cell r="A24" t="str">
            <v>Mister Maint Fusion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I Energies" refreshedDate="42800.036180902775" createdVersion="4" refreshedVersion="4" recordCount="2900">
  <cacheSource type="worksheet">
    <worksheetSource ref="B2:DD2902" sheet="Journalier"/>
  </cacheSource>
  <cacheFields count="107">
    <cacheField name="Semaine" numFmtId="0">
      <sharedItems containsString="0" containsBlank="1" containsNumber="1" containsInteger="1" minValue="1" maxValue="52" count="53">
        <n v="19"/>
        <m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</sharedItems>
    </cacheField>
    <cacheField name="Date" numFmtId="14">
      <sharedItems containsNonDate="0" containsDate="1" containsString="0" containsBlank="1" minDate="2016-02-01T00:00:00" maxDate="2017-05-04T00:00:00" count="459"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m/>
        <d v="2016-02-09T00:00:00" u="1"/>
        <d v="2016-03-14T00:00:00" u="1"/>
        <d v="2016-05-05T00:00:00" u="1"/>
        <d v="2016-02-28T00:00:00" u="1"/>
        <d v="2016-04-19T00:00:00" u="1"/>
        <d v="2016-02-02T00:00:00" u="1"/>
        <d v="2016-03-07T00:00:00" u="1"/>
        <d v="2016-02-21T00:00:00" u="1"/>
        <d v="2016-04-12T00:00:00" u="1"/>
        <d v="2016-03-26T00:00:00" u="1"/>
        <d v="2016-02-14T00:00:00" u="1"/>
        <d v="2016-04-05T00:00:00" u="1"/>
        <d v="2016-03-19T00:00:00" u="1"/>
        <d v="2016-04-24T00:00:00" u="1"/>
        <d v="2016-02-07T00:00:00" u="1"/>
        <d v="2016-03-12T00:00:00" u="1"/>
        <d v="2016-05-03T00:00:00" u="1"/>
        <d v="2016-02-26T00:00:00" u="1"/>
        <d v="2016-04-17T00:00:00" u="1"/>
        <d v="2016-03-31T00:00:00" u="1"/>
        <d v="2016-03-05T00:00:00" u="1"/>
        <d v="2016-02-19T00:00:00" u="1"/>
        <d v="2016-04-10T00:00:00" u="1"/>
        <d v="2016-03-24T00:00:00" u="1"/>
        <d v="2016-04-29T00:00:00" u="1"/>
        <d v="2016-02-12T00:00:00" u="1"/>
        <d v="2016-04-03T00:00:00" u="1"/>
        <d v="2016-03-17T00:00:00" u="1"/>
        <d v="2016-05-08T00:00:00" u="1"/>
        <d v="2016-04-22T00:00:00" u="1"/>
        <d v="2016-02-05T00:00:00" u="1"/>
        <d v="2016-03-10T00:00:00" u="1"/>
        <d v="2016-05-01T00:00:00" u="1"/>
        <d v="2016-02-24T00:00:00" u="1"/>
        <d v="2016-04-15T00:00:00" u="1"/>
        <d v="2016-03-29T00:00:00" u="1"/>
        <d v="2016-03-03T00:00:00" u="1"/>
        <d v="2016-02-17T00:00:00" u="1"/>
        <d v="2016-04-08T00:00:00" u="1"/>
        <d v="2016-03-22T00:00:00" u="1"/>
        <d v="2016-04-27T00:00:00" u="1"/>
        <d v="2016-02-10T00:00:00" u="1"/>
        <d v="2016-04-01T00:00:00" u="1"/>
        <d v="2016-03-15T00:00:00" u="1"/>
        <d v="2016-05-06T00:00:00" u="1"/>
        <d v="2016-02-29T00:00:00" u="1"/>
        <d v="2016-04-20T00:00:00" u="1"/>
        <d v="2016-02-03T00:00:00" u="1"/>
        <d v="2016-03-08T00:00:00" u="1"/>
        <d v="2016-02-22T00:00:00" u="1"/>
        <d v="2016-04-13T00:00:00" u="1"/>
        <d v="2016-03-27T00:00:00" u="1"/>
        <d v="2016-03-01T00:00:00" u="1"/>
        <d v="2016-02-15T00:00:00" u="1"/>
        <d v="2016-04-06T00:00:00" u="1"/>
        <d v="2016-03-20T00:00:00" u="1"/>
        <d v="2016-04-25T00:00:00" u="1"/>
        <d v="2016-02-08T00:00:00" u="1"/>
        <d v="2016-03-13T00:00:00" u="1"/>
        <d v="2016-05-04T00:00:00" u="1"/>
        <d v="2016-02-27T00:00:00" u="1"/>
        <d v="2016-04-18T00:00:00" u="1"/>
        <d v="2016-02-01T00:00:00" u="1"/>
        <d v="2016-03-06T00:00:00" u="1"/>
        <d v="2016-02-20T00:00:00" u="1"/>
        <d v="2016-04-11T00:00:00" u="1"/>
        <d v="2016-03-25T00:00:00" u="1"/>
        <d v="2016-04-30T00:00:00" u="1"/>
        <d v="2016-02-13T00:00:00" u="1"/>
        <d v="2016-04-04T00:00:00" u="1"/>
        <d v="2016-03-18T00:00:00" u="1"/>
        <d v="2016-04-23T00:00:00" u="1"/>
        <d v="2016-02-06T00:00:00" u="1"/>
        <d v="2016-03-11T00:00:00" u="1"/>
        <d v="2016-05-02T00:00:00" u="1"/>
        <d v="2016-02-25T00:00:00" u="1"/>
        <d v="2016-04-16T00:00:00" u="1"/>
        <d v="2016-03-30T00:00:00" u="1"/>
        <d v="2016-03-04T00:00:00" u="1"/>
        <d v="2016-02-18T00:00:00" u="1"/>
        <d v="2016-04-09T00:00:00" u="1"/>
        <d v="2016-03-23T00:00:00" u="1"/>
        <d v="2016-04-28T00:00:00" u="1"/>
        <d v="2016-02-11T00:00:00" u="1"/>
        <d v="2016-04-02T00:00:00" u="1"/>
        <d v="2016-03-16T00:00:00" u="1"/>
        <d v="2016-05-07T00:00:00" u="1"/>
        <d v="2016-04-21T00:00:00" u="1"/>
        <d v="2016-02-04T00:00:00" u="1"/>
        <d v="2016-03-09T00:00:00" u="1"/>
        <d v="2016-02-23T00:00:00" u="1"/>
        <d v="2016-04-14T00:00:00" u="1"/>
        <d v="2016-03-28T00:00:00" u="1"/>
        <d v="2016-03-02T00:00:00" u="1"/>
        <d v="2016-02-16T00:00:00" u="1"/>
        <d v="2016-04-07T00:00:00" u="1"/>
        <d v="2016-03-21T00:00:00" u="1"/>
        <d v="2016-04-26T00:00:00" u="1"/>
      </sharedItems>
    </cacheField>
    <cacheField name="TotalNbLect" numFmtId="0">
      <sharedItems containsString="0" containsBlank="1" containsNumber="1" containsInteger="1" minValue="0" maxValue="110631"/>
    </cacheField>
    <cacheField name="Nb de lecture A" numFmtId="0">
      <sharedItems containsString="0" containsBlank="1" containsNumber="1" containsInteger="1" minValue="0" maxValue="12694"/>
    </cacheField>
    <cacheField name="Nb de Non lu A" numFmtId="0">
      <sharedItems containsString="0" containsBlank="1" containsNumber="1" containsInteger="1" minValue="0" maxValue="440"/>
    </cacheField>
    <cacheField name="Nb Pas de données du scanner A" numFmtId="0">
      <sharedItems containsString="0" containsBlank="1" containsNumber="1" containsInteger="1" minValue="0" maxValue="24"/>
    </cacheField>
    <cacheField name="% de lectureA_3" numFmtId="10">
      <sharedItems containsString="0" containsBlank="1" containsNumber="1" minValue="0.95956905943590365" maxValue="1"/>
    </cacheField>
    <cacheField name="Nb de lecture DE1" numFmtId="0">
      <sharedItems containsString="0" containsBlank="1" containsNumber="1" containsInteger="1" minValue="0" maxValue="27494"/>
    </cacheField>
    <cacheField name="Nb de Non lu DE1" numFmtId="0">
      <sharedItems containsString="0" containsBlank="1" containsNumber="1" containsInteger="1" minValue="0" maxValue="8586"/>
    </cacheField>
    <cacheField name="Nb Pas de données du scanner DE1" numFmtId="0">
      <sharedItems containsString="0" containsBlank="1" containsNumber="1" containsInteger="1" minValue="0" maxValue="1380"/>
    </cacheField>
    <cacheField name="% de lectureD_1" numFmtId="10">
      <sharedItems containsString="0" containsBlank="1" containsNumber="1" minValue="0.64517728737912228" maxValue="1"/>
    </cacheField>
    <cacheField name="Nb de lecture DE2" numFmtId="0">
      <sharedItems containsString="0" containsBlank="1" containsNumber="1" containsInteger="1" minValue="0" maxValue="14541"/>
    </cacheField>
    <cacheField name="Nb de Non lu DE2" numFmtId="0">
      <sharedItems containsString="0" containsBlank="1" containsNumber="1" containsInteger="1" minValue="0" maxValue="7943"/>
    </cacheField>
    <cacheField name="Nb Pas de données du scanner DE2" numFmtId="0">
      <sharedItems containsString="0" containsBlank="1" containsNumber="1" containsInteger="1" minValue="0" maxValue="1520"/>
    </cacheField>
    <cacheField name="% de lectureD_2" numFmtId="10">
      <sharedItems containsString="0" containsBlank="1" containsNumber="1" minValue="0.45375146138504918" maxValue="0.99090909090909096"/>
    </cacheField>
    <cacheField name="Nb de lecture RE1" numFmtId="0">
      <sharedItems containsString="0" containsBlank="1" containsNumber="1" containsInteger="1" minValue="2" maxValue="15732"/>
    </cacheField>
    <cacheField name="Nb de Non lu RE1" numFmtId="0">
      <sharedItems containsString="0" containsBlank="1" containsNumber="1" containsInteger="1" minValue="0" maxValue="653"/>
    </cacheField>
    <cacheField name="Nb Pas de données du scanner RE1" numFmtId="0">
      <sharedItems containsString="0" containsBlank="1" containsNumber="1" containsInteger="1" minValue="0" maxValue="101"/>
    </cacheField>
    <cacheField name="% de lectureR_1" numFmtId="10">
      <sharedItems containsString="0" containsBlank="1" containsNumber="1" minValue="0.91225737835681997" maxValue="1"/>
    </cacheField>
    <cacheField name="Nb de lecture RE2" numFmtId="0">
      <sharedItems containsString="0" containsBlank="1" containsNumber="1" containsInteger="1" minValue="0" maxValue="53109"/>
    </cacheField>
    <cacheField name="Nb de Non lu RE2" numFmtId="0">
      <sharedItems containsString="0" containsBlank="1" containsNumber="1" containsInteger="1" minValue="0" maxValue="2730"/>
    </cacheField>
    <cacheField name="Nb Pas de données du scanner RE2" numFmtId="0">
      <sharedItems containsString="0" containsBlank="1" containsNumber="1" containsInteger="1" minValue="0" maxValue="411"/>
    </cacheField>
    <cacheField name="% de lectureR_2" numFmtId="10">
      <sharedItems containsString="0" containsBlank="1" containsNumber="1" minValue="0.9" maxValue="0.98639455782312924"/>
    </cacheField>
    <cacheField name="Nb de lecture Total " numFmtId="0">
      <sharedItems containsString="0" containsBlank="1" containsNumber="1" containsInteger="1" minValue="0" maxValue="110631"/>
    </cacheField>
    <cacheField name="Nb de Non lu Total" numFmtId="0">
      <sharedItems containsString="0" containsBlank="1" containsNumber="1" containsInteger="1" minValue="0" maxValue="19112"/>
    </cacheField>
    <cacheField name="Nb Pas de données du scanner Total" numFmtId="0">
      <sharedItems containsString="0" containsBlank="1" containsNumber="1" containsInteger="1" minValue="0" maxValue="2908"/>
    </cacheField>
    <cacheField name="%Dispo R" numFmtId="0">
      <sharedItems containsString="0" containsBlank="1" containsNumber="1" minValue="0.375" maxValue="1"/>
    </cacheField>
    <cacheField name="NbArrêt R" numFmtId="0">
      <sharedItems containsString="0" containsBlank="1" containsNumber="1" containsInteger="1" minValue="0" maxValue="26"/>
    </cacheField>
    <cacheField name="Duree Arret Pondérés  R" numFmtId="0">
      <sharedItems containsString="0" containsBlank="1" containsNumber="1" minValue="0" maxValue="10"/>
    </cacheField>
    <cacheField name="%Dispo A" numFmtId="0">
      <sharedItems containsString="0" containsBlank="1" containsNumber="1" minValue="0.98" maxValue="1"/>
    </cacheField>
    <cacheField name="NbArrêt A" numFmtId="0">
      <sharedItems containsString="0" containsBlank="1" containsNumber="1" containsInteger="1" minValue="0" maxValue="1"/>
    </cacheField>
    <cacheField name="Duree Arret Pondérés  A" numFmtId="0">
      <sharedItems containsString="0" containsBlank="1" containsNumber="1" minValue="0" maxValue="0.25"/>
    </cacheField>
    <cacheField name="%Dispo" numFmtId="0">
      <sharedItems containsString="0" containsBlank="1" containsNumber="1" minValue="0.93179999999999996" maxValue="1"/>
    </cacheField>
    <cacheField name="NbArrêt D" numFmtId="0">
      <sharedItems containsString="0" containsBlank="1" containsNumber="1" containsInteger="1" minValue="0" maxValue="3"/>
    </cacheField>
    <cacheField name="Duree Arret Pondérés  D" numFmtId="0">
      <sharedItems containsString="0" containsBlank="1" containsNumber="1" minValue="0" maxValue="1.5"/>
    </cacheField>
    <cacheField name="%Dispo BIZ" numFmtId="0">
      <sharedItems containsString="0" containsBlank="1" containsNumber="1" minValue="0.9" maxValue="1"/>
    </cacheField>
    <cacheField name="NbArrêt BIZ" numFmtId="0">
      <sharedItems containsString="0" containsBlank="1" containsNumber="1" containsInteger="1" minValue="0" maxValue="1"/>
    </cacheField>
    <cacheField name="Duree Arret Pondérés  BIZ" numFmtId="0">
      <sharedItems containsString="0" containsBlank="1" containsNumber="1" minValue="0" maxValue="1.5"/>
    </cacheField>
    <cacheField name="%Dispo AKL NAT" numFmtId="0">
      <sharedItems containsString="0" containsBlank="1" containsNumber="1" containsInteger="1" minValue="1" maxValue="1"/>
    </cacheField>
    <cacheField name="NbArrêt AKL NAT" numFmtId="0">
      <sharedItems containsString="0" containsBlank="1" containsNumber="1" containsInteger="1" minValue="0" maxValue="0"/>
    </cacheField>
    <cacheField name="Duree Arret Pondérés  AKL NAT" numFmtId="0">
      <sharedItems containsString="0" containsBlank="1" containsNumber="1" containsInteger="1" minValue="0" maxValue="0"/>
    </cacheField>
    <cacheField name="%Dispo OCS" numFmtId="0">
      <sharedItems containsString="0" containsBlank="1" containsNumber="1" containsInteger="1" minValue="1" maxValue="1"/>
    </cacheField>
    <cacheField name="NbArrêt OCS" numFmtId="0">
      <sharedItems containsString="0" containsBlank="1" containsNumber="1" containsInteger="1" minValue="0" maxValue="0"/>
    </cacheField>
    <cacheField name="Duree Arret Pondérés  OCS" numFmtId="0">
      <sharedItems containsString="0" containsBlank="1" containsNumber="1" containsInteger="1" minValue="0" maxValue="0"/>
    </cacheField>
    <cacheField name="%Dispo AKL INTER" numFmtId="0">
      <sharedItems containsString="0" containsBlank="1" containsNumber="1" containsInteger="1" minValue="1" maxValue="1"/>
    </cacheField>
    <cacheField name="NbArrêt AKL INTER" numFmtId="0">
      <sharedItems containsString="0" containsBlank="1" containsNumber="1" containsInteger="1" minValue="0" maxValue="0"/>
    </cacheField>
    <cacheField name="Duree Arret Pondérés  AKL INTER" numFmtId="0">
      <sharedItems containsString="0" containsBlank="1" containsNumber="1" containsInteger="1" minValue="0" maxValue="0"/>
    </cacheField>
    <cacheField name="NbLecAvion" numFmtId="0">
      <sharedItems containsString="0" containsBlank="1" containsNumber="1" containsInteger="1" minValue="0" maxValue="12694"/>
    </cacheField>
    <cacheField name="NbLecDouane" numFmtId="0">
      <sharedItems containsString="0" containsBlank="1" containsNumber="1" containsInteger="1" minValue="0" maxValue="38739"/>
    </cacheField>
    <cacheField name="NbLecRoute" numFmtId="0">
      <sharedItems containsString="0" containsBlank="1" containsNumber="1" containsInteger="1" minValue="0" maxValue="67744"/>
    </cacheField>
    <cacheField name="Commentaires" numFmtId="0">
      <sharedItems containsBlank="1"/>
    </cacheField>
    <cacheField name="Tps O R" numFmtId="0">
      <sharedItems containsString="0" containsBlank="1" containsNumber="1" minValue="14.5" maxValue="21"/>
    </cacheField>
    <cacheField name="Tps O A" numFmtId="0">
      <sharedItems containsString="0" containsBlank="1" containsNumber="1" containsInteger="1" minValue="0" maxValue="9"/>
    </cacheField>
    <cacheField name="Tps O D" numFmtId="0">
      <sharedItems containsString="0" containsBlank="1" containsNumber="1" containsInteger="1" minValue="8" maxValue="22"/>
    </cacheField>
    <cacheField name="Tps O NAT" numFmtId="0">
      <sharedItems containsString="0" containsBlank="1" containsNumber="1" minValue="7.5" maxValue="7.5"/>
    </cacheField>
    <cacheField name="Tps O INT" numFmtId="0">
      <sharedItems containsString="0" containsBlank="1" containsNumber="1" minValue="0" maxValue="10.5"/>
    </cacheField>
    <cacheField name="Tps ANP R" numFmtId="2">
      <sharedItems containsString="0" containsBlank="1" containsNumber="1" minValue="0" maxValue="10"/>
    </cacheField>
    <cacheField name="Tps ANP A" numFmtId="0">
      <sharedItems containsString="0" containsBlank="1" containsNumber="1" minValue="0" maxValue="0.5"/>
    </cacheField>
    <cacheField name="Tps ANP D" numFmtId="0">
      <sharedItems containsString="0" containsBlank="1" containsNumber="1" minValue="0" maxValue="1.5"/>
    </cacheField>
    <cacheField name="Tps ANP  BIZERBA" numFmtId="0">
      <sharedItems containsString="0" containsBlank="1" containsNumber="1" minValue="0" maxValue="1.5"/>
    </cacheField>
    <cacheField name="Tps ANP PALETTE NAT" numFmtId="0">
      <sharedItems containsString="0" containsBlank="1" containsNumber="1" containsInteger="1" minValue="0" maxValue="0"/>
    </cacheField>
    <cacheField name="Tps ANP OCS" numFmtId="0">
      <sharedItems containsString="0" containsBlank="1" containsNumber="1" containsInteger="1" minValue="0" maxValue="0"/>
    </cacheField>
    <cacheField name="Tps ANP PALETTE INT" numFmtId="0">
      <sharedItems containsString="0" containsBlank="1" containsNumber="1" containsInteger="1" minValue="0" maxValue="0"/>
    </cacheField>
    <cacheField name="R" numFmtId="0">
      <sharedItems containsString="0" containsBlank="1" containsNumber="1" containsInteger="1" minValue="0" maxValue="1"/>
    </cacheField>
    <cacheField name="A" numFmtId="0">
      <sharedItems containsString="0" containsBlank="1" containsNumber="1" containsInteger="1" minValue="0" maxValue="1"/>
    </cacheField>
    <cacheField name="D" numFmtId="0">
      <sharedItems containsString="0" containsBlank="1" containsNumber="1" containsInteger="1" minValue="0" maxValue="1"/>
    </cacheField>
    <cacheField name="Biz" numFmtId="0">
      <sharedItems containsString="0" containsBlank="1" containsNumber="1" containsInteger="1" minValue="0" maxValue="0"/>
    </cacheField>
    <cacheField name="AKL NAT" numFmtId="0">
      <sharedItems containsNonDate="0" containsString="0" containsBlank="1"/>
    </cacheField>
    <cacheField name="OCS" numFmtId="0">
      <sharedItems containsNonDate="0" containsString="0" containsBlank="1"/>
    </cacheField>
    <cacheField name="AKL INTER" numFmtId="0">
      <sharedItems containsNonDate="0" containsString="0" containsBlank="1"/>
    </cacheField>
    <cacheField name="  dispo journalière route Actemium" numFmtId="10">
      <sharedItems containsString="0" containsBlank="1" containsNumber="1" minValue="0.90476190476190477" maxValue="1"/>
    </cacheField>
    <cacheField name="  dispo journalière aerien Actemium" numFmtId="10">
      <sharedItems containsString="0" containsBlank="1" containsNumber="1" minValue="0.98" maxValue="1"/>
    </cacheField>
    <cacheField name="  dispo journalière douane Actemium" numFmtId="10">
      <sharedItems containsString="0" containsBlank="1" containsNumber="1" minValue="0.98299999999999998" maxValue="1"/>
    </cacheField>
    <cacheField name="  DISPO journalière BIZERBA Actemium" numFmtId="0">
      <sharedItems containsBlank="1" containsMixedTypes="1" containsNumber="1" containsInteger="1" minValue="1" maxValue="1"/>
    </cacheField>
    <cacheField name="  DISPO journalière PALETTE NAT Actemium" numFmtId="0">
      <sharedItems containsBlank="1" containsMixedTypes="1" containsNumber="1" containsInteger="1" minValue="1" maxValue="1"/>
    </cacheField>
    <cacheField name="  DISPO journalière OCS Actemium" numFmtId="0">
      <sharedItems containsString="0" containsBlank="1" containsNumber="1" containsInteger="1" minValue="1" maxValue="1"/>
    </cacheField>
    <cacheField name="  DISPO journalière PALETTE INT Actemium" numFmtId="0">
      <sharedItems containsString="0" containsBlank="1" containsNumber="1" containsInteger="1" minValue="1" maxValue="1"/>
    </cacheField>
    <cacheField name="Objectif journalier Trieur" numFmtId="0">
      <sharedItems containsString="0" containsBlank="1" containsNumber="1" minValue="0.98" maxValue="0.98"/>
    </cacheField>
    <cacheField name="Objectif Journalier Hors  Normes " numFmtId="0">
      <sharedItems containsString="0" containsBlank="1" containsNumber="1" minValue="0.9" maxValue="0.9"/>
    </cacheField>
    <cacheField name="  dispo hebdo route Actemium" numFmtId="0">
      <sharedItems containsString="0" containsBlank="1" containsNumber="1" minValue="0.98639455782312935" maxValue="1"/>
    </cacheField>
    <cacheField name="  dispo hebdo aerien Actemium" numFmtId="0">
      <sharedItems containsString="0" containsBlank="1" containsNumber="1" minValue="0.99714285714285722" maxValue="1"/>
    </cacheField>
    <cacheField name="  dispo hebdo douane Actemium" numFmtId="0">
      <sharedItems containsString="0" containsBlank="1" containsNumber="1" minValue="0.99757142857142866" maxValue="1"/>
    </cacheField>
    <cacheField name="DISPO hebdo BIZERBA Actemium" numFmtId="0">
      <sharedItems containsString="0" containsBlank="1" containsNumber="1" containsInteger="1" minValue="1" maxValue="1"/>
    </cacheField>
    <cacheField name="DISPO hebdo PALETTE NAT Actemium" numFmtId="0">
      <sharedItems containsString="0" containsBlank="1" containsNumber="1" containsInteger="1" minValue="1" maxValue="1"/>
    </cacheField>
    <cacheField name="  DISPO hebdo OCS Actemium" numFmtId="0">
      <sharedItems containsString="0" containsBlank="1" containsNumber="1" containsInteger="1" minValue="1" maxValue="1"/>
    </cacheField>
    <cacheField name="  DISPO hebdo PALETTE INT Actemium" numFmtId="0">
      <sharedItems containsString="0" containsBlank="1" containsNumber="1" containsInteger="1" minValue="1" maxValue="1"/>
    </cacheField>
    <cacheField name="Objectif hebdo Trieur" numFmtId="0">
      <sharedItems containsString="0" containsBlank="1" containsNumber="1" minValue="0.998" maxValue="0.998"/>
    </cacheField>
    <cacheField name="Objectif hebdo hors Normes" numFmtId="0">
      <sharedItems containsString="0" containsBlank="1" containsNumber="1" minValue="0.95" maxValue="0.95"/>
    </cacheField>
    <cacheField name="  dispo journalière route Globale" numFmtId="0">
      <sharedItems containsString="0" containsBlank="1" containsNumber="1" minValue="0" maxValue="1"/>
    </cacheField>
    <cacheField name="  dispo journalière aerien Globale" numFmtId="0">
      <sharedItems containsString="0" containsBlank="1" containsNumber="1" minValue="0" maxValue="1"/>
    </cacheField>
    <cacheField name="  dispo journalière douane Globale" numFmtId="0">
      <sharedItems containsString="0" containsBlank="1" containsNumber="1" minValue="0" maxValue="1"/>
    </cacheField>
    <cacheField name="  DISPO journalière BIZERBA Globale" numFmtId="0">
      <sharedItems containsString="0" containsBlank="1" containsNumber="1" minValue="0" maxValue="1"/>
    </cacheField>
    <cacheField name="  DISPO journalière PALETTE NAT Globale" numFmtId="0">
      <sharedItems containsString="0" containsBlank="1" containsNumber="1" containsInteger="1" minValue="0" maxValue="1"/>
    </cacheField>
    <cacheField name="  DISPO journalière OCS Globale" numFmtId="0">
      <sharedItems containsString="0" containsBlank="1" containsNumber="1" containsInteger="1" minValue="0" maxValue="1"/>
    </cacheField>
    <cacheField name="  DISPO journalière PALETTE INT Globale" numFmtId="0">
      <sharedItems containsString="0" containsBlank="1" containsNumber="1" containsInteger="1" minValue="0" maxValue="1"/>
    </cacheField>
    <cacheField name="  dispo hebdo route Globale" numFmtId="0">
      <sharedItems containsString="0" containsBlank="1" containsNumber="1" minValue="0" maxValue="1"/>
    </cacheField>
    <cacheField name="  dispo hebdo aerien Globale" numFmtId="0">
      <sharedItems containsString="0" containsBlank="1" containsNumber="1" minValue="0" maxValue="1"/>
    </cacheField>
    <cacheField name="  dispo hebdo douane Globale" numFmtId="0">
      <sharedItems containsString="0" containsBlank="1" containsNumber="1" minValue="0" maxValue="1"/>
    </cacheField>
    <cacheField name="  DISPO hebdo BIZERBA Globale" numFmtId="0">
      <sharedItems containsString="0" containsBlank="1" containsNumber="1" minValue="0" maxValue="1"/>
    </cacheField>
    <cacheField name="  DISPO hebdo PALETTE NAT Globale" numFmtId="0">
      <sharedItems containsString="0" containsBlank="1" containsNumber="1" minValue="0" maxValue="1"/>
    </cacheField>
    <cacheField name="  DISPO hebdo OCS Globale" numFmtId="0">
      <sharedItems containsString="0" containsBlank="1" containsNumber="1" minValue="0" maxValue="1"/>
    </cacheField>
    <cacheField name="  DISPO hebdo PALETTE INT Globale" numFmtId="0">
      <sharedItems containsString="0" containsBlank="1" containsNumber="1" minValue="0" maxValue="1"/>
    </cacheField>
    <cacheField name="Taux de lecture Hebdo RE1" numFmtId="0">
      <sharedItems containsBlank="1" containsMixedTypes="1" containsNumber="1" minValue="0.93825292440202523" maxValue="0.96719771156536449"/>
    </cacheField>
    <cacheField name="Taux de lecture Hebdo RE2" numFmtId="0">
      <sharedItems containsBlank="1" containsMixedTypes="1" containsNumber="1" minValue="0.95253710679150971" maxValue="0.96827362646496551"/>
    </cacheField>
    <cacheField name="Taux de lecture Hebdo AE1" numFmtId="0">
      <sharedItems containsBlank="1" containsMixedTypes="1" containsNumber="1" minValue="0.96599063406990615" maxValue="0.97925519357884794"/>
    </cacheField>
    <cacheField name="Taux de lecture Hebdo DE1" numFmtId="0">
      <sharedItems containsBlank="1" containsMixedTypes="1" containsNumber="1" minValue="0.86936178177054091" maxValue="0.97658945674542386"/>
    </cacheField>
    <cacheField name="Taux de lecture Hebdo DE2" numFmtId="0">
      <sharedItems containsBlank="1" containsMixedTypes="1" containsNumber="1" minValue="0.77256089532587224" maxValue="0.975070159027128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00">
  <r>
    <x v="0"/>
    <x v="0"/>
    <n v="84453"/>
    <n v="11308"/>
    <n v="413"/>
    <n v="0"/>
    <n v="0.96347718429430496"/>
    <n v="14289"/>
    <n v="389"/>
    <n v="0"/>
    <n v="0.97277626145986418"/>
    <n v="5251"/>
    <n v="202"/>
    <n v="0"/>
    <n v="0.96153113692629977"/>
    <n v="7382"/>
    <n v="340"/>
    <n v="2"/>
    <n v="0.95394202113248439"/>
    <n v="46223"/>
    <n v="1714"/>
    <n v="8"/>
    <n v="0.9629188931917011"/>
    <n v="84453"/>
    <n v="3058"/>
    <n v="10"/>
    <n v="1"/>
    <n v="0"/>
    <n v="0"/>
    <n v="1"/>
    <n v="0"/>
    <n v="0"/>
    <n v="1"/>
    <n v="0"/>
    <n v="0"/>
    <m/>
    <m/>
    <m/>
    <m/>
    <m/>
    <m/>
    <m/>
    <m/>
    <m/>
    <m/>
    <m/>
    <m/>
    <n v="11308"/>
    <n v="19540"/>
    <n v="5360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0"/>
    <n v="0"/>
    <n v="0"/>
    <n v="0"/>
    <n v="0.99863945578231295"/>
    <n v="1"/>
    <n v="1"/>
    <n v="0"/>
    <n v="0"/>
    <n v="0"/>
    <n v="0"/>
    <n v="0.951117428729369"/>
    <n v="0.96380482093313313"/>
    <n v="0.96599063406990615"/>
    <n v="0.96983366618717093"/>
    <n v="0.96433344789399322"/>
  </r>
  <r>
    <x v="1"/>
    <x v="1"/>
    <n v="84737"/>
    <n v="11105"/>
    <n v="386"/>
    <n v="5"/>
    <n v="0.96524088248536699"/>
    <n v="14669"/>
    <n v="411"/>
    <n v="0"/>
    <n v="0.97198173017928968"/>
    <n v="4511"/>
    <n v="194"/>
    <n v="0"/>
    <n v="0.95699401463090228"/>
    <n v="8983"/>
    <n v="479"/>
    <n v="7"/>
    <n v="0.94667705666258484"/>
    <n v="45469"/>
    <n v="1606"/>
    <n v="12"/>
    <n v="0.96467923200422268"/>
    <n v="84737"/>
    <n v="3076"/>
    <n v="24"/>
    <n v="1"/>
    <n v="0"/>
    <n v="0"/>
    <n v="1"/>
    <n v="0"/>
    <n v="0"/>
    <n v="1"/>
    <n v="0"/>
    <n v="0"/>
    <m/>
    <m/>
    <m/>
    <m/>
    <m/>
    <m/>
    <m/>
    <m/>
    <m/>
    <m/>
    <m/>
    <m/>
    <n v="11105"/>
    <n v="19180"/>
    <n v="5445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2"/>
    <n v="83360"/>
    <n v="11791"/>
    <n v="409"/>
    <n v="0"/>
    <n v="0.96531252650326516"/>
    <n v="13485"/>
    <n v="406"/>
    <n v="2"/>
    <n v="0.96989247311827953"/>
    <n v="5109"/>
    <n v="192"/>
    <n v="1"/>
    <n v="0.96241926012918377"/>
    <n v="7100"/>
    <n v="373"/>
    <n v="0"/>
    <n v="0.94746478873239437"/>
    <n v="45875"/>
    <n v="1572"/>
    <n v="22"/>
    <n v="0.96573297002724801"/>
    <n v="83360"/>
    <n v="2952"/>
    <n v="25"/>
    <n v="1"/>
    <n v="0"/>
    <n v="0"/>
    <n v="1"/>
    <n v="0"/>
    <n v="0"/>
    <n v="1"/>
    <n v="0"/>
    <n v="0"/>
    <m/>
    <m/>
    <m/>
    <m/>
    <m/>
    <m/>
    <m/>
    <m/>
    <m/>
    <m/>
    <m/>
    <m/>
    <n v="11791"/>
    <n v="18594"/>
    <n v="52975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3"/>
    <n v="84380"/>
    <n v="11224"/>
    <n v="399"/>
    <n v="0"/>
    <n v="0.96445117605131858"/>
    <n v="14027"/>
    <n v="323"/>
    <n v="3"/>
    <n v="0.97697298068011695"/>
    <n v="4092"/>
    <n v="104"/>
    <n v="0"/>
    <n v="0.97458455522971654"/>
    <n v="7383"/>
    <n v="337"/>
    <n v="0"/>
    <n v="0.95435459840173376"/>
    <n v="47654"/>
    <n v="1702"/>
    <n v="2"/>
    <n v="0.9642842153859067"/>
    <n v="84380"/>
    <n v="2865"/>
    <n v="5"/>
    <n v="0.99047619047619051"/>
    <n v="1"/>
    <n v="0.2"/>
    <n v="1"/>
    <n v="0"/>
    <n v="0"/>
    <n v="1"/>
    <n v="0"/>
    <n v="0"/>
    <m/>
    <m/>
    <m/>
    <m/>
    <m/>
    <m/>
    <m/>
    <m/>
    <m/>
    <m/>
    <m/>
    <m/>
    <n v="11224"/>
    <n v="18119"/>
    <n v="55037"/>
    <s v="Problème bizerba"/>
    <n v="21"/>
    <n v="9"/>
    <n v="22"/>
    <n v="7.5"/>
    <n v="10.5"/>
    <n v="2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9047619047619051"/>
    <n v="1"/>
    <n v="1"/>
    <n v="0"/>
    <n v="0"/>
    <n v="0"/>
    <n v="0"/>
    <m/>
    <m/>
    <m/>
    <m/>
    <m/>
    <m/>
    <m/>
    <m/>
    <m/>
    <m/>
    <m/>
    <m/>
  </r>
  <r>
    <x v="1"/>
    <x v="4"/>
    <n v="81957"/>
    <n v="10733"/>
    <n v="303"/>
    <n v="0"/>
    <n v="0.97176930960588837"/>
    <n v="12590"/>
    <n v="422"/>
    <n v="0"/>
    <n v="0.96648133439237494"/>
    <n v="4599"/>
    <n v="139"/>
    <n v="0"/>
    <n v="0.9697760382691889"/>
    <n v="7141"/>
    <n v="328"/>
    <n v="0"/>
    <n v="0.95406805769500069"/>
    <n v="46894"/>
    <n v="1798"/>
    <n v="10"/>
    <n v="0.96165820787307543"/>
    <n v="81957"/>
    <n v="2990"/>
    <n v="10"/>
    <n v="1"/>
    <n v="0"/>
    <n v="0"/>
    <n v="1"/>
    <n v="0"/>
    <n v="0"/>
    <n v="1"/>
    <n v="0"/>
    <n v="0"/>
    <m/>
    <m/>
    <m/>
    <m/>
    <m/>
    <m/>
    <m/>
    <m/>
    <m/>
    <m/>
    <m/>
    <m/>
    <n v="10733"/>
    <n v="17189"/>
    <n v="5403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5"/>
    <n v="8775"/>
    <m/>
    <m/>
    <m/>
    <m/>
    <n v="2543"/>
    <n v="209"/>
    <n v="0"/>
    <n v="0.9178136059771923"/>
    <n v="2625"/>
    <n v="103"/>
    <n v="0"/>
    <n v="0.96076190476190482"/>
    <m/>
    <m/>
    <m/>
    <m/>
    <n v="3607"/>
    <n v="140"/>
    <n v="0"/>
    <n v="0.96118658164679793"/>
    <n v="8775"/>
    <n v="452"/>
    <n v="0"/>
    <n v="1"/>
    <n v="0"/>
    <n v="0"/>
    <n v="1"/>
    <n v="0"/>
    <n v="0"/>
    <n v="1"/>
    <n v="0"/>
    <n v="0"/>
    <m/>
    <m/>
    <m/>
    <m/>
    <m/>
    <m/>
    <m/>
    <m/>
    <m/>
    <m/>
    <m/>
    <m/>
    <n v="0"/>
    <n v="5168"/>
    <n v="360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6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m/>
    <m/>
    <m/>
    <m/>
    <m/>
    <m/>
    <m/>
    <m/>
    <m/>
    <m/>
    <m/>
    <m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2"/>
    <x v="7"/>
    <n v="5937"/>
    <m/>
    <m/>
    <m/>
    <m/>
    <n v="3093"/>
    <n v="121"/>
    <n v="1"/>
    <n v="0.96087940510830905"/>
    <n v="2844"/>
    <n v="106"/>
    <n v="1"/>
    <n v="0.96272855133614632"/>
    <m/>
    <m/>
    <m/>
    <m/>
    <m/>
    <m/>
    <m/>
    <m/>
    <n v="5937"/>
    <n v="227"/>
    <n v="2"/>
    <n v="1"/>
    <n v="0"/>
    <n v="0"/>
    <n v="1"/>
    <n v="0"/>
    <n v="0"/>
    <n v="1"/>
    <n v="0"/>
    <n v="0"/>
    <m/>
    <m/>
    <m/>
    <m/>
    <m/>
    <m/>
    <m/>
    <m/>
    <m/>
    <m/>
    <m/>
    <m/>
    <n v="0"/>
    <n v="5937"/>
    <n v="0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11564625850335"/>
    <n v="1"/>
    <n v="1"/>
    <n v="1"/>
    <n v="1"/>
    <n v="1"/>
    <n v="1"/>
    <n v="0.998"/>
    <n v="0.95"/>
    <n v="1"/>
    <n v="1"/>
    <n v="1"/>
    <n v="0"/>
    <n v="0"/>
    <n v="0"/>
    <n v="0"/>
    <n v="0.99911564625850335"/>
    <n v="1"/>
    <n v="1"/>
    <n v="0"/>
    <n v="0"/>
    <n v="0"/>
    <n v="0"/>
    <n v="0.95268436241035459"/>
    <n v="0.96351784341631597"/>
    <n v="0.97179276132849868"/>
    <n v="0.9683987549714681"/>
    <n v="0.9666585346019354"/>
  </r>
  <r>
    <x v="1"/>
    <x v="8"/>
    <n v="98994"/>
    <n v="12627"/>
    <n v="376"/>
    <n v="8"/>
    <n v="0.97022253900372213"/>
    <n v="18717"/>
    <n v="557"/>
    <n v="2"/>
    <n v="0.97024095741838967"/>
    <n v="5427"/>
    <n v="185"/>
    <n v="1"/>
    <n v="0.9659111848166575"/>
    <n v="9281"/>
    <n v="460"/>
    <n v="0"/>
    <n v="0.9504363753905829"/>
    <n v="52942"/>
    <n v="2357"/>
    <n v="11"/>
    <n v="0.95547958142873335"/>
    <n v="98994"/>
    <n v="3935"/>
    <n v="22"/>
    <n v="1"/>
    <n v="0"/>
    <n v="0"/>
    <n v="1"/>
    <n v="0"/>
    <n v="0"/>
    <n v="1"/>
    <n v="0"/>
    <n v="0"/>
    <m/>
    <m/>
    <m/>
    <m/>
    <m/>
    <m/>
    <m/>
    <m/>
    <m/>
    <m/>
    <m/>
    <m/>
    <n v="12627"/>
    <n v="24144"/>
    <n v="62223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9"/>
    <n v="85392"/>
    <n v="11044"/>
    <n v="296"/>
    <n v="4"/>
    <n v="0.97319811662441147"/>
    <n v="12783"/>
    <n v="438"/>
    <n v="0"/>
    <n v="0.96573574278338414"/>
    <n v="4540"/>
    <n v="91"/>
    <n v="0"/>
    <n v="0.97995594713656387"/>
    <n v="6720"/>
    <n v="320"/>
    <n v="0"/>
    <n v="0.95238095238095233"/>
    <n v="50305"/>
    <n v="2007"/>
    <n v="7"/>
    <n v="0.96010336944637709"/>
    <n v="85392"/>
    <n v="3152"/>
    <n v="11"/>
    <n v="1"/>
    <n v="0"/>
    <n v="0"/>
    <n v="1"/>
    <n v="0"/>
    <n v="0"/>
    <n v="1"/>
    <n v="0"/>
    <n v="0"/>
    <m/>
    <m/>
    <m/>
    <m/>
    <m/>
    <m/>
    <m/>
    <m/>
    <m/>
    <m/>
    <m/>
    <m/>
    <n v="11044"/>
    <n v="17323"/>
    <n v="57025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0"/>
    <n v="81900"/>
    <n v="10507"/>
    <n v="301"/>
    <n v="0"/>
    <n v="0.97135243171219188"/>
    <n v="13763"/>
    <n v="380"/>
    <n v="0"/>
    <n v="0.97238974060887884"/>
    <n v="4273"/>
    <n v="117"/>
    <n v="0"/>
    <n v="0.97261876901474376"/>
    <n v="7877"/>
    <n v="388"/>
    <n v="0"/>
    <n v="0.95074266852862765"/>
    <n v="45480"/>
    <n v="1902"/>
    <n v="7"/>
    <n v="0.95817941952506591"/>
    <n v="81900"/>
    <n v="3088"/>
    <n v="7"/>
    <n v="1"/>
    <n v="0"/>
    <n v="0"/>
    <n v="1"/>
    <n v="0"/>
    <n v="0"/>
    <n v="1"/>
    <n v="0"/>
    <n v="0"/>
    <m/>
    <m/>
    <m/>
    <m/>
    <m/>
    <m/>
    <m/>
    <m/>
    <m/>
    <m/>
    <m/>
    <m/>
    <n v="10507"/>
    <n v="18036"/>
    <n v="5335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1"/>
    <n v="80939"/>
    <n v="10775"/>
    <n v="295"/>
    <n v="5"/>
    <n v="0.97262180974477963"/>
    <n v="14970"/>
    <n v="401"/>
    <n v="0"/>
    <n v="0.97321309285237145"/>
    <n v="4084"/>
    <n v="139"/>
    <n v="0"/>
    <n v="0.96596474045053871"/>
    <n v="7862"/>
    <n v="342"/>
    <n v="0"/>
    <n v="0.95649961841770537"/>
    <n v="43248"/>
    <n v="1493"/>
    <n v="12"/>
    <n v="0.96547817240103584"/>
    <n v="80939"/>
    <n v="2670"/>
    <n v="17"/>
    <n v="0.99380952380952381"/>
    <n v="1"/>
    <n v="0.13"/>
    <n v="1"/>
    <n v="0"/>
    <n v="0"/>
    <n v="1"/>
    <n v="0"/>
    <n v="0"/>
    <m/>
    <m/>
    <m/>
    <m/>
    <m/>
    <m/>
    <m/>
    <m/>
    <m/>
    <m/>
    <m/>
    <m/>
    <n v="10775"/>
    <n v="19054"/>
    <n v="51110"/>
    <s v="Chaine déploiement flèches télescopique S259R cassée 13h50 à 17h"/>
    <n v="21"/>
    <n v="9"/>
    <n v="22"/>
    <n v="7.5"/>
    <n v="10.5"/>
    <n v="3.16"/>
    <m/>
    <m/>
    <m/>
    <m/>
    <m/>
    <m/>
    <n v="1"/>
    <m/>
    <m/>
    <m/>
    <m/>
    <m/>
    <m/>
    <n v="0.99380952380952381"/>
    <n v="1"/>
    <n v="1"/>
    <n v="1"/>
    <n v="1"/>
    <n v="1"/>
    <n v="1"/>
    <n v="0.98"/>
    <n v="0.9"/>
    <m/>
    <m/>
    <m/>
    <m/>
    <m/>
    <m/>
    <m/>
    <n v="0.998"/>
    <n v="0.95"/>
    <n v="0.99380952380952381"/>
    <n v="1"/>
    <n v="1"/>
    <n v="0"/>
    <n v="0"/>
    <n v="0"/>
    <n v="0"/>
    <m/>
    <m/>
    <m/>
    <m/>
    <m/>
    <m/>
    <m/>
    <m/>
    <m/>
    <m/>
    <m/>
    <m/>
  </r>
  <r>
    <x v="1"/>
    <x v="12"/>
    <n v="50614"/>
    <m/>
    <m/>
    <m/>
    <m/>
    <n v="5559"/>
    <n v="263"/>
    <n v="0"/>
    <n v="0.95268933261377942"/>
    <n v="2563"/>
    <n v="110"/>
    <n v="0"/>
    <n v="0.9570815450643777"/>
    <n v="2929"/>
    <n v="134"/>
    <n v="1"/>
    <n v="0.95425059747354046"/>
    <n v="39563"/>
    <n v="1248"/>
    <n v="19"/>
    <n v="0.96845537497156431"/>
    <n v="50614"/>
    <n v="1755"/>
    <n v="20"/>
    <n v="1"/>
    <n v="0"/>
    <n v="0"/>
    <n v="1"/>
    <n v="0"/>
    <n v="0"/>
    <n v="1"/>
    <n v="0"/>
    <n v="0"/>
    <m/>
    <m/>
    <m/>
    <m/>
    <m/>
    <m/>
    <m/>
    <m/>
    <m/>
    <m/>
    <m/>
    <m/>
    <n v="0"/>
    <n v="8122"/>
    <n v="4249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3"/>
    <n v="32952"/>
    <m/>
    <m/>
    <m/>
    <m/>
    <n v="511"/>
    <n v="33"/>
    <n v="0"/>
    <n v="0.93542074363992167"/>
    <n v="863"/>
    <n v="72"/>
    <n v="0"/>
    <n v="0.91657010428736962"/>
    <n v="330"/>
    <n v="12"/>
    <n v="0"/>
    <n v="0.96363636363636362"/>
    <n v="31248"/>
    <n v="580"/>
    <n v="6"/>
    <n v="0.98143881208397332"/>
    <n v="32952"/>
    <n v="697"/>
    <n v="6"/>
    <n v="1"/>
    <n v="0"/>
    <n v="0"/>
    <n v="1"/>
    <n v="0"/>
    <n v="0"/>
    <n v="1"/>
    <n v="0"/>
    <n v="0"/>
    <m/>
    <m/>
    <m/>
    <m/>
    <m/>
    <m/>
    <m/>
    <m/>
    <m/>
    <m/>
    <m/>
    <m/>
    <n v="0"/>
    <n v="1374"/>
    <n v="3157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3"/>
    <x v="14"/>
    <n v="85955"/>
    <n v="11509"/>
    <n v="321"/>
    <n v="0"/>
    <n v="0.97210878442957682"/>
    <n v="15008"/>
    <n v="496"/>
    <n v="0"/>
    <n v="0.96695095948827292"/>
    <n v="5871"/>
    <n v="189"/>
    <n v="2"/>
    <n v="0.96780786918753192"/>
    <n v="7853"/>
    <n v="430"/>
    <n v="0"/>
    <n v="0.94524385585126702"/>
    <n v="45714"/>
    <n v="1713"/>
    <n v="7"/>
    <n v="0.96252789079931744"/>
    <n v="85955"/>
    <n v="3149"/>
    <n v="9"/>
    <n v="1"/>
    <n v="0"/>
    <n v="0"/>
    <n v="1"/>
    <n v="0"/>
    <n v="0"/>
    <n v="0.99864864864864877"/>
    <n v="1"/>
    <n v="2.5000000000000001E-2"/>
    <m/>
    <m/>
    <m/>
    <m/>
    <m/>
    <m/>
    <m/>
    <m/>
    <m/>
    <m/>
    <m/>
    <m/>
    <n v="11509"/>
    <n v="20879"/>
    <n v="53567"/>
    <s v="Flasheur OCS ne fonctionne plus.22h à 22h30"/>
    <n v="14.5"/>
    <n v="0"/>
    <n v="12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n v="0.99995918367346925"/>
    <n v="1"/>
    <n v="1"/>
    <n v="1"/>
    <n v="1"/>
    <n v="1"/>
    <n v="1"/>
    <n v="0.998"/>
    <n v="0.95"/>
    <n v="1"/>
    <n v="1"/>
    <n v="0.99864864864864877"/>
    <n v="0"/>
    <n v="0"/>
    <n v="0"/>
    <n v="0"/>
    <n v="0.99995918367346925"/>
    <n v="1"/>
    <n v="0.99980694980694984"/>
    <n v="0"/>
    <n v="0"/>
    <n v="0"/>
    <n v="0"/>
    <n v="0.94918926996936415"/>
    <n v="0.96250724259345333"/>
    <n v="0.97151735804648431"/>
    <n v="0.96340482573726538"/>
    <n v="0.96548065628433932"/>
  </r>
  <r>
    <x v="1"/>
    <x v="15"/>
    <n v="91529"/>
    <n v="10664"/>
    <n v="287"/>
    <n v="0"/>
    <n v="0.97308702175543882"/>
    <n v="15194"/>
    <n v="477"/>
    <n v="6"/>
    <n v="0.96860602869553769"/>
    <n v="4996"/>
    <n v="170"/>
    <n v="0"/>
    <n v="0.9659727782225781"/>
    <n v="7950"/>
    <n v="349"/>
    <n v="0"/>
    <n v="0.9561006289308176"/>
    <n v="52725"/>
    <n v="2730"/>
    <n v="4"/>
    <n v="0.94822190611664292"/>
    <n v="91529"/>
    <n v="4013"/>
    <n v="10"/>
    <n v="1"/>
    <n v="0"/>
    <n v="0"/>
    <n v="1"/>
    <n v="0"/>
    <n v="0"/>
    <n v="1"/>
    <n v="0"/>
    <n v="0"/>
    <m/>
    <m/>
    <m/>
    <m/>
    <m/>
    <m/>
    <m/>
    <m/>
    <m/>
    <m/>
    <m/>
    <m/>
    <n v="10664"/>
    <n v="20190"/>
    <n v="6067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6"/>
    <n v="81224"/>
    <n v="10216"/>
    <n v="298"/>
    <n v="1"/>
    <n v="0.97083007047768211"/>
    <n v="13542"/>
    <n v="411"/>
    <n v="1"/>
    <n v="0.96964997784669915"/>
    <n v="3694"/>
    <n v="112"/>
    <n v="1"/>
    <n v="0.96968056307525718"/>
    <n v="6557"/>
    <n v="314"/>
    <n v="1"/>
    <n v="0.95211224645417114"/>
    <n v="47215"/>
    <n v="1767"/>
    <n v="1"/>
    <n v="0.96257545271629774"/>
    <n v="81224"/>
    <n v="2902"/>
    <n v="5"/>
    <n v="1"/>
    <n v="0"/>
    <n v="0"/>
    <n v="1"/>
    <n v="0"/>
    <n v="0"/>
    <n v="1"/>
    <n v="0"/>
    <n v="0"/>
    <m/>
    <m/>
    <m/>
    <m/>
    <m/>
    <m/>
    <m/>
    <m/>
    <m/>
    <m/>
    <m/>
    <m/>
    <n v="10216"/>
    <n v="17236"/>
    <n v="5377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7"/>
    <n v="77512"/>
    <n v="10803"/>
    <n v="335"/>
    <n v="0"/>
    <n v="0.96899009534388592"/>
    <n v="10835"/>
    <n v="307"/>
    <n v="8"/>
    <n v="0.97166589755422239"/>
    <n v="4149"/>
    <n v="120"/>
    <n v="0"/>
    <n v="0.97107736804049172"/>
    <n v="6600"/>
    <n v="300"/>
    <n v="0"/>
    <n v="0.95454545454545459"/>
    <n v="45125"/>
    <n v="1748"/>
    <n v="5"/>
    <n v="0.96126315789473682"/>
    <n v="77512"/>
    <n v="2810"/>
    <n v="13"/>
    <n v="0.99971428571428567"/>
    <n v="1"/>
    <n v="6.0000000000000001E-3"/>
    <n v="1"/>
    <n v="0"/>
    <n v="0"/>
    <n v="1"/>
    <n v="0"/>
    <n v="0"/>
    <m/>
    <m/>
    <m/>
    <m/>
    <m/>
    <m/>
    <m/>
    <m/>
    <m/>
    <m/>
    <m/>
    <m/>
    <n v="10803"/>
    <n v="14984"/>
    <n v="51725"/>
    <s v="Telescopique 257R chaine bloquée Reprise de la rention"/>
    <n v="21"/>
    <n v="9"/>
    <n v="22"/>
    <n v="7.5"/>
    <n v="10.5"/>
    <n v="0.16"/>
    <m/>
    <m/>
    <m/>
    <m/>
    <m/>
    <m/>
    <n v="1"/>
    <m/>
    <m/>
    <m/>
    <m/>
    <m/>
    <m/>
    <n v="0.99971428571428567"/>
    <n v="1"/>
    <n v="1"/>
    <n v="1"/>
    <n v="1"/>
    <n v="1"/>
    <n v="1"/>
    <n v="0.98"/>
    <n v="0.9"/>
    <m/>
    <m/>
    <m/>
    <m/>
    <m/>
    <m/>
    <m/>
    <n v="0.998"/>
    <n v="0.95"/>
    <n v="0.99971428571428567"/>
    <n v="1"/>
    <n v="1"/>
    <n v="0"/>
    <n v="0"/>
    <n v="0"/>
    <n v="0"/>
    <m/>
    <m/>
    <m/>
    <m/>
    <m/>
    <m/>
    <m/>
    <m/>
    <m/>
    <m/>
    <m/>
    <m/>
  </r>
  <r>
    <x v="1"/>
    <x v="18"/>
    <n v="79824"/>
    <n v="11192"/>
    <n v="308"/>
    <n v="0"/>
    <n v="0.97248034310221587"/>
    <n v="13591"/>
    <n v="596"/>
    <n v="0"/>
    <n v="0.95614745051872563"/>
    <n v="4616"/>
    <n v="138"/>
    <n v="0"/>
    <n v="0.97010398613518201"/>
    <n v="7959"/>
    <n v="418"/>
    <n v="1"/>
    <n v="0.9474808393014198"/>
    <n v="42466"/>
    <n v="1835"/>
    <n v="3"/>
    <n v="0.95678896058022889"/>
    <n v="79824"/>
    <n v="3295"/>
    <n v="4"/>
    <n v="1"/>
    <n v="0"/>
    <n v="0"/>
    <n v="1"/>
    <n v="0"/>
    <n v="0"/>
    <n v="1"/>
    <n v="0"/>
    <n v="0"/>
    <m/>
    <m/>
    <m/>
    <m/>
    <m/>
    <m/>
    <m/>
    <m/>
    <m/>
    <m/>
    <m/>
    <m/>
    <n v="11192"/>
    <n v="18207"/>
    <n v="5042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9"/>
    <n v="60679"/>
    <m/>
    <m/>
    <m/>
    <m/>
    <n v="5835"/>
    <n v="412"/>
    <n v="0"/>
    <n v="0.92939160239931451"/>
    <n v="2283"/>
    <n v="85"/>
    <n v="0"/>
    <n v="0.96276828734121767"/>
    <n v="2969"/>
    <n v="215"/>
    <n v="4"/>
    <n v="0.92758504546985521"/>
    <n v="49592"/>
    <n v="1330"/>
    <n v="21"/>
    <n v="0.97318115825133089"/>
    <n v="60679"/>
    <n v="2042"/>
    <n v="25"/>
    <n v="1"/>
    <n v="0"/>
    <n v="0"/>
    <n v="1"/>
    <n v="0"/>
    <n v="0"/>
    <n v="1"/>
    <n v="0"/>
    <n v="0"/>
    <m/>
    <m/>
    <m/>
    <m/>
    <m/>
    <m/>
    <m/>
    <m/>
    <m/>
    <m/>
    <m/>
    <m/>
    <n v="0"/>
    <n v="8118"/>
    <n v="5256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20"/>
    <n v="32915"/>
    <m/>
    <m/>
    <m/>
    <m/>
    <n v="595"/>
    <n v="31"/>
    <n v="0"/>
    <n v="0.94789915966386551"/>
    <n v="782"/>
    <n v="97"/>
    <n v="0"/>
    <n v="0.8759590792838875"/>
    <n v="261"/>
    <n v="14"/>
    <n v="0"/>
    <n v="0.94636015325670497"/>
    <n v="31277"/>
    <n v="654"/>
    <n v="10"/>
    <n v="0.97909006618281802"/>
    <n v="32915"/>
    <n v="796"/>
    <n v="10"/>
    <n v="1"/>
    <n v="0"/>
    <n v="0"/>
    <n v="1"/>
    <n v="0"/>
    <n v="0"/>
    <n v="1"/>
    <n v="0"/>
    <n v="0"/>
    <m/>
    <m/>
    <m/>
    <m/>
    <m/>
    <m/>
    <m/>
    <m/>
    <m/>
    <m/>
    <m/>
    <m/>
    <n v="0"/>
    <n v="1377"/>
    <n v="3153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4"/>
    <x v="21"/>
    <n v="85955"/>
    <n v="11509"/>
    <n v="321"/>
    <n v="0"/>
    <n v="0.97210878442957682"/>
    <n v="15008"/>
    <n v="496"/>
    <n v="0"/>
    <n v="0.96695095948827292"/>
    <n v="5871"/>
    <n v="189"/>
    <n v="2"/>
    <n v="0.96780786918753192"/>
    <n v="7853"/>
    <n v="430"/>
    <n v="0"/>
    <n v="0.94524385585126702"/>
    <n v="45714"/>
    <n v="1713"/>
    <n v="7"/>
    <n v="0.96252789079931744"/>
    <m/>
    <m/>
    <m/>
    <m/>
    <m/>
    <m/>
    <m/>
    <m/>
    <m/>
    <m/>
    <m/>
    <m/>
    <m/>
    <m/>
    <m/>
    <m/>
    <m/>
    <m/>
    <m/>
    <m/>
    <m/>
    <m/>
    <m/>
    <m/>
    <m/>
    <m/>
    <m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755714285714281"/>
    <n v="1"/>
    <n v="0.99837662337662336"/>
    <n v="1"/>
    <n v="1"/>
    <n v="1"/>
    <n v="1"/>
    <m/>
    <m/>
    <n v="0"/>
    <n v="0"/>
    <n v="0"/>
    <n v="0"/>
    <n v="0"/>
    <n v="0"/>
    <n v="0"/>
    <n v="0.85470000000000002"/>
    <n v="0.8571428571428571"/>
    <n v="0.85551948051948046"/>
    <n v="0.7142857142857143"/>
    <n v="0.7142857142857143"/>
    <n v="0.7142857142857143"/>
    <n v="0.7142857142857143"/>
    <n v="0.94932842190377786"/>
    <n v="0.95253710679150971"/>
    <n v="0.96785966203575924"/>
    <n v="0.96855397243662988"/>
    <n v="0.9584850691915513"/>
  </r>
  <r>
    <x v="1"/>
    <x v="22"/>
    <n v="73749"/>
    <n v="8261"/>
    <n v="334"/>
    <n v="0"/>
    <n v="0.95956905943590365"/>
    <n v="12999"/>
    <n v="491"/>
    <n v="0"/>
    <n v="0.96222786368182167"/>
    <n v="3925"/>
    <n v="94"/>
    <n v="1"/>
    <n v="0.97605095541401277"/>
    <n v="4713"/>
    <n v="266"/>
    <n v="5"/>
    <n v="0.94356036494801609"/>
    <n v="43851"/>
    <n v="2056"/>
    <n v="30"/>
    <n v="0.95311395407174293"/>
    <n v="73749"/>
    <n v="3241"/>
    <n v="36"/>
    <n v="1"/>
    <n v="0"/>
    <n v="0"/>
    <n v="1"/>
    <n v="0"/>
    <n v="0"/>
    <n v="1"/>
    <n v="0"/>
    <n v="0"/>
    <m/>
    <m/>
    <m/>
    <m/>
    <m/>
    <m/>
    <m/>
    <m/>
    <m/>
    <m/>
    <m/>
    <m/>
    <n v="8261"/>
    <n v="16924"/>
    <n v="4856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23"/>
    <n v="81507"/>
    <n v="10896"/>
    <n v="387"/>
    <n v="1"/>
    <n v="0.96448237885462551"/>
    <n v="11038"/>
    <n v="387"/>
    <n v="0"/>
    <n v="0.96493930059793442"/>
    <n v="4014"/>
    <n v="162"/>
    <n v="0"/>
    <n v="0.95964125560538116"/>
    <n v="6687"/>
    <n v="371"/>
    <n v="1"/>
    <n v="0.94451921639001046"/>
    <n v="48872"/>
    <n v="2424"/>
    <n v="31"/>
    <n v="0.9504010476346374"/>
    <n v="81507"/>
    <n v="3731"/>
    <n v="3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96"/>
    <n v="15052"/>
    <n v="5555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"/>
    <n v="84010"/>
    <n v="10947"/>
    <n v="359"/>
    <n v="0"/>
    <n v="0.96720562711245095"/>
    <n v="14710"/>
    <n v="372"/>
    <n v="0"/>
    <n v="0.9747110808973487"/>
    <n v="4069"/>
    <n v="141"/>
    <n v="0"/>
    <n v="0.96534775129024331"/>
    <n v="8243"/>
    <n v="358"/>
    <n v="1"/>
    <n v="0.95656921023899066"/>
    <n v="46041"/>
    <n v="2340"/>
    <n v="11"/>
    <n v="0.94917573467127125"/>
    <n v="84010"/>
    <n v="3570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47"/>
    <n v="18779"/>
    <n v="5428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"/>
    <n v="83982"/>
    <n v="12271"/>
    <n v="368"/>
    <n v="2"/>
    <n v="0.97001059408361179"/>
    <n v="13353"/>
    <n v="303"/>
    <n v="1"/>
    <n v="0.97730847000674004"/>
    <n v="4619"/>
    <n v="427"/>
    <n v="13"/>
    <n v="0.90755574799740202"/>
    <n v="6746"/>
    <n v="308"/>
    <n v="0"/>
    <n v="0.95434331455677435"/>
    <n v="46993"/>
    <n v="2575"/>
    <n v="12"/>
    <n v="0.94520460494116143"/>
    <n v="83982"/>
    <n v="3981"/>
    <n v="28"/>
    <n v="1"/>
    <n v="0"/>
    <n v="0"/>
    <n v="1"/>
    <n v="0"/>
    <n v="0"/>
    <n v="0.98863636363636365"/>
    <n v="1"/>
    <n v="0.25"/>
    <n v="1"/>
    <n v="0"/>
    <n v="0"/>
    <n v="1"/>
    <n v="0"/>
    <n v="0"/>
    <n v="1"/>
    <n v="0"/>
    <n v="0"/>
    <n v="1"/>
    <n v="0"/>
    <n v="0"/>
    <n v="12271"/>
    <n v="17972"/>
    <n v="53739"/>
    <s v="Défaut tête VMS Master"/>
    <n v="21"/>
    <n v="9"/>
    <n v="22"/>
    <n v="7.5"/>
    <n v="10.5"/>
    <m/>
    <m/>
    <n v="0.5"/>
    <m/>
    <m/>
    <m/>
    <m/>
    <m/>
    <m/>
    <n v="1"/>
    <m/>
    <m/>
    <m/>
    <m/>
    <n v="1"/>
    <n v="1"/>
    <n v="0.98863636363636365"/>
    <n v="1"/>
    <n v="1"/>
    <n v="1"/>
    <n v="1"/>
    <n v="0.98"/>
    <n v="0.9"/>
    <m/>
    <m/>
    <m/>
    <m/>
    <m/>
    <m/>
    <m/>
    <n v="0.998"/>
    <n v="0.95"/>
    <n v="1"/>
    <n v="1"/>
    <n v="0.98863636363636365"/>
    <n v="1"/>
    <n v="1"/>
    <n v="1"/>
    <n v="1"/>
    <m/>
    <m/>
    <m/>
    <m/>
    <m/>
    <m/>
    <m/>
    <m/>
    <m/>
    <m/>
    <m/>
    <m/>
  </r>
  <r>
    <x v="1"/>
    <x v="26"/>
    <n v="81389"/>
    <n v="11330"/>
    <n v="327"/>
    <n v="1"/>
    <n v="0.97113857016769634"/>
    <n v="15151"/>
    <n v="497"/>
    <n v="0"/>
    <n v="0.96719688469407961"/>
    <n v="3959"/>
    <n v="87"/>
    <n v="0"/>
    <n v="0.97802475372568831"/>
    <n v="8335"/>
    <n v="433"/>
    <n v="1"/>
    <n v="0.94805038992201562"/>
    <n v="42614"/>
    <n v="2182"/>
    <n v="12"/>
    <n v="0.94879617027268037"/>
    <n v="81389"/>
    <n v="3526"/>
    <n v="14"/>
    <n v="0.9829"/>
    <n v="1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30"/>
    <n v="19110"/>
    <n v="50949"/>
    <s v="Defaut profibus"/>
    <n v="21"/>
    <n v="9"/>
    <n v="22"/>
    <n v="7.5"/>
    <n v="10.5"/>
    <n v="5"/>
    <m/>
    <m/>
    <m/>
    <m/>
    <m/>
    <m/>
    <n v="1"/>
    <m/>
    <m/>
    <m/>
    <m/>
    <m/>
    <m/>
    <n v="0.9829"/>
    <n v="1"/>
    <n v="1"/>
    <n v="1"/>
    <n v="1"/>
    <n v="1"/>
    <n v="1"/>
    <n v="0.98"/>
    <n v="0.9"/>
    <m/>
    <m/>
    <m/>
    <m/>
    <m/>
    <m/>
    <m/>
    <n v="0.998"/>
    <n v="0.95"/>
    <n v="0.9829"/>
    <n v="1"/>
    <n v="1"/>
    <n v="1"/>
    <n v="1"/>
    <n v="1"/>
    <n v="1"/>
    <m/>
    <m/>
    <m/>
    <m/>
    <m/>
    <m/>
    <m/>
    <m/>
    <m/>
    <m/>
    <m/>
    <m/>
  </r>
  <r>
    <x v="1"/>
    <x v="27"/>
    <n v="41436"/>
    <m/>
    <m/>
    <m/>
    <m/>
    <n v="3507"/>
    <n v="151"/>
    <n v="1"/>
    <n v="0.95694325634445399"/>
    <n v="2376"/>
    <n v="97"/>
    <n v="0"/>
    <n v="0.95917508417508412"/>
    <n v="1945"/>
    <n v="90"/>
    <n v="2"/>
    <n v="0.95372750642673521"/>
    <n v="33608"/>
    <n v="1314"/>
    <n v="15"/>
    <n v="0.9609021661509165"/>
    <n v="41436"/>
    <n v="1652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883"/>
    <n v="355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5"/>
    <x v="28"/>
    <n v="83880"/>
    <n v="11360"/>
    <n v="342"/>
    <n v="0"/>
    <n v="0.96989436619718306"/>
    <n v="12728"/>
    <n v="374"/>
    <n v="4"/>
    <n v="0.97061596480201129"/>
    <n v="5467"/>
    <n v="168"/>
    <n v="0"/>
    <n v="0.96927016645326503"/>
    <n v="7617"/>
    <n v="398"/>
    <n v="0"/>
    <n v="0.94774845739792568"/>
    <n v="46708"/>
    <n v="1838"/>
    <n v="21"/>
    <n v="0.96064913933373297"/>
    <n v="83880"/>
    <n v="3120"/>
    <n v="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60"/>
    <n v="18195"/>
    <n v="5432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946416527191424"/>
    <n v="0.95955532568370916"/>
    <n v="0.96995629338524259"/>
    <n v="0.96728818674469563"/>
    <n v="0.97100429855412274"/>
  </r>
  <r>
    <x v="1"/>
    <x v="29"/>
    <n v="93584"/>
    <n v="11320"/>
    <n v="377"/>
    <n v="5"/>
    <n v="0.966696113074205"/>
    <n v="15893"/>
    <n v="534"/>
    <n v="2"/>
    <n v="0.96640030201975713"/>
    <n v="4637"/>
    <n v="145"/>
    <n v="0"/>
    <n v="0.96872978218675865"/>
    <n v="8625"/>
    <n v="489"/>
    <n v="0"/>
    <n v="0.94330434782608696"/>
    <n v="53109"/>
    <n v="2344"/>
    <n v="5"/>
    <n v="0.95586435444086693"/>
    <n v="93584"/>
    <n v="3889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20"/>
    <n v="20530"/>
    <n v="6173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0"/>
    <n v="83237"/>
    <n v="10200"/>
    <n v="296"/>
    <n v="0"/>
    <n v="0.97098039215686271"/>
    <n v="15638"/>
    <n v="493"/>
    <n v="1"/>
    <n v="0.96847422944110495"/>
    <n v="4342"/>
    <n v="97"/>
    <n v="0"/>
    <n v="0.97766006448641174"/>
    <n v="6914"/>
    <n v="340"/>
    <n v="0"/>
    <n v="0.95082441423199304"/>
    <n v="46143"/>
    <n v="2295"/>
    <n v="3"/>
    <n v="0.95026331187829138"/>
    <n v="83237"/>
    <n v="3521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00"/>
    <n v="19980"/>
    <n v="53057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1"/>
    <n v="84479"/>
    <n v="11490"/>
    <n v="343"/>
    <n v="0"/>
    <n v="0.97014795474325499"/>
    <n v="13987"/>
    <n v="407"/>
    <n v="0"/>
    <n v="0.9709015514406234"/>
    <n v="4649"/>
    <n v="92"/>
    <n v="0"/>
    <n v="0.9802107980210798"/>
    <n v="6457"/>
    <n v="240"/>
    <n v="0"/>
    <n v="0.96283103608486909"/>
    <n v="47896"/>
    <n v="1950"/>
    <n v="1"/>
    <n v="0.95928678804075496"/>
    <n v="84479"/>
    <n v="3032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490"/>
    <n v="18636"/>
    <n v="543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2"/>
    <n v="76538"/>
    <n v="10084"/>
    <n v="278"/>
    <n v="0"/>
    <n v="0.97243157477191589"/>
    <n v="12485"/>
    <n v="436"/>
    <n v="0"/>
    <n v="0.9650780937124549"/>
    <n v="3982"/>
    <n v="105"/>
    <n v="0"/>
    <n v="0.97363134103465598"/>
    <n v="7395"/>
    <n v="392"/>
    <n v="2"/>
    <n v="0.94699121027721433"/>
    <n v="42592"/>
    <n v="1729"/>
    <n v="6"/>
    <n v="0.95940552216378661"/>
    <n v="76538"/>
    <n v="2940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84"/>
    <n v="16467"/>
    <n v="499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3"/>
    <n v="51838"/>
    <m/>
    <m/>
    <m/>
    <m/>
    <n v="4929"/>
    <n v="209"/>
    <n v="0"/>
    <n v="0.95759789003854734"/>
    <n v="1727"/>
    <n v="61"/>
    <n v="0"/>
    <n v="0.9646786334684424"/>
    <n v="2731"/>
    <n v="150"/>
    <n v="4"/>
    <n v="0.94507506407909192"/>
    <n v="42451"/>
    <n v="1757"/>
    <n v="3"/>
    <n v="0.95861110456761911"/>
    <n v="51838"/>
    <n v="2177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56"/>
    <n v="451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4"/>
    <n v="35948"/>
    <m/>
    <m/>
    <m/>
    <m/>
    <n v="551"/>
    <n v="40"/>
    <n v="0"/>
    <n v="0.92740471869328489"/>
    <n v="786"/>
    <n v="74"/>
    <n v="0"/>
    <n v="0.90585241730279897"/>
    <n v="292"/>
    <n v="14"/>
    <n v="0"/>
    <n v="0.95205479452054798"/>
    <n v="34319"/>
    <n v="755"/>
    <n v="2"/>
    <n v="0.97800052449080688"/>
    <n v="35948"/>
    <n v="883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37"/>
    <n v="3461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6"/>
    <x v="35"/>
    <n v="82283"/>
    <n v="11363"/>
    <n v="342"/>
    <n v="0"/>
    <n v="0.96990231452961362"/>
    <n v="13468"/>
    <n v="326"/>
    <n v="0"/>
    <n v="0.97579447579447576"/>
    <n v="5299"/>
    <n v="165"/>
    <n v="0"/>
    <n v="0.96886204944329124"/>
    <n v="5926"/>
    <n v="246"/>
    <n v="0"/>
    <n v="0.95848801889976376"/>
    <n v="46227"/>
    <n v="1756"/>
    <n v="7"/>
    <n v="0.96201354186947019"/>
    <n v="82283"/>
    <n v="2835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63"/>
    <n v="18767"/>
    <n v="52153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675324675324684"/>
    <n v="0.99285714285714288"/>
    <n v="1"/>
    <n v="1"/>
    <n v="1"/>
    <n v="0.95365885248024862"/>
    <n v="0.96056158391374968"/>
    <n v="0.9683914859467051"/>
    <n v="0.97076478131565302"/>
    <n v="0.96754860400526244"/>
  </r>
  <r>
    <x v="1"/>
    <x v="36"/>
    <n v="86071"/>
    <n v="10903"/>
    <n v="359"/>
    <n v="2"/>
    <n v="0.96707328258277536"/>
    <n v="15478"/>
    <n v="505"/>
    <n v="2"/>
    <n v="0.96737304561312831"/>
    <n v="5008"/>
    <n v="179"/>
    <n v="0"/>
    <n v="0.96425718849840258"/>
    <n v="7842"/>
    <n v="392"/>
    <n v="1"/>
    <n v="0.95001275184901812"/>
    <n v="46840"/>
    <n v="1752"/>
    <n v="1"/>
    <n v="0.9625960717335611"/>
    <n v="86071"/>
    <n v="318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03"/>
    <n v="20486"/>
    <n v="5468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7"/>
    <n v="84868"/>
    <n v="11562"/>
    <n v="399"/>
    <n v="1"/>
    <n v="0.96549039958484695"/>
    <n v="12711"/>
    <n v="326"/>
    <n v="0"/>
    <n v="0.97435292266540796"/>
    <n v="4743"/>
    <n v="124"/>
    <n v="0"/>
    <n v="0.97385620915032678"/>
    <n v="6890"/>
    <n v="317"/>
    <n v="0"/>
    <n v="0.95399129172714081"/>
    <n v="48962"/>
    <n v="2229"/>
    <n v="3"/>
    <n v="0.95447489890118864"/>
    <n v="84868"/>
    <n v="3395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562"/>
    <n v="17454"/>
    <n v="5585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8"/>
    <n v="77865"/>
    <n v="11059"/>
    <n v="343"/>
    <n v="0"/>
    <n v="0.96898453748078484"/>
    <n v="10947"/>
    <n v="270"/>
    <n v="3"/>
    <n v="0.97533570841326389"/>
    <n v="4314"/>
    <n v="141"/>
    <n v="1"/>
    <n v="0.96731571627260082"/>
    <n v="6301"/>
    <n v="277"/>
    <n v="0"/>
    <n v="0.95603872401206158"/>
    <n v="45244"/>
    <n v="1867"/>
    <n v="1"/>
    <n v="0.95873485987092211"/>
    <n v="77865"/>
    <n v="2898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59"/>
    <n v="15261"/>
    <n v="5154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9"/>
    <n v="79446"/>
    <n v="9940"/>
    <n v="290"/>
    <n v="3"/>
    <n v="0.97082494969818911"/>
    <n v="14608"/>
    <n v="492"/>
    <n v="0"/>
    <n v="0.96631982475355971"/>
    <n v="4600"/>
    <n v="165"/>
    <n v="0"/>
    <n v="0.96413043478260874"/>
    <n v="8475"/>
    <n v="431"/>
    <n v="0"/>
    <n v="0.94914454277286131"/>
    <n v="41823"/>
    <n v="1960"/>
    <n v="0"/>
    <n v="0.95313583434952065"/>
    <n v="79446"/>
    <n v="333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40"/>
    <n v="19208"/>
    <n v="5029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0"/>
    <n v="55766"/>
    <m/>
    <m/>
    <m/>
    <m/>
    <n v="5708"/>
    <n v="215"/>
    <n v="446"/>
    <n v="0.96233356692361594"/>
    <n v="3082"/>
    <n v="98"/>
    <n v="0"/>
    <n v="0.96820246593121351"/>
    <n v="3016"/>
    <n v="123"/>
    <n v="1"/>
    <n v="0.95921750663129979"/>
    <n v="43960"/>
    <n v="1781"/>
    <n v="22"/>
    <n v="0.95948589626933578"/>
    <n v="55766"/>
    <n v="2217"/>
    <n v="469"/>
    <n v="1"/>
    <n v="0"/>
    <n v="0"/>
    <n v="1"/>
    <n v="0"/>
    <n v="0"/>
    <n v="0.97727272727272729"/>
    <n v="2"/>
    <n v="0.5"/>
    <n v="0.95"/>
    <n v="1"/>
    <n v="1.5"/>
    <n v="1"/>
    <n v="0"/>
    <n v="0"/>
    <n v="1"/>
    <n v="0"/>
    <n v="0"/>
    <n v="1"/>
    <n v="0"/>
    <n v="0"/>
    <n v="0"/>
    <n v="8790"/>
    <n v="46976"/>
    <s v="switch DE1 30 mn Alim DE1 30mn bizerba 1,5 h"/>
    <n v="21"/>
    <n v="9"/>
    <n v="22"/>
    <n v="7.5"/>
    <n v="10.5"/>
    <m/>
    <m/>
    <n v="1"/>
    <n v="1.5"/>
    <m/>
    <m/>
    <m/>
    <m/>
    <m/>
    <n v="0"/>
    <n v="0"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7727272727272729"/>
    <n v="0.95"/>
    <n v="1"/>
    <n v="1"/>
    <n v="1"/>
    <m/>
    <m/>
    <m/>
    <m/>
    <m/>
    <m/>
    <m/>
    <m/>
    <m/>
    <m/>
    <m/>
    <m/>
  </r>
  <r>
    <x v="1"/>
    <x v="41"/>
    <n v="28876"/>
    <m/>
    <m/>
    <m/>
    <m/>
    <n v="382"/>
    <n v="9"/>
    <n v="0"/>
    <n v="0.97643979057591623"/>
    <n v="318"/>
    <n v="16"/>
    <n v="0"/>
    <n v="0.94968553459119498"/>
    <n v="155"/>
    <n v="3"/>
    <n v="0"/>
    <n v="0.98064516129032253"/>
    <n v="28021"/>
    <n v="529"/>
    <n v="0"/>
    <n v="0.98112130188073232"/>
    <n v="28876"/>
    <n v="557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00"/>
    <n v="2817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7"/>
    <x v="42"/>
    <n v="83836"/>
    <n v="11904"/>
    <n v="440"/>
    <n v="0"/>
    <n v="0.96303763440860213"/>
    <n v="13477"/>
    <n v="491"/>
    <n v="0"/>
    <n v="0.96356755954589302"/>
    <n v="5757"/>
    <n v="138"/>
    <n v="0"/>
    <n v="0.97602918186555498"/>
    <n v="6946"/>
    <n v="366"/>
    <n v="0"/>
    <n v="0.94730780305211637"/>
    <n v="45752"/>
    <n v="2017"/>
    <n v="5"/>
    <n v="0.95591449554117858"/>
    <n v="83836"/>
    <n v="3452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904"/>
    <n v="19234"/>
    <n v="5269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0.99757142857142866"/>
    <n v="1"/>
    <n v="1"/>
    <n v="1"/>
    <n v="1"/>
    <n v="0.998"/>
    <n v="0.95"/>
    <n v="1"/>
    <n v="1"/>
    <n v="1"/>
    <n v="1"/>
    <n v="1"/>
    <n v="1"/>
    <n v="1"/>
    <n v="1"/>
    <n v="0.99879699248120291"/>
    <n v="0.99757142857142866"/>
    <n v="1"/>
    <n v="1"/>
    <n v="1"/>
    <n v="1"/>
    <n v="0.95264866576926122"/>
    <n v="0.95755984002865158"/>
    <n v="0.9680830233013511"/>
    <n v="0.95946730623579901"/>
    <n v="0.95789473684210524"/>
  </r>
  <r>
    <x v="1"/>
    <x v="43"/>
    <n v="77356"/>
    <n v="9809"/>
    <n v="285"/>
    <n v="0"/>
    <n v="0.9709450504638597"/>
    <n v="14684"/>
    <n v="532"/>
    <n v="3"/>
    <n v="0.96377008989376189"/>
    <n v="5043"/>
    <n v="176"/>
    <n v="1"/>
    <n v="0.96510013880626611"/>
    <n v="7018"/>
    <n v="344"/>
    <n v="0"/>
    <n v="0.950983186092904"/>
    <n v="40802"/>
    <n v="1818"/>
    <n v="14"/>
    <n v="0.95544336061957746"/>
    <n v="77356"/>
    <n v="3155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09"/>
    <n v="19727"/>
    <n v="4782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4"/>
    <n v="77667"/>
    <n v="9913"/>
    <n v="317"/>
    <n v="0"/>
    <n v="0.96802178956925244"/>
    <n v="13865"/>
    <n v="325"/>
    <n v="0"/>
    <n v="0.97655968265416515"/>
    <n v="3879"/>
    <n v="118"/>
    <n v="0"/>
    <n v="0.96957978860531069"/>
    <n v="7260"/>
    <n v="322"/>
    <n v="0"/>
    <n v="0.9556473829201102"/>
    <n v="42750"/>
    <n v="1872"/>
    <n v="10"/>
    <n v="0.95621052631578951"/>
    <n v="77667"/>
    <n v="2954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13"/>
    <n v="17744"/>
    <n v="50010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5"/>
    <n v="82996"/>
    <n v="10233"/>
    <n v="342"/>
    <n v="2"/>
    <n v="0.96657871591908529"/>
    <n v="16245"/>
    <n v="978"/>
    <n v="679"/>
    <n v="0.93979686057248379"/>
    <n v="6043"/>
    <n v="490"/>
    <n v="0"/>
    <n v="0.91891444646698661"/>
    <n v="6638"/>
    <n v="327"/>
    <n v="0"/>
    <n v="0.95073817414883999"/>
    <n v="43837"/>
    <n v="1798"/>
    <n v="13"/>
    <n v="0.95898441955425784"/>
    <n v="82996"/>
    <n v="3935"/>
    <n v="694"/>
    <n v="1"/>
    <n v="0"/>
    <n v="0"/>
    <n v="0.991578947368421"/>
    <n v="1"/>
    <n v="0.08"/>
    <n v="0.98299999999999998"/>
    <n v="1"/>
    <n v="0.375"/>
    <n v="1"/>
    <n v="0"/>
    <n v="0"/>
    <n v="1"/>
    <n v="0"/>
    <n v="0"/>
    <n v="1"/>
    <n v="0"/>
    <n v="0"/>
    <n v="1"/>
    <n v="0"/>
    <n v="0"/>
    <n v="10233"/>
    <n v="22288"/>
    <n v="50475"/>
    <s v="Défaut tête VMS remplacement + remplacement Switch HS_x000a_Remise en état bandelettes sorties de leurs logements"/>
    <n v="21"/>
    <n v="9"/>
    <n v="22"/>
    <n v="7.5"/>
    <n v="10.5"/>
    <m/>
    <n v="0.5"/>
    <n v="0.75"/>
    <m/>
    <m/>
    <m/>
    <m/>
    <m/>
    <n v="0"/>
    <n v="1"/>
    <m/>
    <m/>
    <m/>
    <m/>
    <n v="1"/>
    <n v="1"/>
    <n v="0.98299999999999998"/>
    <n v="1"/>
    <n v="1"/>
    <n v="1"/>
    <n v="1"/>
    <n v="0.98"/>
    <n v="0.9"/>
    <m/>
    <m/>
    <m/>
    <m/>
    <m/>
    <m/>
    <m/>
    <n v="0.998"/>
    <n v="0.95"/>
    <n v="1"/>
    <n v="0.991578947368421"/>
    <n v="0.98299999999999998"/>
    <n v="1"/>
    <n v="1"/>
    <n v="1"/>
    <n v="1"/>
    <m/>
    <m/>
    <m/>
    <m/>
    <m/>
    <m/>
    <m/>
    <m/>
    <m/>
    <m/>
    <m/>
    <m/>
  </r>
  <r>
    <x v="1"/>
    <x v="46"/>
    <n v="77796"/>
    <n v="9211"/>
    <n v="246"/>
    <n v="3"/>
    <n v="0.97329280208446423"/>
    <n v="15294"/>
    <n v="589"/>
    <n v="6"/>
    <n v="0.96148816529357917"/>
    <n v="4314"/>
    <n v="141"/>
    <n v="1"/>
    <n v="0.96731571627260082"/>
    <n v="7595"/>
    <n v="358"/>
    <n v="1"/>
    <n v="0.95286372613561554"/>
    <n v="41382"/>
    <n v="2504"/>
    <n v="0"/>
    <n v="0.93949059977768112"/>
    <n v="77796"/>
    <n v="3838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211"/>
    <n v="19608"/>
    <n v="4897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7"/>
    <n v="48247"/>
    <m/>
    <m/>
    <m/>
    <m/>
    <n v="5194"/>
    <n v="280"/>
    <n v="0"/>
    <n v="0.9460916442048517"/>
    <n v="2170"/>
    <n v="70"/>
    <n v="0"/>
    <n v="0.967741935483871"/>
    <n v="2211"/>
    <n v="69"/>
    <n v="0"/>
    <n v="0.96879240162822255"/>
    <n v="38672"/>
    <n v="1453"/>
    <n v="13"/>
    <n v="0.9624275961936285"/>
    <n v="48247"/>
    <n v="1872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364"/>
    <n v="408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8"/>
    <n v="32820"/>
    <m/>
    <m/>
    <m/>
    <m/>
    <n v="461"/>
    <n v="16"/>
    <n v="0"/>
    <n v="0.96529284164858997"/>
    <n v="534"/>
    <n v="35"/>
    <n v="0"/>
    <n v="0.93445692883895126"/>
    <n v="219"/>
    <n v="8"/>
    <n v="0"/>
    <n v="0.9634703196347032"/>
    <n v="31606"/>
    <n v="625"/>
    <n v="0"/>
    <n v="0.98022527368221224"/>
    <n v="32820"/>
    <n v="684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95"/>
    <n v="3182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8"/>
    <x v="49"/>
    <n v="85436"/>
    <n v="11973"/>
    <n v="373"/>
    <n v="3"/>
    <n v="0.96884657145243469"/>
    <n v="13655"/>
    <n v="392"/>
    <n v="4"/>
    <n v="0.97129256682533871"/>
    <n v="5380"/>
    <n v="131"/>
    <n v="5"/>
    <n v="0.97565055762081787"/>
    <n v="7386"/>
    <n v="360"/>
    <n v="7"/>
    <n v="0.95125913891145408"/>
    <n v="47042"/>
    <n v="2659"/>
    <n v="17"/>
    <n v="0.94347604268525997"/>
    <n v="85436"/>
    <n v="3915"/>
    <n v="3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973"/>
    <n v="19035"/>
    <n v="5442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995238095238093"/>
    <n v="1"/>
    <n v="1"/>
    <n v="1"/>
    <n v="1"/>
    <n v="0.95352378803688764"/>
    <n v="0.95889482214229904"/>
    <n v="0.96870460604946218"/>
    <n v="0.96988923058549548"/>
    <n v="0.97039569695200767"/>
  </r>
  <r>
    <x v="1"/>
    <x v="50"/>
    <n v="82445"/>
    <n v="10865"/>
    <n v="303"/>
    <n v="0"/>
    <n v="0.97211228716060749"/>
    <n v="13870"/>
    <n v="433"/>
    <n v="0"/>
    <n v="0.96878154289834173"/>
    <n v="4615"/>
    <n v="124"/>
    <n v="0"/>
    <n v="0.97313109425785482"/>
    <n v="7138"/>
    <n v="301"/>
    <n v="3"/>
    <n v="0.95783132530120485"/>
    <n v="45957"/>
    <n v="1901"/>
    <n v="15"/>
    <n v="0.95863524599081751"/>
    <n v="82445"/>
    <n v="3062"/>
    <n v="18"/>
    <n v="1"/>
    <n v="0"/>
    <n v="0"/>
    <n v="1"/>
    <n v="0"/>
    <n v="0"/>
    <n v="0.9996666666666667"/>
    <n v="1"/>
    <n v="6.0000000000000001E-3"/>
    <n v="1"/>
    <n v="0"/>
    <n v="0"/>
    <n v="1"/>
    <n v="0"/>
    <n v="0"/>
    <n v="1"/>
    <n v="0"/>
    <n v="0"/>
    <n v="1"/>
    <n v="0"/>
    <n v="0"/>
    <n v="10865"/>
    <n v="18485"/>
    <n v="53095"/>
    <s v="X008A D01 bande arrachée et coincée"/>
    <n v="16"/>
    <n v="0"/>
    <n v="8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96666666666667"/>
    <n v="1"/>
    <n v="1"/>
    <n v="1"/>
    <n v="1"/>
    <m/>
    <m/>
    <m/>
    <m/>
    <m/>
    <m/>
    <m/>
    <m/>
    <m/>
    <m/>
    <m/>
    <m/>
  </r>
  <r>
    <x v="1"/>
    <x v="51"/>
    <n v="80730"/>
    <n v="11284"/>
    <n v="351"/>
    <n v="0"/>
    <n v="0.96889400921658986"/>
    <n v="12310"/>
    <n v="332"/>
    <n v="0"/>
    <n v="0.97303005686433797"/>
    <n v="4063"/>
    <n v="92"/>
    <n v="0"/>
    <n v="0.97735663302978093"/>
    <n v="6562"/>
    <n v="344"/>
    <n v="1"/>
    <n v="0.94757695824443766"/>
    <n v="46511"/>
    <n v="1897"/>
    <n v="7"/>
    <n v="0.95921394938831672"/>
    <n v="80730"/>
    <n v="3016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84"/>
    <n v="16373"/>
    <n v="5307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2"/>
    <n v="73626"/>
    <n v="10597"/>
    <n v="383"/>
    <n v="0"/>
    <n v="0.96385769557421908"/>
    <n v="9323"/>
    <n v="268"/>
    <n v="0"/>
    <n v="0.97125388823340131"/>
    <n v="4253"/>
    <n v="119"/>
    <n v="1"/>
    <n v="0.97201975076416647"/>
    <n v="5640"/>
    <n v="248"/>
    <n v="1"/>
    <n v="0.95602836879432629"/>
    <n v="43813"/>
    <n v="1941"/>
    <n v="1"/>
    <n v="0.95569808047839677"/>
    <n v="73626"/>
    <n v="2959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97"/>
    <n v="13576"/>
    <n v="494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3"/>
    <n v="77370"/>
    <n v="9666"/>
    <n v="292"/>
    <n v="0"/>
    <n v="0.96979102007034967"/>
    <n v="15142"/>
    <n v="443"/>
    <n v="0"/>
    <n v="0.97074362699775463"/>
    <n v="3449"/>
    <n v="124"/>
    <n v="1"/>
    <n v="0.96404755001449693"/>
    <n v="7156"/>
    <n v="333"/>
    <n v="1"/>
    <n v="0.95346562325321405"/>
    <n v="41957"/>
    <n v="1777"/>
    <n v="4"/>
    <n v="0.95764711490335341"/>
    <n v="77370"/>
    <n v="2969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66"/>
    <n v="18591"/>
    <n v="4911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4"/>
    <n v="52568"/>
    <m/>
    <m/>
    <m/>
    <m/>
    <n v="2124"/>
    <n v="118"/>
    <n v="0"/>
    <n v="0.94444444444444442"/>
    <n v="1647"/>
    <n v="43"/>
    <n v="0"/>
    <n v="0.9738919247115968"/>
    <n v="1319"/>
    <n v="51"/>
    <n v="1"/>
    <n v="0.96133434420015162"/>
    <n v="47478"/>
    <n v="1794"/>
    <n v="22"/>
    <n v="0.96221407809933024"/>
    <n v="52568"/>
    <n v="2006"/>
    <n v="2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3771"/>
    <n v="4879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5"/>
    <n v="38380"/>
    <m/>
    <m/>
    <m/>
    <m/>
    <n v="562"/>
    <n v="31"/>
    <n v="0"/>
    <n v="0.94483985765124556"/>
    <n v="576"/>
    <n v="77"/>
    <n v="0"/>
    <n v="0.86631944444444442"/>
    <n v="258"/>
    <n v="11"/>
    <n v="0"/>
    <n v="0.95736434108527135"/>
    <n v="36984"/>
    <n v="763"/>
    <n v="5"/>
    <n v="0.97936945706251355"/>
    <n v="38380"/>
    <n v="882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138"/>
    <n v="3724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9"/>
    <x v="56"/>
    <n v="86220"/>
    <n v="11116"/>
    <n v="303"/>
    <n v="0"/>
    <n v="0.97274199352284996"/>
    <n v="13539"/>
    <n v="383"/>
    <n v="0"/>
    <n v="0.97171135238939366"/>
    <n v="5164"/>
    <n v="115"/>
    <n v="0"/>
    <n v="0.97773044151820299"/>
    <n v="6939"/>
    <n v="308"/>
    <n v="6"/>
    <n v="0.95561320074938749"/>
    <n v="49462"/>
    <n v="2631"/>
    <n v="13"/>
    <n v="0.94680765031741543"/>
    <n v="86220"/>
    <n v="3740"/>
    <n v="19"/>
    <n v="1"/>
    <n v="0"/>
    <n v="0"/>
    <n v="1"/>
    <n v="0"/>
    <n v="0"/>
    <n v="0.99750000000000005"/>
    <n v="1"/>
    <n v="0.02"/>
    <n v="1"/>
    <n v="0"/>
    <n v="0"/>
    <n v="1"/>
    <n v="0"/>
    <n v="0"/>
    <n v="1"/>
    <n v="0"/>
    <n v="0"/>
    <n v="1"/>
    <n v="0"/>
    <n v="0"/>
    <n v="11116"/>
    <n v="18703"/>
    <n v="56401"/>
    <s v="Tapis retourné suite a un colis passé en dessous"/>
    <n v="14.5"/>
    <n v="0"/>
    <n v="12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n v="1"/>
    <n v="0.99714285714285722"/>
    <n v="0.9999920634920636"/>
    <n v="1"/>
    <n v="1"/>
    <n v="1"/>
    <n v="1"/>
    <n v="0.998"/>
    <n v="0.95"/>
    <n v="1"/>
    <n v="1"/>
    <n v="0.99750000000000005"/>
    <n v="1"/>
    <n v="1"/>
    <n v="1"/>
    <n v="1"/>
    <n v="0.9962428571428571"/>
    <n v="0.99714285714285722"/>
    <n v="0.99963492063492065"/>
    <n v="1"/>
    <n v="1"/>
    <n v="1"/>
    <n v="1"/>
    <n v="0.95070170733887549"/>
    <n v="0.95855019832975397"/>
    <n v="0.97069019276975843"/>
    <n v="0.96683192604642754"/>
    <n v="0.96464264082374318"/>
  </r>
  <r>
    <x v="1"/>
    <x v="57"/>
    <n v="85012"/>
    <n v="9407"/>
    <n v="292"/>
    <n v="1"/>
    <n v="0.96895928563835443"/>
    <n v="13634"/>
    <n v="490"/>
    <n v="0"/>
    <n v="0.96406043714243805"/>
    <n v="4793"/>
    <n v="163"/>
    <n v="0"/>
    <n v="0.96599207177133317"/>
    <n v="8798"/>
    <n v="401"/>
    <n v="1"/>
    <n v="0.95442145942259604"/>
    <n v="48380"/>
    <n v="2069"/>
    <n v="3"/>
    <n v="0.95723439437784208"/>
    <n v="85012"/>
    <n v="3415"/>
    <n v="5"/>
    <n v="0.97370000000000001"/>
    <n v="1"/>
    <n v="0.75"/>
    <n v="0.98"/>
    <n v="1"/>
    <n v="0.25"/>
    <n v="0.99994444444444441"/>
    <n v="1"/>
    <n v="1E-3"/>
    <n v="1"/>
    <n v="0"/>
    <n v="0"/>
    <n v="1"/>
    <n v="0"/>
    <n v="0"/>
    <n v="1"/>
    <n v="0"/>
    <n v="0"/>
    <n v="1"/>
    <n v="0"/>
    <n v="0"/>
    <n v="9407"/>
    <n v="18427"/>
    <n v="57178"/>
    <s v="Plan de tri sur le route / volet op sur douane / courroie retaqueur Aérien"/>
    <n v="16"/>
    <n v="0"/>
    <n v="8"/>
    <n v="7.5"/>
    <n v="10.5"/>
    <n v="0.75"/>
    <n v="0.5"/>
    <n v="1"/>
    <m/>
    <m/>
    <m/>
    <m/>
    <n v="0"/>
    <n v="1"/>
    <n v="1"/>
    <m/>
    <m/>
    <m/>
    <m/>
    <n v="1"/>
    <n v="0.98"/>
    <n v="0.99994444444444441"/>
    <n v="1"/>
    <n v="1"/>
    <n v="1"/>
    <n v="1"/>
    <n v="0.98"/>
    <n v="0.9"/>
    <m/>
    <m/>
    <m/>
    <m/>
    <m/>
    <m/>
    <m/>
    <n v="0.998"/>
    <n v="0.95"/>
    <n v="0.97370000000000001"/>
    <n v="0.98"/>
    <n v="0.99994444444444441"/>
    <n v="1"/>
    <n v="1"/>
    <n v="1"/>
    <n v="1"/>
    <m/>
    <m/>
    <m/>
    <m/>
    <m/>
    <m/>
    <m/>
    <m/>
    <m/>
    <m/>
    <m/>
    <m/>
  </r>
  <r>
    <x v="1"/>
    <x v="58"/>
    <n v="81418"/>
    <n v="10950"/>
    <n v="358"/>
    <n v="0"/>
    <n v="0.96730593607305937"/>
    <n v="11592"/>
    <n v="380"/>
    <n v="0"/>
    <n v="0.96721877156659763"/>
    <n v="4425"/>
    <n v="179"/>
    <n v="1"/>
    <n v="0.95954802259887007"/>
    <n v="6900"/>
    <n v="355"/>
    <n v="0"/>
    <n v="0.9485507246376812"/>
    <n v="47551"/>
    <n v="2007"/>
    <n v="4"/>
    <n v="0.95779268574793375"/>
    <n v="81418"/>
    <n v="3279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50"/>
    <n v="16017"/>
    <n v="54451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9"/>
    <n v="86138"/>
    <n v="10989"/>
    <n v="319"/>
    <n v="0"/>
    <n v="0.97097097097097096"/>
    <n v="16266"/>
    <n v="494"/>
    <n v="2"/>
    <n v="0.9696299028648715"/>
    <n v="4449"/>
    <n v="182"/>
    <n v="1"/>
    <n v="0.95909193077095978"/>
    <n v="8330"/>
    <n v="403"/>
    <n v="0"/>
    <n v="0.9516206482593037"/>
    <n v="46104"/>
    <n v="1824"/>
    <n v="6"/>
    <n v="0.9604372722540343"/>
    <n v="86138"/>
    <n v="3222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89"/>
    <n v="20715"/>
    <n v="5443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0"/>
    <n v="81429"/>
    <n v="9880"/>
    <n v="264"/>
    <n v="5"/>
    <n v="0.97327935222672068"/>
    <n v="15119"/>
    <n v="474"/>
    <n v="3"/>
    <n v="0.96864872015344927"/>
    <n v="4194"/>
    <n v="145"/>
    <n v="0"/>
    <n v="0.96542680019074867"/>
    <n v="8364"/>
    <n v="435"/>
    <n v="0"/>
    <n v="0.94799139167862267"/>
    <n v="43872"/>
    <n v="1790"/>
    <n v="3"/>
    <n v="0.95919948942377831"/>
    <n v="81429"/>
    <n v="3108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80"/>
    <n v="19313"/>
    <n v="5223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1"/>
    <n v="68758"/>
    <n v="2179"/>
    <n v="62"/>
    <n v="0"/>
    <n v="0.97154658100045888"/>
    <n v="7275"/>
    <n v="345"/>
    <n v="2"/>
    <n v="0.95257731958762881"/>
    <n v="3358"/>
    <n v="148"/>
    <n v="0"/>
    <n v="0.95592614651578323"/>
    <n v="5376"/>
    <n v="301"/>
    <n v="0"/>
    <n v="0.94401041666666663"/>
    <n v="50570"/>
    <n v="2178"/>
    <n v="20"/>
    <n v="0.95693098675103816"/>
    <n v="68758"/>
    <n v="3034"/>
    <n v="2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179"/>
    <n v="10633"/>
    <n v="5594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2"/>
    <n v="27531"/>
    <m/>
    <m/>
    <m/>
    <m/>
    <n v="29"/>
    <n v="3"/>
    <n v="0"/>
    <n v="0.89655172413793105"/>
    <n v="33"/>
    <n v="2"/>
    <n v="0"/>
    <n v="0.93939393939393945"/>
    <n v="41"/>
    <n v="3"/>
    <n v="0"/>
    <n v="0.92682926829268297"/>
    <n v="27428"/>
    <n v="490"/>
    <n v="3"/>
    <n v="0.98213504448009337"/>
    <n v="27531"/>
    <n v="49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2"/>
    <n v="2746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0"/>
    <x v="63"/>
    <n v="81808"/>
    <n v="11711"/>
    <n v="312"/>
    <n v="0"/>
    <n v="0.97335838100930749"/>
    <n v="12191"/>
    <n v="369"/>
    <n v="1"/>
    <n v="0.96973176933803629"/>
    <n v="5411"/>
    <n v="188"/>
    <n v="2"/>
    <n v="0.96525596008131587"/>
    <n v="6401"/>
    <n v="401"/>
    <n v="2"/>
    <n v="0.9373535385096079"/>
    <n v="46094"/>
    <n v="1697"/>
    <n v="24"/>
    <n v="0.96318392849394718"/>
    <n v="81808"/>
    <n v="2967"/>
    <n v="2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11"/>
    <n v="17602"/>
    <n v="5249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38593994592287"/>
    <n v="0.96411530165370285"/>
    <n v="0.97438761264119811"/>
    <n v="0.86936178177054091"/>
    <n v="0.77256089532587224"/>
  </r>
  <r>
    <x v="1"/>
    <x v="64"/>
    <n v="108303"/>
    <n v="11367"/>
    <n v="361"/>
    <n v="0"/>
    <n v="0.9682414005454385"/>
    <n v="24198"/>
    <n v="8586"/>
    <n v="1380"/>
    <n v="0.64517728737912228"/>
    <n v="14541"/>
    <n v="7943"/>
    <n v="1520"/>
    <n v="0.45375146138504918"/>
    <n v="8333"/>
    <n v="453"/>
    <n v="2"/>
    <n v="0.94563782551302056"/>
    <n v="49864"/>
    <n v="1769"/>
    <n v="6"/>
    <n v="0.96452350393069153"/>
    <n v="108303"/>
    <n v="19112"/>
    <n v="290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67"/>
    <n v="38739"/>
    <n v="58197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5"/>
    <n v="67327"/>
    <n v="6011"/>
    <n v="95"/>
    <n v="0"/>
    <n v="0.98419564132423887"/>
    <n v="18374"/>
    <n v="578"/>
    <n v="3"/>
    <n v="0.96854250571459666"/>
    <n v="8823"/>
    <n v="207"/>
    <n v="2"/>
    <n v="0.97653859231553897"/>
    <n v="4001"/>
    <n v="232"/>
    <n v="5"/>
    <n v="0.94201449637590606"/>
    <n v="30118"/>
    <n v="1315"/>
    <n v="5"/>
    <n v="0.95633840228434819"/>
    <n v="67327"/>
    <n v="2427"/>
    <n v="1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011"/>
    <n v="27197"/>
    <n v="3411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6"/>
    <n v="8523"/>
    <n v="605"/>
    <n v="22"/>
    <n v="0"/>
    <n v="0.96363636363636362"/>
    <n v="5308"/>
    <n v="129"/>
    <n v="0"/>
    <n v="0.97569706103993969"/>
    <n v="1989"/>
    <n v="58"/>
    <n v="0"/>
    <n v="0.97083961789844142"/>
    <n v="2"/>
    <n v="0"/>
    <n v="0"/>
    <n v="1"/>
    <n v="619"/>
    <n v="19"/>
    <n v="0"/>
    <n v="0.96930533117932149"/>
    <n v="8523"/>
    <n v="22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05"/>
    <n v="7297"/>
    <n v="62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7"/>
    <n v="77630"/>
    <n v="9701"/>
    <n v="219"/>
    <n v="0"/>
    <n v="0.9774250077311617"/>
    <n v="13951"/>
    <n v="467"/>
    <n v="0"/>
    <n v="0.96652569708264635"/>
    <n v="4408"/>
    <n v="113"/>
    <n v="0"/>
    <n v="0.97436479128856623"/>
    <n v="7118"/>
    <n v="406"/>
    <n v="3"/>
    <n v="0.9429615060410228"/>
    <n v="42452"/>
    <n v="1820"/>
    <n v="17"/>
    <n v="0.95712805050409877"/>
    <n v="77630"/>
    <n v="3025"/>
    <n v="2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1"/>
    <n v="18359"/>
    <n v="495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8"/>
    <n v="56308"/>
    <m/>
    <m/>
    <m/>
    <m/>
    <n v="4337"/>
    <n v="245"/>
    <n v="2"/>
    <n v="0.94350933825224814"/>
    <n v="2377"/>
    <n v="95"/>
    <n v="0"/>
    <n v="0.96003365586874212"/>
    <n v="1637"/>
    <n v="57"/>
    <n v="0"/>
    <n v="0.96518020769700674"/>
    <n v="47957"/>
    <n v="1557"/>
    <n v="12"/>
    <n v="0.96753341535125215"/>
    <n v="56308"/>
    <n v="1954"/>
    <n v="1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714"/>
    <n v="4959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9"/>
    <n v="30508"/>
    <m/>
    <m/>
    <m/>
    <m/>
    <n v="1786"/>
    <n v="96"/>
    <n v="0"/>
    <n v="0.94624860022396418"/>
    <n v="426"/>
    <n v="33"/>
    <n v="0"/>
    <n v="0.92253521126760563"/>
    <n v="616"/>
    <n v="29"/>
    <n v="0"/>
    <n v="0.95292207792207795"/>
    <n v="27680"/>
    <n v="607"/>
    <n v="0"/>
    <n v="0.97807080924855494"/>
    <n v="30508"/>
    <n v="76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2212"/>
    <n v="2829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1"/>
    <x v="70"/>
    <n v="45043"/>
    <n v="3099"/>
    <n v="103"/>
    <n v="0"/>
    <n v="0.96676347208777025"/>
    <n v="13144"/>
    <n v="472"/>
    <n v="5"/>
    <n v="0.96409007912355449"/>
    <n v="4765"/>
    <n v="178"/>
    <n v="0"/>
    <n v="0.9626442812172088"/>
    <n v="3649"/>
    <n v="263"/>
    <n v="0"/>
    <n v="0.92792545902987122"/>
    <n v="20386"/>
    <n v="721"/>
    <n v="11"/>
    <n v="0.96463259099381926"/>
    <n v="45043"/>
    <n v="1737"/>
    <n v="16"/>
    <n v="0.375"/>
    <n v="1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3099"/>
    <n v="17909"/>
    <n v="24035"/>
    <s v="Un colis a percuté et cassé un moteur beltray ce qui à provoqué plusieurs incidents sur le trieur"/>
    <n v="14.5"/>
    <n v="0"/>
    <n v="12"/>
    <n v="7.5"/>
    <n v="10.5"/>
    <n v="10"/>
    <m/>
    <m/>
    <m/>
    <m/>
    <m/>
    <m/>
    <n v="0"/>
    <m/>
    <m/>
    <m/>
    <m/>
    <m/>
    <m/>
    <n v="1"/>
    <n v="1"/>
    <n v="1"/>
    <n v="1"/>
    <n v="1"/>
    <n v="1"/>
    <n v="1"/>
    <n v="0.98"/>
    <n v="0.9"/>
    <n v="0.98639455782312935"/>
    <n v="1"/>
    <n v="1"/>
    <n v="1"/>
    <n v="1"/>
    <n v="1"/>
    <n v="1"/>
    <n v="0.998"/>
    <n v="0.95"/>
    <n v="0.375"/>
    <n v="1"/>
    <n v="1"/>
    <n v="1"/>
    <n v="1"/>
    <n v="1"/>
    <n v="1"/>
    <n v="0.89404761904761898"/>
    <n v="1"/>
    <n v="1"/>
    <n v="1"/>
    <n v="1"/>
    <n v="1"/>
    <n v="1"/>
    <n v="0.94962974801555589"/>
    <n v="0.96448666802442362"/>
    <n v="0.96683838504852038"/>
    <n v="0.96234995100440957"/>
    <n v="0.96018193424832432"/>
  </r>
  <r>
    <x v="1"/>
    <x v="71"/>
    <n v="84586"/>
    <n v="10129"/>
    <n v="316"/>
    <n v="0"/>
    <n v="0.96880244841544083"/>
    <n v="15442"/>
    <n v="524"/>
    <n v="1"/>
    <n v="0.96606657168760524"/>
    <n v="5130"/>
    <n v="197"/>
    <n v="1"/>
    <n v="0.96159844054580901"/>
    <n v="11927"/>
    <n v="500"/>
    <n v="101"/>
    <n v="0.95807830971744778"/>
    <n v="41958"/>
    <n v="1574"/>
    <n v="411"/>
    <n v="0.96248629581962919"/>
    <n v="84586"/>
    <n v="3111"/>
    <n v="514"/>
    <n v="0.97857142857142865"/>
    <n v="26"/>
    <n v="0.4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29"/>
    <n v="20572"/>
    <n v="53885"/>
    <s v="Un grand nombre de défaut thermistance sur different moteurs linéaire"/>
    <n v="16"/>
    <n v="0"/>
    <n v="8"/>
    <n v="7.5"/>
    <n v="10.5"/>
    <n v="0.45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7857142857142865"/>
    <n v="1"/>
    <n v="1"/>
    <n v="1"/>
    <n v="1"/>
    <n v="1"/>
    <n v="1"/>
    <m/>
    <m/>
    <m/>
    <m/>
    <m/>
    <m/>
    <m/>
    <m/>
    <m/>
    <m/>
    <m/>
    <m/>
  </r>
  <r>
    <x v="1"/>
    <x v="72"/>
    <n v="73957"/>
    <n v="9517"/>
    <n v="328"/>
    <n v="0"/>
    <n v="0.96553535778081323"/>
    <n v="11305"/>
    <n v="483"/>
    <n v="1"/>
    <n v="0.95727554179566565"/>
    <n v="4452"/>
    <n v="132"/>
    <n v="0"/>
    <n v="0.9703504043126685"/>
    <n v="6366"/>
    <n v="360"/>
    <n v="4"/>
    <n v="0.94344957587181899"/>
    <n v="42317"/>
    <n v="1734"/>
    <n v="35"/>
    <n v="0.95902356027128577"/>
    <n v="73957"/>
    <n v="3037"/>
    <n v="40"/>
    <n v="0.90476190476190477"/>
    <n v="1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17"/>
    <n v="15757"/>
    <n v="48683"/>
    <s v="Chrash trieur, remplacement chariot et retrait beltray 120 + contrôle rail et inhibition de 3 chutes suite cellules IR ASi arrachées"/>
    <n v="21"/>
    <n v="9"/>
    <n v="18"/>
    <n v="7.5"/>
    <n v="10.5"/>
    <n v="2"/>
    <m/>
    <m/>
    <m/>
    <m/>
    <m/>
    <m/>
    <n v="1"/>
    <m/>
    <m/>
    <m/>
    <m/>
    <m/>
    <m/>
    <n v="0.90476190476190477"/>
    <n v="1"/>
    <n v="1"/>
    <n v="1"/>
    <n v="1"/>
    <n v="1"/>
    <n v="1"/>
    <n v="0.98"/>
    <n v="0.9"/>
    <m/>
    <m/>
    <m/>
    <m/>
    <m/>
    <m/>
    <m/>
    <n v="0.998"/>
    <n v="0.95"/>
    <n v="0.90476190476190477"/>
    <n v="1"/>
    <n v="1"/>
    <n v="1"/>
    <n v="1"/>
    <n v="1"/>
    <n v="1"/>
    <m/>
    <m/>
    <m/>
    <m/>
    <m/>
    <m/>
    <m/>
    <m/>
    <m/>
    <m/>
    <m/>
    <m/>
  </r>
  <r>
    <x v="1"/>
    <x v="73"/>
    <n v="69199"/>
    <n v="9668"/>
    <n v="320"/>
    <n v="0"/>
    <n v="0.96690111708729831"/>
    <n v="8774"/>
    <n v="235"/>
    <n v="0"/>
    <n v="0.97321632094825616"/>
    <n v="3384"/>
    <n v="113"/>
    <n v="0"/>
    <n v="0.96660756501182032"/>
    <n v="5216"/>
    <n v="222"/>
    <n v="0"/>
    <n v="0.95743865030674846"/>
    <n v="42157"/>
    <n v="1577"/>
    <n v="0"/>
    <n v="0.96259221481604473"/>
    <n v="69199"/>
    <n v="2467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68"/>
    <n v="12158"/>
    <n v="4737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4"/>
    <n v="72151"/>
    <n v="9322"/>
    <n v="317"/>
    <n v="0"/>
    <n v="0.96599442179789741"/>
    <n v="11750"/>
    <n v="416"/>
    <n v="3"/>
    <n v="0.96459574468085107"/>
    <n v="4756"/>
    <n v="243"/>
    <n v="0"/>
    <n v="0.94890664423885618"/>
    <n v="7531"/>
    <n v="392"/>
    <n v="0"/>
    <n v="0.94794847961758066"/>
    <n v="38792"/>
    <n v="1374"/>
    <n v="0"/>
    <n v="0.96458032584037945"/>
    <n v="72151"/>
    <n v="2742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322"/>
    <n v="16506"/>
    <n v="4632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5"/>
    <n v="47333"/>
    <m/>
    <m/>
    <m/>
    <m/>
    <n v="4449"/>
    <n v="266"/>
    <n v="0"/>
    <n v="0.94021128343447968"/>
    <n v="2170"/>
    <n v="83"/>
    <n v="0"/>
    <n v="0.96175115207373274"/>
    <n v="2665"/>
    <n v="142"/>
    <n v="0"/>
    <n v="0.94671669793621016"/>
    <n v="38049"/>
    <n v="1514"/>
    <n v="15"/>
    <n v="0.96020920392125941"/>
    <n v="47333"/>
    <n v="2005"/>
    <n v="1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19"/>
    <n v="407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6"/>
    <n v="27797"/>
    <m/>
    <m/>
    <m/>
    <m/>
    <n v="448"/>
    <n v="63"/>
    <n v="0"/>
    <n v="0.859375"/>
    <n v="407"/>
    <n v="52"/>
    <n v="0"/>
    <n v="0.87223587223587229"/>
    <n v="188"/>
    <n v="12"/>
    <n v="0"/>
    <n v="0.93617021276595747"/>
    <n v="26754"/>
    <n v="399"/>
    <n v="5"/>
    <n v="0.98508634222919933"/>
    <n v="27797"/>
    <n v="526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55"/>
    <n v="2694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2"/>
    <x v="77"/>
    <n v="84627"/>
    <n v="11197"/>
    <n v="381"/>
    <n v="0"/>
    <n v="0.96597302848977407"/>
    <n v="15325"/>
    <n v="789"/>
    <n v="8"/>
    <n v="0.94851549755301789"/>
    <n v="5470"/>
    <n v="181"/>
    <n v="2"/>
    <n v="0.96691042047531994"/>
    <n v="7105"/>
    <n v="365"/>
    <n v="0"/>
    <n v="0.94862772695285014"/>
    <n v="45530"/>
    <n v="1817"/>
    <n v="4"/>
    <n v="0.96009224687019545"/>
    <n v="84627"/>
    <n v="3533"/>
    <n v="1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97"/>
    <n v="20795"/>
    <n v="5263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097105589703634"/>
    <n v="0.96012838523374699"/>
    <n v="0.97001440625643132"/>
    <n v="0.96413431422536233"/>
    <n v="0.96466612482354452"/>
  </r>
  <r>
    <x v="1"/>
    <x v="78"/>
    <n v="76155"/>
    <n v="9720"/>
    <n v="291"/>
    <n v="0"/>
    <n v="0.97006172839506177"/>
    <n v="11529"/>
    <n v="445"/>
    <n v="0"/>
    <n v="0.96140168271315807"/>
    <n v="3589"/>
    <n v="149"/>
    <n v="0"/>
    <n v="0.95848425745332966"/>
    <n v="6241"/>
    <n v="276"/>
    <n v="2"/>
    <n v="0.95577631789777284"/>
    <n v="45076"/>
    <n v="2028"/>
    <n v="11"/>
    <n v="0.9550093175969474"/>
    <n v="76155"/>
    <n v="3189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20"/>
    <n v="15118"/>
    <n v="51317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9"/>
    <n v="74407"/>
    <n v="9564"/>
    <n v="274"/>
    <n v="0"/>
    <n v="0.97135089920535345"/>
    <n v="13950"/>
    <n v="338"/>
    <n v="0"/>
    <n v="0.9757706093189964"/>
    <n v="4622"/>
    <n v="142"/>
    <n v="2"/>
    <n v="0.96927736910428386"/>
    <n v="6957"/>
    <n v="339"/>
    <n v="2"/>
    <n v="0.95127210004312202"/>
    <n v="39314"/>
    <n v="1463"/>
    <n v="3"/>
    <n v="0.9627867935086738"/>
    <n v="74407"/>
    <n v="2556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4"/>
    <n v="18572"/>
    <n v="46271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0"/>
    <n v="66052"/>
    <n v="8928"/>
    <n v="237"/>
    <n v="3"/>
    <n v="0.97345430107526887"/>
    <n v="10199"/>
    <n v="251"/>
    <n v="0"/>
    <n v="0.97538974409255808"/>
    <n v="3623"/>
    <n v="137"/>
    <n v="0"/>
    <n v="0.962186033673751"/>
    <n v="6466"/>
    <n v="327"/>
    <n v="0"/>
    <n v="0.94942777605938755"/>
    <n v="36836"/>
    <n v="1399"/>
    <n v="4"/>
    <n v="0.96202084916929087"/>
    <n v="66052"/>
    <n v="2351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28"/>
    <n v="13822"/>
    <n v="4330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1"/>
    <n v="70003"/>
    <n v="9181"/>
    <n v="274"/>
    <n v="3"/>
    <n v="0.97015575645354535"/>
    <n v="13171"/>
    <n v="403"/>
    <n v="1"/>
    <n v="0.96940247513476574"/>
    <n v="4297"/>
    <n v="139"/>
    <n v="0"/>
    <n v="0.96765185012799626"/>
    <n v="7884"/>
    <n v="392"/>
    <n v="0"/>
    <n v="0.95027904616945713"/>
    <n v="35470"/>
    <n v="1365"/>
    <n v="3"/>
    <n v="0.96151677473921626"/>
    <n v="70003"/>
    <n v="2573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181"/>
    <n v="17468"/>
    <n v="4335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2"/>
    <n v="9029"/>
    <m/>
    <m/>
    <m/>
    <m/>
    <n v="4471"/>
    <n v="236"/>
    <n v="1"/>
    <n v="0.94721538805636318"/>
    <n v="1776"/>
    <n v="78"/>
    <n v="2"/>
    <n v="0.95608108108108103"/>
    <m/>
    <m/>
    <m/>
    <m/>
    <n v="2782"/>
    <n v="102"/>
    <n v="0"/>
    <n v="0.96333572969086989"/>
    <n v="9029"/>
    <n v="416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247"/>
    <n v="27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3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3"/>
    <x v="84"/>
    <n v="76580"/>
    <n v="10378"/>
    <n v="246"/>
    <n v="0"/>
    <n v="0.97629601079206008"/>
    <n v="12340"/>
    <n v="444"/>
    <n v="0"/>
    <n v="0.96401944894651537"/>
    <n v="4635"/>
    <n v="132"/>
    <n v="0"/>
    <n v="0.97152103559870551"/>
    <n v="6741"/>
    <n v="328"/>
    <n v="1"/>
    <n v="0.9513425307817831"/>
    <n v="42486"/>
    <n v="1568"/>
    <n v="2"/>
    <n v="0.96309372499176205"/>
    <n v="76580"/>
    <n v="271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378"/>
    <n v="16975"/>
    <n v="4922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598201518858627"/>
    <n v="0.95973721023181457"/>
    <n v="0.97095426796615614"/>
    <n v="0.96956571484611231"/>
    <n v="0.97348413741317819"/>
  </r>
  <r>
    <x v="1"/>
    <x v="85"/>
    <n v="67214"/>
    <n v="8707"/>
    <n v="283"/>
    <n v="0"/>
    <n v="0.96749741587228666"/>
    <n v="9285"/>
    <n v="345"/>
    <n v="0"/>
    <n v="0.96284329563812598"/>
    <n v="3422"/>
    <n v="98"/>
    <n v="0"/>
    <n v="0.97136177673874924"/>
    <n v="5744"/>
    <n v="427"/>
    <n v="1"/>
    <n v="0.92566155988857934"/>
    <n v="40056"/>
    <n v="1560"/>
    <n v="3"/>
    <n v="0.96105452366686639"/>
    <n v="67214"/>
    <n v="2713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707"/>
    <n v="12707"/>
    <n v="4580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6"/>
    <n v="73048"/>
    <n v="9868"/>
    <n v="318"/>
    <n v="3"/>
    <n v="0.9677746250506688"/>
    <n v="11788"/>
    <n v="287"/>
    <n v="0"/>
    <n v="0.97565320665083133"/>
    <n v="3870"/>
    <n v="81"/>
    <n v="0"/>
    <n v="0.97906976744186047"/>
    <n v="6824"/>
    <n v="355"/>
    <n v="0"/>
    <n v="0.94797772567409144"/>
    <n v="40698"/>
    <n v="1650"/>
    <n v="8"/>
    <n v="0.95945746719740532"/>
    <n v="73048"/>
    <n v="2691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68"/>
    <n v="15658"/>
    <n v="4752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7"/>
    <n v="70217"/>
    <n v="10036"/>
    <n v="299"/>
    <n v="0"/>
    <n v="0.97020725388601037"/>
    <n v="12275"/>
    <n v="280"/>
    <n v="0"/>
    <n v="0.97718940936863541"/>
    <n v="3595"/>
    <n v="80"/>
    <n v="0"/>
    <n v="0.97774687065368571"/>
    <n v="6272"/>
    <n v="296"/>
    <n v="0"/>
    <n v="0.95280612244897955"/>
    <n v="38039"/>
    <n v="1620"/>
    <n v="2"/>
    <n v="0.95741212965640532"/>
    <n v="70217"/>
    <n v="2575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36"/>
    <n v="15870"/>
    <n v="4431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8"/>
    <n v="63710"/>
    <n v="7696"/>
    <n v="210"/>
    <n v="0"/>
    <n v="0.97271309771309766"/>
    <n v="10229"/>
    <n v="321"/>
    <n v="0"/>
    <n v="0.96861863329748754"/>
    <n v="3620"/>
    <n v="100"/>
    <n v="0"/>
    <n v="0.97237569060773477"/>
    <n v="5890"/>
    <n v="294"/>
    <n v="0"/>
    <n v="0.95008488964346349"/>
    <n v="36275"/>
    <n v="1564"/>
    <n v="0"/>
    <n v="0.95688490696071671"/>
    <n v="63710"/>
    <n v="2489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696"/>
    <n v="13849"/>
    <n v="4216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9"/>
    <n v="10036"/>
    <m/>
    <m/>
    <m/>
    <m/>
    <n v="5264"/>
    <n v="185"/>
    <n v="4"/>
    <n v="0.96485562310030393"/>
    <n v="2166"/>
    <n v="74"/>
    <n v="0"/>
    <n v="0.96583564173591874"/>
    <m/>
    <m/>
    <m/>
    <m/>
    <n v="2606"/>
    <n v="97"/>
    <n v="0"/>
    <n v="0.96277820414428239"/>
    <n v="10036"/>
    <n v="356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430"/>
    <n v="260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0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4"/>
    <x v="91"/>
    <n v="67517"/>
    <n v="7833"/>
    <n v="197"/>
    <n v="1"/>
    <n v="0.97484999361674962"/>
    <n v="10728"/>
    <n v="326"/>
    <n v="0"/>
    <n v="0.9696122296793438"/>
    <n v="4359"/>
    <n v="88"/>
    <n v="1"/>
    <n v="0.97981188345950909"/>
    <n v="6745"/>
    <n v="371"/>
    <n v="0"/>
    <n v="0.9449962935507783"/>
    <n v="37852"/>
    <n v="1475"/>
    <n v="0"/>
    <n v="0.96103244214308359"/>
    <n v="67517"/>
    <n v="2457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833"/>
    <n v="15087"/>
    <n v="4459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367943614174765"/>
    <n v="0.95830906507000913"/>
    <n v="0.97363376293980597"/>
    <n v="0.96418463779149632"/>
    <n v="0.96814946619217079"/>
  </r>
  <r>
    <x v="1"/>
    <x v="92"/>
    <n v="61597"/>
    <n v="6461"/>
    <n v="160"/>
    <n v="1"/>
    <n v="0.97523603157405969"/>
    <n v="10794"/>
    <n v="382"/>
    <n v="4"/>
    <n v="0.9646099685010191"/>
    <n v="3920"/>
    <n v="112"/>
    <n v="0"/>
    <n v="0.97142857142857142"/>
    <n v="5319"/>
    <n v="284"/>
    <n v="1"/>
    <n v="0.9466065049821395"/>
    <n v="35103"/>
    <n v="1341"/>
    <n v="7"/>
    <n v="0.96179813691137506"/>
    <n v="61597"/>
    <n v="2279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461"/>
    <n v="14714"/>
    <n v="4042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3"/>
    <n v="61462"/>
    <n v="6931"/>
    <n v="199"/>
    <n v="0"/>
    <n v="0.97128841437022073"/>
    <n v="10356"/>
    <n v="284"/>
    <n v="0"/>
    <n v="0.9725762842796446"/>
    <n v="3435"/>
    <n v="112"/>
    <n v="0"/>
    <n v="0.9673944687045124"/>
    <n v="5902"/>
    <n v="294"/>
    <n v="4"/>
    <n v="0.9501863774991528"/>
    <n v="34838"/>
    <n v="1518"/>
    <n v="2"/>
    <n v="0.95642689017739246"/>
    <n v="61462"/>
    <n v="240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931"/>
    <n v="13791"/>
    <n v="40740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4"/>
    <n v="59240"/>
    <n v="6584"/>
    <n v="167"/>
    <n v="0"/>
    <n v="0.97463547995139732"/>
    <n v="10161"/>
    <n v="280"/>
    <n v="7"/>
    <n v="0.97244365712036218"/>
    <n v="4044"/>
    <n v="116"/>
    <n v="0"/>
    <n v="0.97131552917903063"/>
    <n v="5838"/>
    <n v="301"/>
    <n v="4"/>
    <n v="0.94844124700239807"/>
    <n v="32613"/>
    <n v="1662"/>
    <n v="18"/>
    <n v="0.9490387268880508"/>
    <n v="59240"/>
    <n v="2526"/>
    <n v="2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584"/>
    <n v="14205"/>
    <n v="3845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5"/>
    <n v="58769"/>
    <n v="6098"/>
    <n v="171"/>
    <n v="0"/>
    <n v="0.97195801902263035"/>
    <n v="11848"/>
    <n v="471"/>
    <n v="0"/>
    <n v="0.96024645509790685"/>
    <n v="4773"/>
    <n v="185"/>
    <n v="0"/>
    <n v="0.96124031007751942"/>
    <n v="6842"/>
    <n v="476"/>
    <n v="0"/>
    <n v="0.93042969891844485"/>
    <n v="29208"/>
    <n v="1091"/>
    <n v="4"/>
    <n v="0.96264721993974256"/>
    <n v="58769"/>
    <n v="2394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098"/>
    <n v="16621"/>
    <n v="3605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6"/>
    <n v="10561"/>
    <m/>
    <m/>
    <m/>
    <m/>
    <n v="6534"/>
    <n v="421"/>
    <n v="0"/>
    <n v="0.93556779920416289"/>
    <n v="1949"/>
    <n v="103"/>
    <n v="0"/>
    <n v="0.94715238583889172"/>
    <m/>
    <m/>
    <m/>
    <m/>
    <n v="2078"/>
    <n v="71"/>
    <n v="0"/>
    <n v="0.96583253128007696"/>
    <n v="10561"/>
    <n v="59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483"/>
    <n v="207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7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5"/>
    <x v="98"/>
    <n v="6044"/>
    <m/>
    <m/>
    <m/>
    <m/>
    <n v="4036"/>
    <n v="168"/>
    <n v="0"/>
    <n v="0.95837462834489595"/>
    <n v="1968"/>
    <n v="66"/>
    <n v="0"/>
    <n v="0.96646341463414631"/>
    <m/>
    <m/>
    <m/>
    <m/>
    <n v="40"/>
    <n v="4"/>
    <n v="0"/>
    <n v="0.9"/>
    <n v="6044"/>
    <n v="23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004"/>
    <n v="40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175590463042425"/>
    <n v="0.95474590798495906"/>
    <n v="0.96619297453180919"/>
    <n v="0.96051006321296228"/>
    <n v="0.96142389765125247"/>
  </r>
  <r>
    <x v="1"/>
    <x v="99"/>
    <n v="71910"/>
    <n v="8327"/>
    <n v="263"/>
    <n v="3"/>
    <n v="0.96841599615707941"/>
    <n v="12196"/>
    <n v="412"/>
    <n v="0"/>
    <n v="0.9662184322728764"/>
    <n v="4516"/>
    <n v="161"/>
    <n v="2"/>
    <n v="0.96434898139946856"/>
    <n v="7719"/>
    <n v="456"/>
    <n v="1"/>
    <n v="0.94092499028371546"/>
    <n v="39152"/>
    <n v="1814"/>
    <n v="4"/>
    <n v="0.95366775643645285"/>
    <n v="71910"/>
    <n v="3106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327"/>
    <n v="16712"/>
    <n v="46871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0"/>
    <n v="70146"/>
    <n v="6800"/>
    <n v="228"/>
    <n v="2"/>
    <n v="0.96647058823529408"/>
    <n v="13827"/>
    <n v="642"/>
    <n v="4"/>
    <n v="0.95356910392709915"/>
    <n v="4843"/>
    <n v="275"/>
    <n v="0"/>
    <n v="0.94321701424736737"/>
    <n v="7583"/>
    <n v="470"/>
    <n v="0"/>
    <n v="0.93801925359356453"/>
    <n v="37093"/>
    <n v="1664"/>
    <n v="0"/>
    <n v="0.95513978378669828"/>
    <n v="70146"/>
    <n v="3279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00"/>
    <n v="18670"/>
    <n v="44676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1"/>
    <n v="59730"/>
    <n v="7519"/>
    <n v="302"/>
    <n v="4"/>
    <n v="0.95983508445271981"/>
    <n v="9880"/>
    <n v="280"/>
    <n v="0"/>
    <n v="0.97165991902834004"/>
    <n v="3247"/>
    <n v="96"/>
    <n v="0"/>
    <n v="0.97043424699722824"/>
    <n v="5142"/>
    <n v="282"/>
    <n v="5"/>
    <n v="0.94515752625437577"/>
    <n v="33942"/>
    <n v="1402"/>
    <n v="3"/>
    <n v="0.95869424312061757"/>
    <n v="59730"/>
    <n v="2362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519"/>
    <n v="13127"/>
    <n v="3908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2"/>
    <n v="59858"/>
    <n v="6135"/>
    <n v="180"/>
    <n v="0"/>
    <n v="0.97066014669926648"/>
    <n v="11095"/>
    <n v="457"/>
    <n v="0"/>
    <n v="0.95881027489860293"/>
    <n v="4012"/>
    <n v="127"/>
    <n v="1"/>
    <n v="0.96834496510468593"/>
    <n v="6357"/>
    <n v="353"/>
    <n v="0"/>
    <n v="0.94447066226207332"/>
    <n v="32259"/>
    <n v="1572"/>
    <n v="0"/>
    <n v="0.95126941318701763"/>
    <n v="59858"/>
    <n v="2689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135"/>
    <n v="15107"/>
    <n v="3861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3"/>
    <n v="8097"/>
    <m/>
    <m/>
    <m/>
    <m/>
    <n v="4018"/>
    <n v="215"/>
    <n v="0"/>
    <n v="0.94649079143852666"/>
    <n v="1893"/>
    <n v="65"/>
    <n v="0"/>
    <n v="0.96566296883254099"/>
    <m/>
    <m/>
    <m/>
    <m/>
    <n v="2186"/>
    <n v="91"/>
    <n v="0"/>
    <n v="0.95837145471180241"/>
    <n v="8097"/>
    <n v="371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911"/>
    <n v="218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4"/>
    <n v="0"/>
    <m/>
    <m/>
    <m/>
    <m/>
    <n v="0"/>
    <n v="0"/>
    <n v="0"/>
    <m/>
    <n v="0"/>
    <n v="0"/>
    <n v="0"/>
    <m/>
    <m/>
    <m/>
    <m/>
    <m/>
    <n v="0"/>
    <n v="0"/>
    <n v="0"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6"/>
    <x v="105"/>
    <n v="70681"/>
    <n v="8641"/>
    <n v="214"/>
    <n v="0"/>
    <n v="0.97523434787640317"/>
    <n v="14135"/>
    <n v="916"/>
    <n v="4"/>
    <n v="0.93519632118853913"/>
    <n v="5080"/>
    <n v="1109"/>
    <n v="0"/>
    <n v="0.7816929133858268"/>
    <n v="6874"/>
    <n v="473"/>
    <n v="1"/>
    <n v="0.93118999127145763"/>
    <n v="35951"/>
    <n v="1631"/>
    <n v="0"/>
    <n v="0.95463269450084842"/>
    <n v="70681"/>
    <n v="4343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641"/>
    <n v="19215"/>
    <n v="4282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025714285714284"/>
    <n v="1"/>
    <n v="1"/>
    <n v="1"/>
    <n v="1"/>
    <n v="0.93825292440202523"/>
    <n v="0.95951426896012515"/>
    <n v="0.9704085267282242"/>
    <n v="0.95272319662402738"/>
    <n v="0.91893990372172474"/>
  </r>
  <r>
    <x v="1"/>
    <x v="106"/>
    <n v="10164"/>
    <n v="1293"/>
    <n v="37"/>
    <n v="0"/>
    <n v="0.97138437741686001"/>
    <n v="1829"/>
    <n v="41"/>
    <n v="0"/>
    <n v="0.97758337889557134"/>
    <n v="440"/>
    <n v="4"/>
    <n v="0"/>
    <n v="0.99090909090909096"/>
    <n v="2845"/>
    <n v="189"/>
    <n v="0"/>
    <n v="0.93356766256590507"/>
    <n v="3757"/>
    <n v="156"/>
    <n v="0"/>
    <n v="0.95847750865051906"/>
    <n v="10164"/>
    <n v="427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293"/>
    <n v="2269"/>
    <n v="660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7"/>
    <n v="67859"/>
    <n v="8217"/>
    <n v="260"/>
    <n v="0"/>
    <n v="0.96835828161129367"/>
    <n v="13287"/>
    <n v="566"/>
    <n v="0"/>
    <n v="0.95740197185218634"/>
    <n v="3712"/>
    <n v="116"/>
    <n v="1"/>
    <n v="0.96875"/>
    <n v="6512"/>
    <n v="411"/>
    <n v="0"/>
    <n v="0.93688574938574942"/>
    <n v="36131"/>
    <n v="1507"/>
    <n v="3"/>
    <n v="0.95829066452630707"/>
    <n v="67859"/>
    <n v="2860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17"/>
    <n v="16999"/>
    <n v="4264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8"/>
    <n v="69667"/>
    <n v="10108"/>
    <n v="308"/>
    <n v="0"/>
    <n v="0.96952908587257614"/>
    <n v="11368"/>
    <n v="381"/>
    <n v="4"/>
    <n v="0.96648486980999293"/>
    <n v="3636"/>
    <n v="95"/>
    <n v="0"/>
    <n v="0.97387238723872382"/>
    <n v="7789"/>
    <n v="346"/>
    <n v="0"/>
    <n v="0.95557837976633719"/>
    <n v="36766"/>
    <n v="1775"/>
    <n v="0"/>
    <n v="0.95172169939618123"/>
    <n v="69667"/>
    <n v="2905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08"/>
    <n v="15004"/>
    <n v="4455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9"/>
    <n v="66792"/>
    <n v="8238"/>
    <n v="261"/>
    <n v="0"/>
    <n v="0.96831755280407861"/>
    <n v="12341"/>
    <n v="335"/>
    <n v="3"/>
    <n v="0.97285471193582362"/>
    <n v="3315"/>
    <n v="81"/>
    <n v="0"/>
    <n v="0.97556561085972848"/>
    <n v="6461"/>
    <n v="370"/>
    <n v="0"/>
    <n v="0.94273332301501311"/>
    <n v="36437"/>
    <n v="1509"/>
    <n v="3"/>
    <n v="0.95858605263880126"/>
    <n v="66792"/>
    <n v="2556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38"/>
    <n v="15656"/>
    <n v="4289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0"/>
    <n v="45997"/>
    <m/>
    <m/>
    <m/>
    <m/>
    <n v="7567"/>
    <n v="617"/>
    <n v="2"/>
    <n v="0.91846174177349016"/>
    <n v="2767"/>
    <n v="131"/>
    <n v="160"/>
    <n v="0.95265630646910016"/>
    <n v="3761"/>
    <n v="330"/>
    <n v="1"/>
    <n v="0.91225737835681997"/>
    <n v="31902"/>
    <n v="1228"/>
    <n v="3"/>
    <n v="0.96150711554134538"/>
    <n v="45997"/>
    <n v="2306"/>
    <n v="166"/>
    <n v="1"/>
    <n v="0"/>
    <n v="0"/>
    <n v="1"/>
    <n v="0"/>
    <n v="0"/>
    <n v="0.93179999999999996"/>
    <n v="1"/>
    <n v="1.5"/>
    <n v="1"/>
    <n v="0"/>
    <n v="0"/>
    <n v="1"/>
    <n v="0"/>
    <n v="0"/>
    <n v="1"/>
    <n v="0"/>
    <n v="0"/>
    <n v="1"/>
    <n v="0"/>
    <n v="0"/>
    <n v="0"/>
    <n v="10334"/>
    <n v="35663"/>
    <s v="Problème de connexion automate trieur D suite a micro coupure "/>
    <n v="21"/>
    <n v="9"/>
    <n v="22"/>
    <n v="7.5"/>
    <n v="10.5"/>
    <m/>
    <m/>
    <n v="1.5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3179999999999996"/>
    <n v="1"/>
    <n v="1"/>
    <n v="1"/>
    <n v="1"/>
    <m/>
    <m/>
    <m/>
    <m/>
    <m/>
    <m/>
    <m/>
    <m/>
    <m/>
    <m/>
    <m/>
    <m/>
  </r>
  <r>
    <x v="1"/>
    <x v="111"/>
    <n v="24326"/>
    <m/>
    <m/>
    <m/>
    <m/>
    <n v="137"/>
    <n v="12"/>
    <n v="0"/>
    <n v="0.91240875912408759"/>
    <n v="369"/>
    <n v="30"/>
    <n v="0"/>
    <n v="0.91869918699186992"/>
    <n v="124"/>
    <n v="3"/>
    <n v="0"/>
    <n v="0.97580645161290325"/>
    <n v="23696"/>
    <n v="479"/>
    <n v="0"/>
    <n v="0.97978561782579343"/>
    <n v="24326"/>
    <n v="524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06"/>
    <n v="2382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7"/>
    <x v="112"/>
    <n v="73478"/>
    <n v="9567"/>
    <n v="254"/>
    <n v="0"/>
    <n v="0.97345040242500258"/>
    <n v="12898"/>
    <n v="566"/>
    <n v="0"/>
    <n v="0.95611722747712824"/>
    <n v="4508"/>
    <n v="108"/>
    <n v="0"/>
    <n v="0.97604259094942325"/>
    <n v="6042"/>
    <n v="291"/>
    <n v="0"/>
    <n v="0.95183714001986097"/>
    <n v="40463"/>
    <n v="1539"/>
    <n v="1"/>
    <n v="0.96196525220571882"/>
    <n v="73478"/>
    <n v="275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7"/>
    <n v="17406"/>
    <n v="4650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0.99830000000000008"/>
    <n v="1"/>
    <n v="1"/>
    <n v="1"/>
    <n v="1"/>
    <n v="1"/>
    <n v="1"/>
    <n v="0.94472833455000527"/>
    <n v="0.96096068213383468"/>
    <n v="0.97024742313549783"/>
    <n v="0.95127530595905296"/>
    <n v="0.95235349833216654"/>
  </r>
  <r>
    <x v="1"/>
    <x v="113"/>
    <n v="69192"/>
    <n v="8643"/>
    <n v="258"/>
    <n v="2"/>
    <n v="0.97014925373134331"/>
    <n v="12756"/>
    <n v="599"/>
    <n v="0"/>
    <n v="0.95304170586390713"/>
    <n v="4009"/>
    <n v="136"/>
    <n v="0"/>
    <n v="0.96607632826141188"/>
    <n v="6801"/>
    <n v="398"/>
    <n v="1"/>
    <n v="0.94147919423614179"/>
    <n v="36983"/>
    <n v="1445"/>
    <n v="0"/>
    <n v="0.96092799394316308"/>
    <n v="69192"/>
    <n v="2836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643"/>
    <n v="16765"/>
    <n v="4378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4"/>
    <n v="71653"/>
    <n v="8489"/>
    <n v="258"/>
    <n v="0"/>
    <n v="0.96960772764754388"/>
    <n v="14994"/>
    <n v="814"/>
    <n v="2"/>
    <n v="0.9457116179805255"/>
    <n v="4635"/>
    <n v="230"/>
    <n v="0"/>
    <n v="0.95037756202804746"/>
    <n v="7549"/>
    <n v="451"/>
    <n v="0"/>
    <n v="0.94025698768048749"/>
    <n v="35986"/>
    <n v="1628"/>
    <n v="2"/>
    <n v="0.95476018451620071"/>
    <n v="71653"/>
    <n v="3381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89"/>
    <n v="19629"/>
    <n v="43535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5"/>
    <n v="65963"/>
    <n v="9101"/>
    <n v="268"/>
    <n v="3"/>
    <n v="0.97055268651796511"/>
    <n v="11414"/>
    <n v="537"/>
    <n v="1"/>
    <n v="0.95295251445593132"/>
    <n v="3526"/>
    <n v="131"/>
    <n v="0"/>
    <n v="0.96284741917186611"/>
    <n v="6057"/>
    <n v="306"/>
    <n v="4"/>
    <n v="0.94947994056463592"/>
    <n v="35865"/>
    <n v="1549"/>
    <n v="10"/>
    <n v="0.95681026069984665"/>
    <n v="65963"/>
    <n v="2791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101"/>
    <n v="14940"/>
    <n v="4192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6"/>
    <n v="75145"/>
    <n v="9507"/>
    <n v="310"/>
    <n v="3"/>
    <n v="0.96739244767013777"/>
    <n v="14605"/>
    <n v="632"/>
    <n v="3"/>
    <n v="0.95672714823690519"/>
    <n v="3979"/>
    <n v="190"/>
    <n v="2"/>
    <n v="0.95224930887157577"/>
    <n v="7229"/>
    <n v="409"/>
    <n v="0"/>
    <n v="0.94342232673952142"/>
    <n v="39825"/>
    <n v="2168"/>
    <n v="5"/>
    <n v="0.94556183301946017"/>
    <n v="75145"/>
    <n v="3709"/>
    <n v="13"/>
    <n v="0.98809999999999998"/>
    <n v="1"/>
    <n v="0.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07"/>
    <n v="18584"/>
    <n v="47054"/>
    <s v="Cellule occupation plateau déréglée"/>
    <n v="21"/>
    <n v="9"/>
    <n v="22"/>
    <n v="7.5"/>
    <n v="10.5"/>
    <n v="0.25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8809999999999998"/>
    <n v="1"/>
    <n v="1"/>
    <n v="1"/>
    <n v="1"/>
    <n v="1"/>
    <n v="1"/>
    <m/>
    <m/>
    <m/>
    <m/>
    <m/>
    <m/>
    <m/>
    <m/>
    <m/>
    <m/>
    <m/>
    <m/>
  </r>
  <r>
    <x v="1"/>
    <x v="117"/>
    <n v="54822"/>
    <m/>
    <m/>
    <m/>
    <m/>
    <n v="6863"/>
    <n v="382"/>
    <n v="3"/>
    <n v="0.94433921025790468"/>
    <n v="2121"/>
    <n v="108"/>
    <n v="3"/>
    <n v="0.9490806223479491"/>
    <n v="2575"/>
    <n v="124"/>
    <n v="1"/>
    <n v="0.9518446601941748"/>
    <n v="43263"/>
    <n v="1252"/>
    <n v="6"/>
    <n v="0.97106072163280399"/>
    <n v="54822"/>
    <n v="1866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984"/>
    <n v="4583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8"/>
    <n v="34863"/>
    <m/>
    <m/>
    <m/>
    <m/>
    <n v="5157"/>
    <n v="304"/>
    <n v="3"/>
    <n v="0.94105099864262165"/>
    <n v="1505"/>
    <n v="254"/>
    <n v="0"/>
    <n v="0.83122923588039865"/>
    <n v="2103"/>
    <n v="141"/>
    <n v="0"/>
    <n v="0.93295292439372324"/>
    <n v="26098"/>
    <n v="510"/>
    <n v="0"/>
    <n v="0.98045827266457197"/>
    <n v="34863"/>
    <n v="1209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62"/>
    <n v="2820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8"/>
    <x v="119"/>
    <n v="83185"/>
    <n v="10378"/>
    <n v="407"/>
    <n v="0"/>
    <n v="0.96078242435922145"/>
    <n v="14273"/>
    <n v="537"/>
    <n v="3"/>
    <n v="0.96237651509843758"/>
    <n v="5618"/>
    <n v="189"/>
    <n v="1"/>
    <n v="0.96635813456746178"/>
    <n v="7600"/>
    <n v="328"/>
    <n v="6"/>
    <n v="0.95684210526315794"/>
    <n v="45316"/>
    <n v="2174"/>
    <n v="22"/>
    <n v="0.95202577456086146"/>
    <n v="83185"/>
    <n v="3635"/>
    <n v="3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378"/>
    <n v="19891"/>
    <n v="52916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798018766956216"/>
    <n v="0.9580520305001673"/>
    <n v="0.96787789508143052"/>
    <n v="0.96049655247594912"/>
    <n v="0.96584353454340788"/>
  </r>
  <r>
    <x v="1"/>
    <x v="120"/>
    <n v="83233"/>
    <n v="9561"/>
    <n v="339"/>
    <n v="0"/>
    <n v="0.96454345779730155"/>
    <n v="15986"/>
    <n v="735"/>
    <n v="1"/>
    <n v="0.95402226948580005"/>
    <n v="5095"/>
    <n v="178"/>
    <n v="0"/>
    <n v="0.96506378802747794"/>
    <n v="8981"/>
    <n v="528"/>
    <n v="2"/>
    <n v="0.94120921946331149"/>
    <n v="43610"/>
    <n v="2347"/>
    <n v="7"/>
    <n v="0.94618206833295115"/>
    <n v="83233"/>
    <n v="4127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1"/>
    <n v="21081"/>
    <n v="52591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1"/>
    <n v="78697"/>
    <n v="9709"/>
    <n v="305"/>
    <n v="0"/>
    <n v="0.96858584818209903"/>
    <n v="12982"/>
    <n v="523"/>
    <n v="0"/>
    <n v="0.95971344939146508"/>
    <n v="6068"/>
    <n v="184"/>
    <n v="0"/>
    <n v="0.96967699406723795"/>
    <n v="7286"/>
    <n v="408"/>
    <n v="1"/>
    <n v="0.94400219599231405"/>
    <n v="42652"/>
    <n v="2173"/>
    <n v="0"/>
    <n v="0.9490527993997937"/>
    <n v="78697"/>
    <n v="3593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9"/>
    <n v="19050"/>
    <n v="4993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2"/>
    <n v="70053"/>
    <n v="9563"/>
    <n v="238"/>
    <n v="3"/>
    <n v="0.97511241242287983"/>
    <n v="10814"/>
    <n v="329"/>
    <n v="3"/>
    <n v="0.96957647493989274"/>
    <n v="3747"/>
    <n v="109"/>
    <n v="1"/>
    <n v="0.97091006138243929"/>
    <n v="6083"/>
    <n v="247"/>
    <n v="0"/>
    <n v="0.9593950353444024"/>
    <n v="39846"/>
    <n v="1816"/>
    <n v="5"/>
    <n v="0.95442453445766195"/>
    <n v="70053"/>
    <n v="2739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3"/>
    <n v="14561"/>
    <n v="4592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3"/>
    <n v="70730"/>
    <n v="9665"/>
    <n v="281"/>
    <n v="0"/>
    <n v="0.97092602172788411"/>
    <n v="12056"/>
    <n v="519"/>
    <n v="0"/>
    <n v="0.95695089581950898"/>
    <n v="4669"/>
    <n v="181"/>
    <n v="1"/>
    <n v="0.96123366887984574"/>
    <n v="7439"/>
    <n v="447"/>
    <n v="1"/>
    <n v="0.93991127839763411"/>
    <n v="36901"/>
    <n v="1526"/>
    <n v="2"/>
    <n v="0.95864610715156773"/>
    <n v="70730"/>
    <n v="2954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65"/>
    <n v="16725"/>
    <n v="4434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4"/>
    <n v="59928"/>
    <m/>
    <m/>
    <m/>
    <m/>
    <n v="5140"/>
    <n v="210"/>
    <n v="0"/>
    <n v="0.95914396887159536"/>
    <n v="2535"/>
    <n v="83"/>
    <n v="0"/>
    <n v="0.96725838264299802"/>
    <n v="2371"/>
    <n v="121"/>
    <n v="0"/>
    <n v="0.94896668072543233"/>
    <n v="49882"/>
    <n v="1705"/>
    <n v="0"/>
    <n v="0.96581933362736061"/>
    <n v="59928"/>
    <n v="2119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675"/>
    <n v="522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5"/>
    <n v="38023"/>
    <m/>
    <m/>
    <m/>
    <m/>
    <n v="2135"/>
    <n v="46"/>
    <n v="0"/>
    <n v="0.97845433255269321"/>
    <n v="696"/>
    <n v="47"/>
    <n v="0"/>
    <n v="0.93247126436781613"/>
    <n v="417"/>
    <n v="11"/>
    <n v="0"/>
    <n v="0.97362110311750605"/>
    <n v="34775"/>
    <n v="549"/>
    <n v="10"/>
    <n v="0.98421279654924509"/>
    <n v="38023"/>
    <n v="653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2831"/>
    <n v="3519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9"/>
    <x v="126"/>
    <n v="79551"/>
    <n v="10930"/>
    <n v="345"/>
    <n v="12"/>
    <n v="0.96843549862763034"/>
    <n v="15143"/>
    <n v="570"/>
    <n v="0"/>
    <n v="0.96235884567126728"/>
    <n v="4849"/>
    <n v="248"/>
    <n v="0"/>
    <n v="0.94885543411012585"/>
    <n v="6698"/>
    <n v="344"/>
    <n v="1"/>
    <n v="0.94864138548820542"/>
    <n v="41931"/>
    <n v="1622"/>
    <n v="5"/>
    <n v="0.96131740239917962"/>
    <n v="79551"/>
    <n v="3129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30"/>
    <n v="19992"/>
    <n v="48629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59183673469387"/>
    <n v="1"/>
    <n v="1"/>
    <n v="1"/>
    <n v="1"/>
    <n v="1"/>
    <n v="1"/>
    <n v="0.998"/>
    <n v="0.95"/>
    <n v="1"/>
    <n v="1"/>
    <n v="1"/>
    <n v="1"/>
    <n v="1"/>
    <n v="1"/>
    <n v="1"/>
    <n v="0.99959183673469387"/>
    <n v="1"/>
    <n v="1"/>
    <n v="1"/>
    <n v="1"/>
    <n v="1"/>
    <n v="1"/>
    <n v="0.94773619471342585"/>
    <n v="0.96062329065539975"/>
    <n v="0.96801087630205729"/>
    <n v="0.95640575640575642"/>
    <n v="0.95587226583339679"/>
  </r>
  <r>
    <x v="1"/>
    <x v="127"/>
    <n v="77198"/>
    <n v="9990"/>
    <n v="282"/>
    <n v="0"/>
    <n v="0.97177177177177176"/>
    <n v="14020"/>
    <n v="443"/>
    <n v="0"/>
    <n v="0.96840228245363769"/>
    <n v="4948"/>
    <n v="220"/>
    <n v="0"/>
    <n v="0.95553759094583668"/>
    <n v="6512"/>
    <n v="331"/>
    <n v="0"/>
    <n v="0.94917076167076164"/>
    <n v="41728"/>
    <n v="1652"/>
    <n v="1"/>
    <n v="0.96041027607361962"/>
    <n v="77198"/>
    <n v="292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90"/>
    <n v="18968"/>
    <n v="4824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8"/>
    <n v="76228"/>
    <n v="9687"/>
    <n v="334"/>
    <n v="0"/>
    <n v="0.96552080107360383"/>
    <n v="15942"/>
    <n v="777"/>
    <n v="0"/>
    <n v="0.951260820474219"/>
    <n v="3937"/>
    <n v="102"/>
    <n v="2"/>
    <n v="0.97409194818389633"/>
    <n v="7753"/>
    <n v="424"/>
    <n v="1"/>
    <n v="0.94531149232555145"/>
    <n v="38909"/>
    <n v="1638"/>
    <n v="3"/>
    <n v="0.95790177079852989"/>
    <n v="76228"/>
    <n v="3275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87"/>
    <n v="19879"/>
    <n v="4666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9"/>
    <n v="79075"/>
    <n v="9704"/>
    <n v="310"/>
    <n v="1"/>
    <n v="0.96805441055234953"/>
    <n v="16422"/>
    <n v="643"/>
    <n v="6"/>
    <n v="0.96084520764827674"/>
    <n v="5261"/>
    <n v="275"/>
    <n v="0"/>
    <n v="0.94772856871317235"/>
    <n v="7573"/>
    <n v="376"/>
    <n v="2"/>
    <n v="0.95034992737356394"/>
    <n v="40115"/>
    <n v="1736"/>
    <n v="5"/>
    <n v="0.9567244173002617"/>
    <n v="79075"/>
    <n v="3340"/>
    <n v="14"/>
    <n v="0.99714285714285722"/>
    <n v="1"/>
    <n v="0.0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4"/>
    <n v="21683"/>
    <n v="47688"/>
    <s v="Tapis balance I001R_D02 coincé"/>
    <n v="21"/>
    <n v="9"/>
    <n v="22"/>
    <n v="7.5"/>
    <n v="10.5"/>
    <n v="0.3"/>
    <m/>
    <m/>
    <m/>
    <m/>
    <m/>
    <m/>
    <n v="1"/>
    <m/>
    <m/>
    <m/>
    <m/>
    <m/>
    <m/>
    <n v="0.99714285714285722"/>
    <n v="1"/>
    <n v="1"/>
    <n v="1"/>
    <n v="1"/>
    <n v="1"/>
    <n v="1"/>
    <n v="0.98"/>
    <n v="0.9"/>
    <m/>
    <m/>
    <m/>
    <m/>
    <m/>
    <m/>
    <m/>
    <n v="0.998"/>
    <n v="0.95"/>
    <n v="0.99714285714285722"/>
    <n v="1"/>
    <n v="1"/>
    <n v="1"/>
    <n v="1"/>
    <n v="1"/>
    <n v="1"/>
    <m/>
    <m/>
    <m/>
    <m/>
    <m/>
    <m/>
    <m/>
    <m/>
    <m/>
    <m/>
    <m/>
    <m/>
  </r>
  <r>
    <x v="1"/>
    <x v="130"/>
    <n v="71759"/>
    <n v="9706"/>
    <n v="329"/>
    <n v="3"/>
    <n v="0.96610344117041003"/>
    <n v="13261"/>
    <n v="730"/>
    <n v="0"/>
    <n v="0.94495136113415279"/>
    <n v="4396"/>
    <n v="129"/>
    <n v="0"/>
    <n v="0.97065514103730666"/>
    <n v="6715"/>
    <n v="354"/>
    <n v="6"/>
    <n v="0.94728220402084884"/>
    <n v="37681"/>
    <n v="1717"/>
    <n v="7"/>
    <n v="0.9544332687561371"/>
    <n v="71759"/>
    <n v="3259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6"/>
    <n v="17657"/>
    <n v="4439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1"/>
    <n v="59920"/>
    <m/>
    <m/>
    <m/>
    <m/>
    <n v="6735"/>
    <n v="428"/>
    <n v="0"/>
    <n v="0.93645137342242024"/>
    <n v="2117"/>
    <n v="110"/>
    <n v="0"/>
    <n v="0.94803967879074158"/>
    <n v="2046"/>
    <n v="129"/>
    <n v="1"/>
    <n v="0.93695014662756593"/>
    <n v="49022"/>
    <n v="1847"/>
    <n v="4"/>
    <n v="0.96232303863571456"/>
    <n v="59920"/>
    <n v="251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852"/>
    <n v="510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2"/>
    <n v="29339"/>
    <m/>
    <m/>
    <m/>
    <m/>
    <n v="3947"/>
    <n v="135"/>
    <n v="0"/>
    <n v="0.96579680770205223"/>
    <n v="734"/>
    <n v="74"/>
    <n v="0"/>
    <n v="0.89918256130790186"/>
    <n v="913"/>
    <n v="39"/>
    <n v="0"/>
    <n v="0.95728368017524645"/>
    <n v="23745"/>
    <n v="543"/>
    <n v="0"/>
    <n v="0.97713202779532538"/>
    <n v="29339"/>
    <n v="791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681"/>
    <n v="2465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0"/>
    <x v="133"/>
    <n v="77836"/>
    <n v="11092"/>
    <n v="354"/>
    <n v="0"/>
    <n v="0.96808510638297873"/>
    <n v="14046"/>
    <n v="519"/>
    <n v="0"/>
    <n v="0.96304997864160613"/>
    <n v="5425"/>
    <n v="175"/>
    <n v="0"/>
    <n v="0.967741935483871"/>
    <n v="6560"/>
    <n v="342"/>
    <n v="1"/>
    <n v="0.94786585365853659"/>
    <n v="40713"/>
    <n v="1884"/>
    <n v="6"/>
    <n v="0.9537248544690885"/>
    <n v="77836"/>
    <n v="3274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92"/>
    <n v="19471"/>
    <n v="47273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473808270016802"/>
    <n v="0.95825558834680091"/>
    <n v="0.96960034855626409"/>
    <n v="0.96357365970343367"/>
    <n v="0.95250640321990487"/>
  </r>
  <r>
    <x v="1"/>
    <x v="134"/>
    <n v="80363"/>
    <n v="10552"/>
    <n v="310"/>
    <n v="0"/>
    <n v="0.97062168309325247"/>
    <n v="14987"/>
    <n v="515"/>
    <n v="0"/>
    <n v="0.96563688530059388"/>
    <n v="4778"/>
    <n v="132"/>
    <n v="0"/>
    <n v="0.97237337798241941"/>
    <n v="6445"/>
    <n v="308"/>
    <n v="0"/>
    <n v="0.95221101629169902"/>
    <n v="43601"/>
    <n v="2166"/>
    <n v="6"/>
    <n v="0.9503222403155891"/>
    <n v="80363"/>
    <n v="3431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52"/>
    <n v="19765"/>
    <n v="50046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5"/>
    <n v="75560"/>
    <n v="9751"/>
    <n v="281"/>
    <n v="2"/>
    <n v="0.97118244282637678"/>
    <n v="13675"/>
    <n v="614"/>
    <n v="0"/>
    <n v="0.95510054844606951"/>
    <n v="4622"/>
    <n v="196"/>
    <n v="0"/>
    <n v="0.95759411510168757"/>
    <n v="7397"/>
    <n v="320"/>
    <n v="2"/>
    <n v="0.95673921860213595"/>
    <n v="40115"/>
    <n v="1719"/>
    <n v="2"/>
    <n v="0.95714819892808178"/>
    <n v="75560"/>
    <n v="3130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51"/>
    <n v="18297"/>
    <n v="4751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6"/>
    <n v="78383"/>
    <n v="8893"/>
    <n v="284"/>
    <n v="0"/>
    <n v="0.96806477004385472"/>
    <n v="17904"/>
    <n v="555"/>
    <n v="2"/>
    <n v="0.96900134048257369"/>
    <n v="4734"/>
    <n v="94"/>
    <n v="0"/>
    <n v="0.98014364174059987"/>
    <n v="7988"/>
    <n v="328"/>
    <n v="0"/>
    <n v="0.95893840761141713"/>
    <n v="38864"/>
    <n v="1950"/>
    <n v="6"/>
    <n v="0.94982503087690406"/>
    <n v="78383"/>
    <n v="3211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893"/>
    <n v="22638"/>
    <n v="4685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7"/>
    <n v="77123"/>
    <n v="10206"/>
    <n v="306"/>
    <n v="3"/>
    <n v="0.9700176366843033"/>
    <n v="16658"/>
    <n v="560"/>
    <n v="1"/>
    <n v="0.96638251890983307"/>
    <n v="5205"/>
    <n v="567"/>
    <n v="145"/>
    <n v="0.89106628242074926"/>
    <n v="8493"/>
    <n v="353"/>
    <n v="0"/>
    <n v="0.95843635935476279"/>
    <n v="36561"/>
    <n v="1584"/>
    <n v="3"/>
    <n v="0.95667514564700096"/>
    <n v="77123"/>
    <n v="3370"/>
    <n v="15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06"/>
    <n v="21863"/>
    <n v="4505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8"/>
    <n v="51051"/>
    <m/>
    <m/>
    <m/>
    <m/>
    <n v="5658"/>
    <n v="304"/>
    <n v="0"/>
    <n v="0.94627076705549662"/>
    <n v="1947"/>
    <n v="83"/>
    <n v="0"/>
    <n v="0.95737031330251665"/>
    <n v="2264"/>
    <n v="135"/>
    <n v="1"/>
    <n v="0.94037102473498235"/>
    <n v="41182"/>
    <n v="1493"/>
    <n v="7"/>
    <n v="0.96374629692584135"/>
    <n v="51051"/>
    <n v="2015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605"/>
    <n v="4344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9"/>
    <n v="32548"/>
    <m/>
    <m/>
    <m/>
    <m/>
    <n v="3191"/>
    <n v="70"/>
    <n v="0"/>
    <n v="0.97806330303979938"/>
    <n v="619"/>
    <n v="51"/>
    <n v="0"/>
    <n v="0.91760904684975764"/>
    <n v="732"/>
    <n v="19"/>
    <n v="0"/>
    <n v="0.97404371584699456"/>
    <n v="28006"/>
    <n v="435"/>
    <n v="0"/>
    <n v="0.98446761408269656"/>
    <n v="32548"/>
    <n v="57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3810"/>
    <n v="2873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1"/>
    <x v="140"/>
    <n v="81520"/>
    <n v="11267"/>
    <n v="282"/>
    <n v="0"/>
    <n v="0.97497115469956508"/>
    <n v="15298"/>
    <n v="399"/>
    <n v="3"/>
    <n v="0.97391815923650149"/>
    <n v="5387"/>
    <n v="173"/>
    <n v="2"/>
    <n v="0.96788565064043064"/>
    <n v="8026"/>
    <n v="339"/>
    <n v="5"/>
    <n v="0.95776227261400448"/>
    <n v="41542"/>
    <n v="2140"/>
    <n v="28"/>
    <n v="0.94848586972220883"/>
    <n v="81520"/>
    <n v="3333"/>
    <n v="3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67"/>
    <n v="20685"/>
    <n v="4956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974285714285716"/>
    <n v="1"/>
    <n v="1"/>
    <n v="1"/>
    <n v="1"/>
    <n v="0.95501522672229811"/>
    <n v="0.95775117484583983"/>
    <n v="0.96921840004594273"/>
    <n v="0.9630536971174174"/>
    <n v="0.96621840862385988"/>
  </r>
  <r>
    <x v="1"/>
    <x v="141"/>
    <n v="82797"/>
    <n v="10968"/>
    <n v="328"/>
    <n v="0"/>
    <n v="0.97009482129832236"/>
    <n v="15815"/>
    <n v="758"/>
    <n v="0"/>
    <n v="0.9520708188428707"/>
    <n v="5029"/>
    <n v="178"/>
    <n v="1"/>
    <n v="0.96460528932193279"/>
    <n v="8275"/>
    <n v="394"/>
    <n v="1"/>
    <n v="0.95238670694864047"/>
    <n v="42710"/>
    <n v="2099"/>
    <n v="0"/>
    <n v="0.95085460079606654"/>
    <n v="82797"/>
    <n v="3757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68"/>
    <n v="20844"/>
    <n v="5098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2"/>
    <n v="79194"/>
    <n v="10005"/>
    <n v="355"/>
    <n v="4"/>
    <n v="0.96451774112943534"/>
    <n v="15212"/>
    <n v="561"/>
    <n v="3"/>
    <n v="0.96312122008940315"/>
    <n v="4894"/>
    <n v="150"/>
    <n v="0"/>
    <n v="0.96935022476501842"/>
    <n v="7983"/>
    <n v="355"/>
    <n v="1"/>
    <n v="0.95553050231742453"/>
    <n v="41100"/>
    <n v="1753"/>
    <n v="8"/>
    <n v="0.95734793187347933"/>
    <n v="79194"/>
    <n v="3174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05"/>
    <n v="20106"/>
    <n v="4908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3"/>
    <n v="79194"/>
    <n v="10005"/>
    <n v="355"/>
    <n v="4"/>
    <n v="0.96451774112943534"/>
    <n v="15212"/>
    <n v="561"/>
    <n v="3"/>
    <n v="0.96312122008940315"/>
    <n v="4894"/>
    <n v="150"/>
    <n v="0"/>
    <n v="0.96935022476501842"/>
    <n v="7983"/>
    <n v="355"/>
    <n v="1"/>
    <n v="0.95553050231742453"/>
    <n v="41100"/>
    <n v="1753"/>
    <n v="8"/>
    <n v="0.95734793187347933"/>
    <n v="79194"/>
    <n v="3174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05"/>
    <n v="20106"/>
    <n v="490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4"/>
    <n v="76030"/>
    <n v="9994"/>
    <n v="288"/>
    <n v="0"/>
    <n v="0.97118270962577546"/>
    <n v="13636"/>
    <n v="505"/>
    <n v="0"/>
    <n v="0.96296567908477559"/>
    <n v="5019"/>
    <n v="181"/>
    <n v="0"/>
    <n v="0.96393703925084673"/>
    <n v="7259"/>
    <n v="340"/>
    <n v="1"/>
    <n v="0.95316159250585475"/>
    <n v="40122"/>
    <n v="2001"/>
    <n v="1"/>
    <n v="0.95012711230746227"/>
    <n v="76030"/>
    <n v="3315"/>
    <n v="2"/>
    <n v="1"/>
    <n v="0"/>
    <n v="0"/>
    <n v="1"/>
    <n v="0"/>
    <n v="0"/>
    <n v="0.99819999999999998"/>
    <n v="1"/>
    <n v="0.04"/>
    <n v="1"/>
    <n v="0"/>
    <n v="0"/>
    <n v="1"/>
    <n v="0"/>
    <n v="0"/>
    <n v="1"/>
    <n v="0"/>
    <n v="0"/>
    <n v="1"/>
    <n v="0"/>
    <n v="0"/>
    <n v="9994"/>
    <n v="18655"/>
    <n v="47381"/>
    <s v="Bande retourneée I515 D"/>
    <n v="21"/>
    <n v="9"/>
    <n v="22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819999999999998"/>
    <n v="1"/>
    <n v="1"/>
    <n v="1"/>
    <n v="1"/>
    <m/>
    <m/>
    <m/>
    <m/>
    <m/>
    <m/>
    <m/>
    <m/>
    <m/>
    <m/>
    <m/>
    <m/>
  </r>
  <r>
    <x v="1"/>
    <x v="145"/>
    <n v="51509"/>
    <m/>
    <m/>
    <m/>
    <m/>
    <n v="3289"/>
    <n v="154"/>
    <n v="0"/>
    <n v="0.95317725752508364"/>
    <n v="1885"/>
    <n v="56"/>
    <n v="0"/>
    <n v="0.97029177718832893"/>
    <n v="1640"/>
    <n v="79"/>
    <n v="3"/>
    <n v="0.95182926829268288"/>
    <n v="44695"/>
    <n v="1677"/>
    <n v="4"/>
    <n v="0.96247902449938472"/>
    <n v="51509"/>
    <n v="1966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174"/>
    <n v="4633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6"/>
    <n v="36780"/>
    <m/>
    <m/>
    <m/>
    <m/>
    <n v="1952"/>
    <n v="33"/>
    <n v="0"/>
    <n v="0.98309426229508201"/>
    <n v="629"/>
    <n v="49"/>
    <n v="0"/>
    <n v="0.92209856915739263"/>
    <n v="537"/>
    <n v="14"/>
    <n v="0"/>
    <n v="0.97392923649906893"/>
    <n v="33662"/>
    <n v="615"/>
    <n v="7"/>
    <n v="0.9817301408115976"/>
    <n v="36780"/>
    <n v="711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2581"/>
    <n v="3419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2"/>
    <x v="147"/>
    <n v="79156"/>
    <n v="11231"/>
    <n v="322"/>
    <n v="0"/>
    <n v="0.9713293562461045"/>
    <n v="14975"/>
    <n v="425"/>
    <n v="4"/>
    <n v="0.97161936560934892"/>
    <n v="4620"/>
    <n v="140"/>
    <n v="0"/>
    <n v="0.96969696969696972"/>
    <n v="7018"/>
    <n v="282"/>
    <n v="0"/>
    <n v="0.9598176118552294"/>
    <n v="41312"/>
    <n v="1769"/>
    <n v="0"/>
    <n v="0.95717951200619678"/>
    <n v="79156"/>
    <n v="2938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31"/>
    <n v="19595"/>
    <n v="48330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613702439641002"/>
    <n v="0.95882228266628988"/>
    <n v="0.97290466456049063"/>
    <n v="0.96855322385565901"/>
    <n v="0.96234861366554469"/>
  </r>
  <r>
    <x v="1"/>
    <x v="148"/>
    <n v="84079"/>
    <n v="11320"/>
    <n v="316"/>
    <n v="2"/>
    <n v="0.97208480565371025"/>
    <n v="15729"/>
    <n v="444"/>
    <n v="0"/>
    <n v="0.9717718863246233"/>
    <n v="4776"/>
    <n v="169"/>
    <n v="0"/>
    <n v="0.96461474036850925"/>
    <n v="8014"/>
    <n v="349"/>
    <n v="0"/>
    <n v="0.95645121038183178"/>
    <n v="44240"/>
    <n v="1835"/>
    <n v="4"/>
    <n v="0.95852169981916813"/>
    <n v="84079"/>
    <n v="3113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20"/>
    <n v="20505"/>
    <n v="5225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9"/>
    <n v="79207"/>
    <n v="10754"/>
    <n v="271"/>
    <n v="0"/>
    <n v="0.97480007439092431"/>
    <n v="13395"/>
    <n v="391"/>
    <n v="0"/>
    <n v="0.97081000373273607"/>
    <n v="5539"/>
    <n v="181"/>
    <n v="0"/>
    <n v="0.96732262141180714"/>
    <n v="7018"/>
    <n v="307"/>
    <n v="0"/>
    <n v="0.95625534340267881"/>
    <n v="42501"/>
    <n v="1730"/>
    <n v="0"/>
    <n v="0.95929507540999037"/>
    <n v="79207"/>
    <n v="288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754"/>
    <n v="18934"/>
    <n v="4951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0"/>
    <n v="72489"/>
    <n v="9940"/>
    <n v="261"/>
    <n v="0"/>
    <n v="0.97374245472837018"/>
    <n v="12480"/>
    <n v="377"/>
    <n v="0"/>
    <n v="0.96979166666666672"/>
    <n v="4399"/>
    <n v="135"/>
    <n v="0"/>
    <n v="0.96931120709252105"/>
    <n v="5642"/>
    <n v="246"/>
    <n v="2"/>
    <n v="0.95639844026940801"/>
    <n v="40028"/>
    <n v="1885"/>
    <n v="9"/>
    <n v="0.95290796442490255"/>
    <n v="72489"/>
    <n v="2904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40"/>
    <n v="16879"/>
    <n v="456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1"/>
    <n v="82675"/>
    <n v="10565"/>
    <n v="288"/>
    <n v="1"/>
    <n v="0.97274017983909133"/>
    <n v="15964"/>
    <n v="524"/>
    <n v="1"/>
    <n v="0.96717614632924076"/>
    <n v="5703"/>
    <n v="209"/>
    <n v="0"/>
    <n v="0.96335262142731892"/>
    <n v="8684"/>
    <n v="389"/>
    <n v="0"/>
    <n v="0.95520497466605248"/>
    <n v="41759"/>
    <n v="2226"/>
    <n v="0"/>
    <n v="0.94669412581718915"/>
    <n v="82675"/>
    <n v="3636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65"/>
    <n v="21667"/>
    <n v="5044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2"/>
    <n v="56793"/>
    <m/>
    <m/>
    <m/>
    <m/>
    <n v="3953"/>
    <n v="278"/>
    <n v="0"/>
    <n v="0.92967366557045283"/>
    <n v="2915"/>
    <n v="145"/>
    <n v="0"/>
    <n v="0.95025728987993141"/>
    <n v="1947"/>
    <n v="109"/>
    <n v="0"/>
    <n v="0.94401643554185932"/>
    <n v="47978"/>
    <n v="1702"/>
    <n v="26"/>
    <n v="0.96452540747842763"/>
    <n v="56793"/>
    <n v="2234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868"/>
    <n v="4992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3"/>
    <n v="31072"/>
    <m/>
    <m/>
    <m/>
    <m/>
    <n v="3703"/>
    <n v="83"/>
    <n v="0"/>
    <n v="0.9775857412908453"/>
    <n v="865"/>
    <n v="106"/>
    <n v="0"/>
    <n v="0.87745664739884388"/>
    <n v="1232"/>
    <n v="53"/>
    <n v="0"/>
    <n v="0.95698051948051943"/>
    <n v="25272"/>
    <n v="510"/>
    <n v="5"/>
    <n v="0.97981956315289653"/>
    <n v="31072"/>
    <n v="752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568"/>
    <n v="2650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3"/>
    <x v="154"/>
    <n v="79550"/>
    <n v="11648"/>
    <n v="301"/>
    <n v="0"/>
    <n v="0.97415865384615385"/>
    <n v="14211"/>
    <n v="357"/>
    <n v="0"/>
    <n v="0.97487861515727259"/>
    <n v="4889"/>
    <n v="99"/>
    <n v="0"/>
    <n v="0.97975046021681322"/>
    <n v="7193"/>
    <n v="228"/>
    <n v="0"/>
    <n v="0.96830251633532605"/>
    <n v="41609"/>
    <n v="1656"/>
    <n v="16"/>
    <n v="0.9602009180706097"/>
    <n v="79550"/>
    <n v="2641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648"/>
    <n v="19100"/>
    <n v="48802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590156504119228"/>
    <n v="0.95924956701800723"/>
    <n v="0.97157158687096401"/>
    <n v="0.96594460039192842"/>
    <n v="0.9670266763347708"/>
  </r>
  <r>
    <x v="1"/>
    <x v="155"/>
    <n v="83438"/>
    <n v="10247"/>
    <n v="290"/>
    <n v="5"/>
    <n v="0.97169903386356982"/>
    <n v="14673"/>
    <n v="546"/>
    <n v="2"/>
    <n v="0.96278879574729093"/>
    <n v="5159"/>
    <n v="128"/>
    <n v="0"/>
    <n v="0.97518899011436322"/>
    <n v="7741"/>
    <n v="331"/>
    <n v="0"/>
    <n v="0.95724066658054519"/>
    <n v="45618"/>
    <n v="2498"/>
    <n v="0"/>
    <n v="0.94524091367442675"/>
    <n v="83438"/>
    <n v="3793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47"/>
    <n v="19832"/>
    <n v="53359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6"/>
    <n v="79551"/>
    <n v="10930"/>
    <n v="345"/>
    <n v="12"/>
    <n v="0.96843549862763034"/>
    <n v="15143"/>
    <n v="570"/>
    <n v="0"/>
    <n v="0.96235884567126728"/>
    <n v="4849"/>
    <n v="248"/>
    <n v="0"/>
    <n v="0.94885543411012585"/>
    <n v="6698"/>
    <n v="344"/>
    <n v="1"/>
    <n v="0.94864138548820542"/>
    <n v="41931"/>
    <n v="1622"/>
    <n v="5"/>
    <n v="0.96131740239917962"/>
    <n v="79551"/>
    <n v="3129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m/>
    <m/>
    <m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7"/>
    <n v="70319"/>
    <n v="9811"/>
    <n v="247"/>
    <n v="0"/>
    <n v="0.97482417694424628"/>
    <n v="10604"/>
    <n v="274"/>
    <n v="0"/>
    <n v="0.97416069407770656"/>
    <n v="4044"/>
    <n v="96"/>
    <n v="0"/>
    <n v="0.97626112759643913"/>
    <n v="5820"/>
    <n v="248"/>
    <n v="0"/>
    <n v="0.95738831615120279"/>
    <n v="40040"/>
    <n v="1813"/>
    <n v="0"/>
    <n v="0.95472027972027973"/>
    <n v="70319"/>
    <n v="267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11"/>
    <n v="14648"/>
    <n v="4586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8"/>
    <n v="73757"/>
    <n v="9706"/>
    <n v="305"/>
    <n v="0"/>
    <n v="0.96857613847104884"/>
    <n v="14922"/>
    <n v="487"/>
    <n v="0"/>
    <n v="0.96736362417906452"/>
    <n v="4403"/>
    <n v="155"/>
    <n v="0"/>
    <n v="0.96479672950261186"/>
    <n v="7080"/>
    <n v="364"/>
    <n v="0"/>
    <n v="0.94858757062146892"/>
    <n v="37646"/>
    <n v="1774"/>
    <n v="3"/>
    <n v="0.95287679965999039"/>
    <n v="73757"/>
    <n v="3085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6"/>
    <n v="19325"/>
    <n v="4472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9"/>
    <n v="56971"/>
    <m/>
    <m/>
    <m/>
    <m/>
    <n v="2610"/>
    <n v="193"/>
    <n v="1"/>
    <n v="0.92605363984674327"/>
    <n v="2144"/>
    <n v="56"/>
    <n v="1"/>
    <n v="0.97388059701492535"/>
    <n v="1495"/>
    <n v="47"/>
    <n v="0"/>
    <n v="0.96856187290969897"/>
    <n v="50722"/>
    <n v="1778"/>
    <n v="9"/>
    <n v="0.96494617720121445"/>
    <n v="56971"/>
    <n v="2074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754"/>
    <n v="5221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0"/>
    <n v="37263"/>
    <m/>
    <m/>
    <m/>
    <m/>
    <n v="3361"/>
    <n v="145"/>
    <n v="0"/>
    <n v="0.95685807795299016"/>
    <n v="715"/>
    <n v="82"/>
    <n v="0"/>
    <n v="0.88531468531468527"/>
    <n v="1480"/>
    <n v="92"/>
    <n v="0"/>
    <n v="0.93783783783783781"/>
    <n v="31707"/>
    <n v="647"/>
    <n v="0"/>
    <n v="0.97959441132872871"/>
    <n v="37263"/>
    <n v="966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076"/>
    <n v="331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4"/>
    <x v="161"/>
    <n v="81566"/>
    <n v="11706"/>
    <n v="322"/>
    <n v="0"/>
    <n v="0.9724927387664446"/>
    <n v="14019"/>
    <n v="458"/>
    <n v="2"/>
    <n v="0.9673300520721877"/>
    <n v="5239"/>
    <n v="156"/>
    <n v="0"/>
    <n v="0.97022332506203479"/>
    <n v="8065"/>
    <n v="325"/>
    <n v="2"/>
    <n v="0.95970241785492871"/>
    <n v="42537"/>
    <n v="2076"/>
    <n v="4"/>
    <n v="0.95119542986106209"/>
    <n v="81566"/>
    <n v="3337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06"/>
    <n v="19258"/>
    <n v="50602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18367346938786"/>
    <n v="1"/>
    <n v="1"/>
    <n v="1"/>
    <n v="1"/>
    <n v="1"/>
    <n v="1"/>
    <n v="0.998"/>
    <n v="0.95"/>
    <n v="1"/>
    <n v="1"/>
    <n v="1"/>
    <n v="1"/>
    <n v="1"/>
    <n v="1"/>
    <n v="1"/>
    <n v="0.99918367346938786"/>
    <n v="1"/>
    <n v="1"/>
    <n v="0.99993197278911572"/>
    <n v="1"/>
    <n v="1"/>
    <n v="1"/>
    <n v="0.94958933185677374"/>
    <n v="0.95648586363074595"/>
    <n v="0.97128769727332132"/>
    <n v="0.9661270559404308"/>
    <n v="0.96895616478522206"/>
  </r>
  <r>
    <x v="1"/>
    <x v="162"/>
    <n v="86813"/>
    <n v="10842"/>
    <n v="285"/>
    <n v="1"/>
    <n v="0.97371333702268958"/>
    <n v="17877"/>
    <n v="558"/>
    <n v="3"/>
    <n v="0.96878670917939247"/>
    <n v="3870"/>
    <n v="101"/>
    <n v="1"/>
    <n v="0.97390180878552968"/>
    <n v="8605"/>
    <n v="464"/>
    <n v="0"/>
    <n v="0.9460778617083091"/>
    <n v="45619"/>
    <n v="2337"/>
    <n v="1"/>
    <n v="0.94877134527280305"/>
    <n v="86813"/>
    <n v="3745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42"/>
    <n v="21747"/>
    <n v="5422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3"/>
    <n v="79733"/>
    <n v="9499"/>
    <n v="271"/>
    <n v="0"/>
    <n v="0.97147068112432888"/>
    <n v="15226"/>
    <n v="422"/>
    <n v="2"/>
    <n v="0.97228425062393276"/>
    <n v="5825"/>
    <n v="159"/>
    <n v="1"/>
    <n v="0.97270386266094422"/>
    <n v="7958"/>
    <n v="388"/>
    <n v="0"/>
    <n v="0.95124403116360889"/>
    <n v="41225"/>
    <n v="1815"/>
    <n v="4"/>
    <n v="0.95597331716191636"/>
    <n v="79733"/>
    <n v="3055"/>
    <n v="7"/>
    <n v="1"/>
    <n v="0"/>
    <n v="0"/>
    <n v="1"/>
    <n v="0"/>
    <n v="0"/>
    <n v="1"/>
    <n v="0"/>
    <n v="0"/>
    <n v="0.99952380952380948"/>
    <n v="1"/>
    <n v="0.01"/>
    <n v="1"/>
    <n v="0"/>
    <n v="0"/>
    <n v="1"/>
    <n v="0"/>
    <n v="0"/>
    <n v="1"/>
    <n v="0"/>
    <n v="0"/>
    <n v="9499"/>
    <n v="21051"/>
    <n v="49183"/>
    <s v="Bizzerba: defaut liaison etherner "/>
    <n v="21"/>
    <n v="9"/>
    <n v="18"/>
    <n v="7.5"/>
    <n v="10.5"/>
    <m/>
    <m/>
    <m/>
    <n v="0.3"/>
    <m/>
    <m/>
    <m/>
    <m/>
    <m/>
    <m/>
    <n v="0"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.99952380952380948"/>
    <n v="1"/>
    <n v="1"/>
    <n v="1"/>
    <m/>
    <m/>
    <m/>
    <m/>
    <m/>
    <m/>
    <m/>
    <m/>
    <m/>
    <m/>
    <m/>
    <m/>
  </r>
  <r>
    <x v="1"/>
    <x v="164"/>
    <n v="80377"/>
    <n v="9542"/>
    <n v="271"/>
    <n v="0"/>
    <n v="0.97159924544120735"/>
    <n v="16529"/>
    <n v="499"/>
    <n v="4"/>
    <n v="0.96981063585213867"/>
    <n v="5062"/>
    <n v="148"/>
    <n v="1"/>
    <n v="0.97076254444883447"/>
    <n v="7603"/>
    <n v="369"/>
    <n v="0"/>
    <n v="0.95146652637116924"/>
    <n v="41641"/>
    <n v="2098"/>
    <n v="0"/>
    <n v="0.94961696404985474"/>
    <n v="80377"/>
    <n v="3385"/>
    <n v="5"/>
    <n v="0.99428571428571422"/>
    <n v="1"/>
    <n v="0.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42"/>
    <n v="21591"/>
    <n v="49244"/>
    <s v="Barre de tension chaîne déploiement télescopique S050R HS"/>
    <n v="21"/>
    <n v="9"/>
    <n v="22"/>
    <n v="7.5"/>
    <n v="10.5"/>
    <n v="3"/>
    <m/>
    <m/>
    <m/>
    <m/>
    <m/>
    <m/>
    <n v="1"/>
    <m/>
    <m/>
    <m/>
    <m/>
    <m/>
    <m/>
    <n v="0.99428571428571422"/>
    <n v="1"/>
    <n v="1"/>
    <n v="1"/>
    <n v="1"/>
    <n v="1"/>
    <n v="1"/>
    <n v="0.98"/>
    <n v="0.9"/>
    <m/>
    <m/>
    <m/>
    <m/>
    <m/>
    <m/>
    <m/>
    <n v="0.998"/>
    <n v="0.95"/>
    <n v="0.99428571428571422"/>
    <n v="1"/>
    <n v="1"/>
    <n v="1"/>
    <n v="1"/>
    <n v="1"/>
    <n v="1"/>
    <m/>
    <m/>
    <m/>
    <m/>
    <m/>
    <m/>
    <m/>
    <m/>
    <m/>
    <m/>
    <m/>
    <m/>
  </r>
  <r>
    <x v="1"/>
    <x v="165"/>
    <n v="71303"/>
    <n v="8912"/>
    <n v="301"/>
    <n v="0"/>
    <n v="0.96622531418312385"/>
    <n v="13964"/>
    <n v="606"/>
    <n v="4"/>
    <n v="0.95660269263821252"/>
    <n v="4058"/>
    <n v="118"/>
    <n v="0"/>
    <n v="0.97092163627402661"/>
    <n v="7923"/>
    <n v="468"/>
    <n v="5"/>
    <n v="0.9409314653540326"/>
    <n v="36446"/>
    <n v="1679"/>
    <n v="9"/>
    <n v="0.95393184437249634"/>
    <n v="71303"/>
    <n v="3172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12"/>
    <n v="18022"/>
    <n v="4436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6"/>
    <n v="50072"/>
    <m/>
    <m/>
    <m/>
    <m/>
    <n v="4558"/>
    <n v="250"/>
    <n v="0"/>
    <n v="0.94515138218516892"/>
    <n v="2700"/>
    <n v="131"/>
    <n v="1"/>
    <n v="0.95148148148148148"/>
    <n v="2260"/>
    <n v="99"/>
    <n v="3"/>
    <n v="0.95619469026548676"/>
    <n v="40554"/>
    <n v="1432"/>
    <n v="19"/>
    <n v="0.96468905656655324"/>
    <n v="50072"/>
    <n v="1912"/>
    <n v="2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258"/>
    <n v="428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7"/>
    <n v="31247"/>
    <m/>
    <m/>
    <m/>
    <m/>
    <n v="2703"/>
    <n v="82"/>
    <n v="0"/>
    <n v="0.9696633370329264"/>
    <n v="530"/>
    <n v="34"/>
    <n v="0"/>
    <n v="0.9358490566037736"/>
    <n v="930"/>
    <n v="72"/>
    <n v="0"/>
    <n v="0.92258064516129035"/>
    <n v="27084"/>
    <n v="534"/>
    <n v="0"/>
    <n v="0.9802835622507754"/>
    <n v="31247"/>
    <n v="722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3233"/>
    <n v="280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5"/>
    <x v="168"/>
    <n v="78173"/>
    <n v="11163"/>
    <n v="374"/>
    <n v="3"/>
    <n v="0.96649646152467972"/>
    <n v="13530"/>
    <n v="399"/>
    <n v="1"/>
    <n v="0.97050997782705095"/>
    <n v="4606"/>
    <n v="182"/>
    <n v="0"/>
    <n v="0.96048632218844987"/>
    <n v="7379"/>
    <n v="490"/>
    <n v="0"/>
    <n v="0.93359533812169671"/>
    <n v="41495"/>
    <n v="1845"/>
    <n v="5"/>
    <n v="0.95553681166405591"/>
    <n v="78173"/>
    <n v="3290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63"/>
    <n v="18136"/>
    <n v="48874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026413152671939"/>
    <n v="0.9606585470778648"/>
    <n v="0.97130391670798211"/>
    <n v="0.96291604457916724"/>
    <n v="0.96036742289266341"/>
  </r>
  <r>
    <x v="1"/>
    <x v="169"/>
    <n v="82068"/>
    <n v="10152"/>
    <n v="290"/>
    <n v="0"/>
    <n v="0.9714342001576044"/>
    <n v="14447"/>
    <n v="479"/>
    <n v="1"/>
    <n v="0.9668443275420503"/>
    <n v="4012"/>
    <n v="163"/>
    <n v="0"/>
    <n v="0.95937188434695908"/>
    <n v="9410"/>
    <n v="563"/>
    <n v="2"/>
    <n v="0.9401700318809777"/>
    <n v="44047"/>
    <n v="2242"/>
    <n v="3"/>
    <n v="0.9490998251867323"/>
    <n v="82068"/>
    <n v="373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52"/>
    <n v="18459"/>
    <n v="53457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0"/>
    <n v="77546"/>
    <n v="9972"/>
    <n v="251"/>
    <n v="2"/>
    <n v="0.97482952266345768"/>
    <n v="12425"/>
    <n v="349"/>
    <n v="6"/>
    <n v="0.97191146881287727"/>
    <n v="4731"/>
    <n v="173"/>
    <n v="3"/>
    <n v="0.96343267808074406"/>
    <n v="7788"/>
    <n v="394"/>
    <n v="0"/>
    <n v="0.94940934771443242"/>
    <n v="42630"/>
    <n v="1912"/>
    <n v="8"/>
    <n v="0.95514895613417783"/>
    <n v="77546"/>
    <n v="3079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72"/>
    <n v="17156"/>
    <n v="5041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1"/>
    <n v="75817"/>
    <n v="10149"/>
    <n v="273"/>
    <n v="5"/>
    <n v="0.97310079810818795"/>
    <n v="12063"/>
    <n v="514"/>
    <n v="3"/>
    <n v="0.95739036723866366"/>
    <n v="4293"/>
    <n v="136"/>
    <n v="1"/>
    <n v="0.96832052177964123"/>
    <n v="7411"/>
    <n v="393"/>
    <n v="0"/>
    <n v="0.94697071920118747"/>
    <n v="41901"/>
    <n v="1686"/>
    <n v="2"/>
    <n v="0.95976229684255743"/>
    <n v="75817"/>
    <n v="3002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49"/>
    <n v="16356"/>
    <n v="4931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2"/>
    <n v="64835"/>
    <n v="8989"/>
    <n v="259"/>
    <n v="1"/>
    <n v="0.97118700634108357"/>
    <n v="9615"/>
    <n v="421"/>
    <n v="2"/>
    <n v="0.95621424856994275"/>
    <n v="4286"/>
    <n v="131"/>
    <n v="0"/>
    <n v="0.96943537097526833"/>
    <n v="6253"/>
    <n v="501"/>
    <n v="14"/>
    <n v="0.91987845833999682"/>
    <n v="35692"/>
    <n v="1562"/>
    <n v="27"/>
    <n v="0.95623669169561809"/>
    <n v="64835"/>
    <n v="2874"/>
    <n v="4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89"/>
    <n v="13901"/>
    <n v="4194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3"/>
    <n v="53103"/>
    <m/>
    <m/>
    <m/>
    <m/>
    <n v="3955"/>
    <n v="289"/>
    <n v="0"/>
    <n v="0.92692793931731987"/>
    <n v="2729"/>
    <n v="159"/>
    <n v="2"/>
    <n v="0.94173689996335652"/>
    <n v="2275"/>
    <n v="89"/>
    <n v="0"/>
    <n v="0.96087912087912086"/>
    <n v="44144"/>
    <n v="1243"/>
    <n v="7"/>
    <n v="0.97184215295396881"/>
    <n v="53103"/>
    <n v="1780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84"/>
    <n v="4641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4"/>
    <n v="34856"/>
    <m/>
    <m/>
    <m/>
    <m/>
    <n v="274"/>
    <n v="8"/>
    <n v="0"/>
    <n v="0.97080291970802923"/>
    <n v="600"/>
    <n v="57"/>
    <n v="0"/>
    <n v="0.90500000000000003"/>
    <n v="297"/>
    <n v="8"/>
    <n v="0"/>
    <n v="0.97306397306397308"/>
    <n v="33685"/>
    <n v="667"/>
    <n v="6"/>
    <n v="0.98019890158824408"/>
    <n v="34856"/>
    <n v="740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74"/>
    <n v="339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6"/>
    <x v="175"/>
    <n v="43002"/>
    <n v="2016"/>
    <n v="38"/>
    <n v="0"/>
    <n v="0.98115079365079361"/>
    <n v="10736"/>
    <n v="279"/>
    <n v="2"/>
    <n v="0.97401266766020866"/>
    <n v="4529"/>
    <n v="174"/>
    <n v="0"/>
    <n v="0.96158092294104658"/>
    <n v="2521"/>
    <n v="103"/>
    <n v="1"/>
    <n v="0.95914319714399043"/>
    <n v="23200"/>
    <n v="854"/>
    <n v="0"/>
    <n v="0.96318965517241384"/>
    <n v="43002"/>
    <n v="144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016"/>
    <n v="15265"/>
    <n v="2572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971428571428578"/>
    <n v="0.98571428571428577"/>
    <n v="1"/>
    <n v="1"/>
    <n v="1"/>
    <n v="0.9558331292350396"/>
    <n v="0.96261877207186175"/>
    <n v="0.96994544037412311"/>
    <n v="0.96546749777382013"/>
    <n v="0.96160468319559234"/>
  </r>
  <r>
    <x v="1"/>
    <x v="176"/>
    <n v="7588"/>
    <n v="401"/>
    <n v="8"/>
    <n v="0"/>
    <n v="0.98004987531172072"/>
    <n v="4190"/>
    <n v="205"/>
    <n v="0"/>
    <n v="0.95107398568019097"/>
    <n v="2104"/>
    <n v="95"/>
    <n v="0"/>
    <n v="0.95484790874524716"/>
    <n v="11"/>
    <n v="0"/>
    <n v="0"/>
    <n v="1"/>
    <n v="882"/>
    <n v="12"/>
    <n v="0"/>
    <n v="0.98639455782312924"/>
    <n v="7588"/>
    <n v="32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401"/>
    <n v="6294"/>
    <n v="893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7"/>
    <n v="73313"/>
    <n v="10456"/>
    <n v="340"/>
    <n v="0"/>
    <n v="0.96748278500382556"/>
    <n v="12857"/>
    <n v="399"/>
    <n v="5"/>
    <n v="0.96896632184802056"/>
    <n v="4889"/>
    <n v="110"/>
    <n v="2"/>
    <n v="0.97750051135201477"/>
    <n v="6785"/>
    <n v="293"/>
    <n v="0"/>
    <n v="0.95681650700073695"/>
    <n v="38326"/>
    <n v="1450"/>
    <n v="5"/>
    <n v="0.9621666753639827"/>
    <n v="73313"/>
    <n v="2592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56"/>
    <n v="17746"/>
    <n v="45111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8"/>
    <n v="71861"/>
    <n v="9699"/>
    <n v="260"/>
    <n v="2"/>
    <n v="0.97319311269203013"/>
    <n v="14142"/>
    <n v="382"/>
    <n v="6"/>
    <n v="0.97298826191486354"/>
    <n v="4484"/>
    <n v="147"/>
    <n v="8"/>
    <n v="0.96721677074041035"/>
    <n v="7106"/>
    <n v="325"/>
    <n v="0"/>
    <n v="0.95426400225161834"/>
    <n v="36430"/>
    <n v="1463"/>
    <n v="1"/>
    <n v="0.95984079055723304"/>
    <n v="71861"/>
    <n v="2577"/>
    <n v="17"/>
    <n v="1"/>
    <n v="0"/>
    <n v="0"/>
    <n v="1"/>
    <n v="0"/>
    <n v="0"/>
    <n v="1"/>
    <n v="0"/>
    <n v="0"/>
    <n v="0.9"/>
    <n v="1"/>
    <n v="0.03"/>
    <n v="1"/>
    <n v="0"/>
    <n v="0"/>
    <n v="1"/>
    <n v="0"/>
    <n v="0"/>
    <n v="1"/>
    <n v="0"/>
    <n v="0"/>
    <n v="9699"/>
    <n v="18626"/>
    <n v="43536"/>
    <s v="Bizzerba: defaut liaison ethernet"/>
    <n v="21"/>
    <n v="9"/>
    <n v="22"/>
    <n v="7.5"/>
    <n v="10.5"/>
    <m/>
    <m/>
    <m/>
    <n v="0.75"/>
    <m/>
    <m/>
    <m/>
    <m/>
    <m/>
    <m/>
    <n v="0"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.9"/>
    <n v="1"/>
    <n v="1"/>
    <n v="1"/>
    <m/>
    <m/>
    <m/>
    <m/>
    <m/>
    <m/>
    <m/>
    <m/>
    <m/>
    <m/>
    <m/>
    <m/>
  </r>
  <r>
    <x v="1"/>
    <x v="179"/>
    <n v="66301"/>
    <n v="9503"/>
    <n v="318"/>
    <n v="24"/>
    <n v="0.96653688308955066"/>
    <n v="10237"/>
    <n v="422"/>
    <n v="9"/>
    <n v="0.9587769854449546"/>
    <n v="4089"/>
    <n v="127"/>
    <n v="76"/>
    <n v="0.96894106138420155"/>
    <n v="5857"/>
    <n v="283"/>
    <n v="2"/>
    <n v="0.95168174833532526"/>
    <n v="36615"/>
    <n v="1677"/>
    <n v="7"/>
    <n v="0.95419909873002873"/>
    <n v="66301"/>
    <n v="2827"/>
    <n v="118"/>
    <n v="1"/>
    <n v="0"/>
    <n v="0"/>
    <n v="1"/>
    <n v="0"/>
    <n v="0"/>
    <n v="0.998"/>
    <n v="1"/>
    <n v="0.1"/>
    <n v="1"/>
    <n v="0"/>
    <n v="0"/>
    <n v="1"/>
    <n v="0"/>
    <n v="0"/>
    <n v="1"/>
    <n v="0"/>
    <n v="0"/>
    <n v="1"/>
    <n v="0"/>
    <n v="0"/>
    <n v="9503"/>
    <n v="14326"/>
    <n v="42472"/>
    <s v="Défaut tunnel DE2 pas d'impact sur la production"/>
    <n v="21"/>
    <n v="9"/>
    <n v="22"/>
    <n v="7.5"/>
    <n v="10.5"/>
    <m/>
    <m/>
    <n v="0.1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8"/>
    <n v="1"/>
    <n v="1"/>
    <n v="1"/>
    <n v="1"/>
    <m/>
    <m/>
    <m/>
    <m/>
    <m/>
    <m/>
    <m/>
    <m/>
    <m/>
    <m/>
    <m/>
    <m/>
  </r>
  <r>
    <x v="1"/>
    <x v="180"/>
    <n v="41016"/>
    <m/>
    <m/>
    <m/>
    <m/>
    <n v="3506"/>
    <n v="239"/>
    <n v="1"/>
    <n v="0.93183114660581856"/>
    <n v="2597"/>
    <n v="216"/>
    <n v="1"/>
    <n v="0.91682710820177127"/>
    <n v="2135"/>
    <n v="73"/>
    <n v="0"/>
    <n v="0.96580796252927403"/>
    <n v="32778"/>
    <n v="1176"/>
    <n v="8"/>
    <n v="0.96412227713710419"/>
    <n v="41016"/>
    <n v="1704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103"/>
    <n v="3491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1"/>
    <n v="34205"/>
    <m/>
    <m/>
    <m/>
    <m/>
    <n v="482"/>
    <n v="13"/>
    <n v="0"/>
    <n v="0.97302904564315351"/>
    <n v="540"/>
    <n v="23"/>
    <n v="0"/>
    <n v="0.95740740740740737"/>
    <n v="83"/>
    <n v="5"/>
    <n v="0"/>
    <n v="0.93975903614457834"/>
    <n v="33100"/>
    <n v="894"/>
    <n v="12"/>
    <n v="0.97299093655589119"/>
    <n v="34205"/>
    <n v="935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022"/>
    <n v="331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7"/>
    <x v="182"/>
    <n v="75779"/>
    <n v="11740"/>
    <n v="262"/>
    <n v="0"/>
    <n v="0.97768313458262346"/>
    <n v="14101"/>
    <n v="441"/>
    <n v="0"/>
    <n v="0.968725622296291"/>
    <n v="4814"/>
    <n v="139"/>
    <n v="0"/>
    <n v="0.97112588284171164"/>
    <n v="7413"/>
    <n v="306"/>
    <n v="0"/>
    <n v="0.95872116552003239"/>
    <n v="37711"/>
    <n v="1180"/>
    <n v="0"/>
    <n v="0.96870939513669752"/>
    <n v="75779"/>
    <n v="232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40"/>
    <n v="18915"/>
    <n v="45124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0.99948051948051941"/>
    <n v="1"/>
    <n v="1"/>
    <n v="1"/>
    <n v="1"/>
    <n v="0.998"/>
    <n v="0.95"/>
    <n v="1"/>
    <n v="1"/>
    <n v="1"/>
    <n v="1"/>
    <n v="1"/>
    <n v="1"/>
    <n v="1"/>
    <n v="1"/>
    <n v="0.9999285714285715"/>
    <n v="0.99876623376623386"/>
    <n v="1"/>
    <n v="1"/>
    <n v="1"/>
    <n v="1"/>
    <n v="0.95400222345747643"/>
    <n v="0.96387053933320688"/>
    <n v="0.97739221871713988"/>
    <n v="0.96748749519045785"/>
    <n v="0.9678589294647324"/>
  </r>
  <r>
    <x v="1"/>
    <x v="183"/>
    <n v="79402"/>
    <n v="11339"/>
    <n v="252"/>
    <n v="1"/>
    <n v="0.97777581797336621"/>
    <n v="14708"/>
    <n v="440"/>
    <n v="2"/>
    <n v="0.97008430785966826"/>
    <n v="4839"/>
    <n v="201"/>
    <n v="152"/>
    <n v="0.95846249225046498"/>
    <n v="8120"/>
    <n v="329"/>
    <n v="0"/>
    <n v="0.95948275862068966"/>
    <n v="40396"/>
    <n v="1874"/>
    <n v="0"/>
    <n v="0.95360926824438064"/>
    <n v="79402"/>
    <n v="3096"/>
    <n v="155"/>
    <n v="1"/>
    <n v="0"/>
    <n v="0"/>
    <n v="0.99950000000000006"/>
    <n v="1"/>
    <n v="0.12"/>
    <n v="0.995"/>
    <n v="1"/>
    <n v="0.11"/>
    <n v="1"/>
    <n v="0"/>
    <n v="0"/>
    <n v="1"/>
    <n v="0"/>
    <n v="0"/>
    <n v="1"/>
    <n v="0"/>
    <n v="0"/>
    <n v="1"/>
    <n v="0"/>
    <n v="0"/>
    <n v="11339"/>
    <n v="19547"/>
    <n v="48516"/>
    <s v="Defaut profibus sur DE2 + Cellule XOOA_D06"/>
    <n v="16"/>
    <n v="0"/>
    <n v="8"/>
    <n v="7.5"/>
    <n v="10.5"/>
    <m/>
    <n v="0.5"/>
    <n v="0.4"/>
    <m/>
    <m/>
    <m/>
    <m/>
    <m/>
    <n v="0"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0.99950000000000006"/>
    <n v="0.995"/>
    <n v="1"/>
    <n v="1"/>
    <n v="1"/>
    <n v="1"/>
    <m/>
    <m/>
    <m/>
    <m/>
    <m/>
    <m/>
    <m/>
    <m/>
    <m/>
    <m/>
    <m/>
    <m/>
  </r>
  <r>
    <x v="1"/>
    <x v="184"/>
    <n v="73189"/>
    <n v="10676"/>
    <n v="257"/>
    <n v="0"/>
    <n v="0.97592731360059948"/>
    <n v="12922"/>
    <n v="356"/>
    <n v="0"/>
    <n v="0.97245008512614151"/>
    <n v="4859"/>
    <n v="127"/>
    <n v="2"/>
    <n v="0.97386293476023877"/>
    <n v="7502"/>
    <n v="398"/>
    <n v="5"/>
    <n v="0.94694748067182088"/>
    <n v="37230"/>
    <n v="1481"/>
    <n v="2"/>
    <n v="0.96022025248455545"/>
    <n v="73189"/>
    <n v="2619"/>
    <n v="9"/>
    <n v="1"/>
    <n v="0"/>
    <n v="0"/>
    <n v="1"/>
    <n v="0"/>
    <n v="0"/>
    <n v="0.99636363636363645"/>
    <n v="1"/>
    <n v="0.08"/>
    <n v="1"/>
    <n v="0"/>
    <n v="0"/>
    <n v="1"/>
    <n v="0"/>
    <n v="0"/>
    <n v="1"/>
    <n v="0"/>
    <n v="0"/>
    <n v="1"/>
    <n v="0"/>
    <n v="0"/>
    <n v="10676"/>
    <n v="17781"/>
    <n v="44732"/>
    <s v="Telescopique 800D Changement du codeur sur moteur tapis"/>
    <n v="21"/>
    <n v="9"/>
    <n v="18"/>
    <n v="7.5"/>
    <n v="10.5"/>
    <m/>
    <m/>
    <n v="1"/>
    <m/>
    <m/>
    <m/>
    <m/>
    <m/>
    <m/>
    <n v="1"/>
    <m/>
    <m/>
    <m/>
    <m/>
    <n v="1"/>
    <n v="1"/>
    <n v="0.99636363636363645"/>
    <n v="1"/>
    <n v="1"/>
    <n v="1"/>
    <n v="1"/>
    <n v="0.98"/>
    <n v="0.9"/>
    <m/>
    <m/>
    <m/>
    <m/>
    <m/>
    <m/>
    <m/>
    <n v="0.998"/>
    <n v="0.95"/>
    <n v="1"/>
    <n v="1"/>
    <n v="0.99636363636363645"/>
    <n v="1"/>
    <n v="1"/>
    <n v="1"/>
    <n v="1"/>
    <m/>
    <m/>
    <m/>
    <m/>
    <m/>
    <m/>
    <m/>
    <m/>
    <m/>
    <m/>
    <m/>
    <m/>
  </r>
  <r>
    <x v="1"/>
    <x v="185"/>
    <n v="38025"/>
    <n v="1969"/>
    <n v="35"/>
    <n v="0"/>
    <n v="0.98222447943118329"/>
    <n v="7973"/>
    <n v="341"/>
    <n v="4"/>
    <n v="0.95723065345541203"/>
    <n v="3579"/>
    <n v="106"/>
    <n v="2"/>
    <n v="0.97038278848840454"/>
    <n v="2289"/>
    <n v="95"/>
    <n v="0"/>
    <n v="0.9584971603320227"/>
    <n v="22215"/>
    <n v="850"/>
    <n v="5"/>
    <n v="0.96173756470853022"/>
    <n v="38025"/>
    <n v="1427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969"/>
    <n v="11552"/>
    <n v="2450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6"/>
    <n v="9287"/>
    <n v="414"/>
    <n v="11"/>
    <n v="0"/>
    <n v="0.97342995169082125"/>
    <n v="5312"/>
    <n v="156"/>
    <n v="0"/>
    <n v="0.9706325301204819"/>
    <n v="2478"/>
    <n v="80"/>
    <n v="0"/>
    <n v="0.96771589991928975"/>
    <m/>
    <m/>
    <m/>
    <m/>
    <n v="1083"/>
    <n v="43"/>
    <n v="0"/>
    <n v="0.96029547553093264"/>
    <n v="9287"/>
    <n v="29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414"/>
    <n v="7790"/>
    <n v="10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7"/>
    <n v="60755"/>
    <m/>
    <m/>
    <m/>
    <m/>
    <n v="6965"/>
    <n v="282"/>
    <n v="0"/>
    <n v="0.95951184493898056"/>
    <n v="2886"/>
    <n v="98"/>
    <n v="0"/>
    <n v="0.96604296604296602"/>
    <n v="3200"/>
    <n v="189"/>
    <n v="1"/>
    <n v="0.94093749999999998"/>
    <n v="47704"/>
    <n v="1749"/>
    <n v="18"/>
    <n v="0.96333640784839847"/>
    <n v="60755"/>
    <n v="2318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851"/>
    <n v="5090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8"/>
    <n v="46765"/>
    <m/>
    <m/>
    <m/>
    <m/>
    <n v="395"/>
    <n v="12"/>
    <n v="0"/>
    <n v="0.96962025316455691"/>
    <n v="533"/>
    <n v="20"/>
    <n v="0"/>
    <n v="0.96247654784240155"/>
    <n v="260"/>
    <n v="7"/>
    <n v="0"/>
    <n v="0.97307692307692306"/>
    <n v="45577"/>
    <n v="1202"/>
    <n v="0"/>
    <n v="0.97362704873071948"/>
    <n v="46765"/>
    <n v="1241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28"/>
    <n v="4583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8"/>
    <x v="189"/>
    <n v="84004"/>
    <n v="11578"/>
    <n v="264"/>
    <n v="0"/>
    <n v="0.977198134392814"/>
    <n v="16020"/>
    <n v="413"/>
    <n v="11"/>
    <n v="0.9742197253433208"/>
    <n v="5163"/>
    <n v="112"/>
    <n v="395"/>
    <n v="0.97830718574472209"/>
    <n v="7885"/>
    <n v="321"/>
    <n v="1"/>
    <n v="0.959289790741915"/>
    <n v="43358"/>
    <n v="1573"/>
    <n v="15"/>
    <n v="0.96372065132155538"/>
    <n v="84004"/>
    <n v="2683"/>
    <n v="422"/>
    <n v="1"/>
    <n v="0"/>
    <n v="0"/>
    <n v="1"/>
    <n v="0"/>
    <n v="0"/>
    <n v="0.95111111111111113"/>
    <n v="3"/>
    <n v="0.88"/>
    <n v="1"/>
    <n v="0"/>
    <n v="0"/>
    <n v="1"/>
    <n v="0"/>
    <n v="0"/>
    <n v="1"/>
    <n v="0"/>
    <n v="0"/>
    <n v="1"/>
    <n v="0"/>
    <n v="0"/>
    <n v="11578"/>
    <n v="21183"/>
    <n v="51243"/>
    <s v="Défaut Profibus sur tunnel DE2, passerelles Asi 92 et 93, 3 fois dans la journée durant 53 min au total"/>
    <n v="14.5"/>
    <n v="0"/>
    <n v="12"/>
    <n v="7.5"/>
    <n v="10.5"/>
    <m/>
    <m/>
    <n v="0.88"/>
    <m/>
    <m/>
    <m/>
    <m/>
    <m/>
    <m/>
    <n v="0"/>
    <m/>
    <m/>
    <m/>
    <m/>
    <n v="1"/>
    <n v="1"/>
    <n v="1"/>
    <n v="1"/>
    <n v="1"/>
    <n v="1"/>
    <n v="1"/>
    <n v="0.98"/>
    <n v="0.9"/>
    <n v="0.998"/>
    <n v="1"/>
    <n v="1"/>
    <n v="1"/>
    <n v="1"/>
    <n v="1"/>
    <n v="1"/>
    <n v="0.998"/>
    <n v="0.95"/>
    <n v="1"/>
    <n v="1"/>
    <n v="0.95111111111111113"/>
    <n v="1"/>
    <n v="1"/>
    <n v="1"/>
    <n v="1"/>
    <n v="0.998"/>
    <n v="1"/>
    <n v="0.99301587301587291"/>
    <n v="1"/>
    <n v="1"/>
    <n v="1"/>
    <n v="1"/>
    <n v="0.95593561850847941"/>
    <n v="0.96238292464818564"/>
    <n v="0.97162467092892069"/>
    <n v="0.96960055736182071"/>
    <n v="0.96734933112674115"/>
  </r>
  <r>
    <x v="1"/>
    <x v="190"/>
    <n v="83761"/>
    <n v="11114"/>
    <n v="359"/>
    <n v="4"/>
    <n v="0.9676983984164117"/>
    <n v="18299"/>
    <n v="663"/>
    <n v="1"/>
    <n v="0.96376851194054325"/>
    <n v="5507"/>
    <n v="217"/>
    <n v="2"/>
    <n v="0.96059560559288182"/>
    <n v="8365"/>
    <n v="403"/>
    <n v="2"/>
    <n v="0.95182307232516439"/>
    <n v="40476"/>
    <n v="1586"/>
    <n v="31"/>
    <n v="0.96081628619428794"/>
    <n v="83761"/>
    <n v="3228"/>
    <n v="40"/>
    <n v="0.98599999999999999"/>
    <n v="1"/>
    <n v="0.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14"/>
    <n v="23806"/>
    <n v="48841"/>
    <s v="Problème saturation fictive du trieur dû probablement à un déragle de la nouvelle cellule de présence colis dans les filets. 10min"/>
    <n v="16"/>
    <n v="0"/>
    <n v="8"/>
    <n v="7.5"/>
    <n v="10.5"/>
    <n v="0.5"/>
    <m/>
    <m/>
    <m/>
    <m/>
    <m/>
    <m/>
    <n v="1"/>
    <m/>
    <m/>
    <m/>
    <m/>
    <m/>
    <m/>
    <n v="0.98599999999999999"/>
    <n v="1"/>
    <n v="1"/>
    <n v="1"/>
    <n v="1"/>
    <n v="1"/>
    <n v="1"/>
    <n v="0.98"/>
    <n v="0.9"/>
    <m/>
    <m/>
    <m/>
    <m/>
    <m/>
    <m/>
    <m/>
    <n v="0.998"/>
    <n v="0.95"/>
    <n v="0.98599999999999999"/>
    <n v="1"/>
    <n v="1"/>
    <n v="1"/>
    <n v="1"/>
    <n v="1"/>
    <n v="1"/>
    <m/>
    <m/>
    <m/>
    <m/>
    <m/>
    <m/>
    <m/>
    <m/>
    <m/>
    <m/>
    <m/>
    <m/>
  </r>
  <r>
    <x v="1"/>
    <x v="191"/>
    <n v="80608"/>
    <n v="10848"/>
    <n v="332"/>
    <n v="2"/>
    <n v="0.9693952802359882"/>
    <n v="17117"/>
    <n v="472"/>
    <n v="0"/>
    <n v="0.97242507448735171"/>
    <n v="5585"/>
    <n v="160"/>
    <n v="0"/>
    <n v="0.9713518352730528"/>
    <n v="7569"/>
    <n v="309"/>
    <n v="0"/>
    <n v="0.95917558462148234"/>
    <n v="39489"/>
    <n v="1669"/>
    <n v="7"/>
    <n v="0.95773506546126774"/>
    <n v="80608"/>
    <n v="2942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48"/>
    <n v="22702"/>
    <n v="4705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2"/>
    <n v="72294"/>
    <n v="10035"/>
    <n v="280"/>
    <n v="0"/>
    <n v="0.97209765819631289"/>
    <n v="13202"/>
    <n v="418"/>
    <n v="2"/>
    <n v="0.96833813058627483"/>
    <n v="5052"/>
    <n v="185"/>
    <n v="0"/>
    <n v="0.96338083927157558"/>
    <n v="7419"/>
    <n v="338"/>
    <n v="0"/>
    <n v="0.95444129936649147"/>
    <n v="36586"/>
    <n v="1506"/>
    <n v="5"/>
    <n v="0.95883671349696609"/>
    <n v="72294"/>
    <n v="2727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35"/>
    <n v="18254"/>
    <n v="4400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3"/>
    <n v="73406"/>
    <n v="9605"/>
    <n v="274"/>
    <n v="5"/>
    <n v="0.97147319104633001"/>
    <n v="15901"/>
    <n v="459"/>
    <n v="3"/>
    <n v="0.97113389095025471"/>
    <n v="4718"/>
    <n v="140"/>
    <n v="0"/>
    <n v="0.97032640949554894"/>
    <n v="7579"/>
    <n v="346"/>
    <n v="1"/>
    <n v="0.95434753925319959"/>
    <n v="35603"/>
    <n v="1401"/>
    <n v="0"/>
    <n v="0.96064938347892037"/>
    <n v="73406"/>
    <n v="2620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05"/>
    <n v="20619"/>
    <n v="431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4"/>
    <n v="45318"/>
    <m/>
    <m/>
    <m/>
    <m/>
    <n v="5093"/>
    <n v="181"/>
    <n v="0"/>
    <n v="0.96446102493618691"/>
    <n v="2375"/>
    <n v="75"/>
    <n v="0"/>
    <n v="0.96842105263157896"/>
    <n v="2642"/>
    <n v="116"/>
    <n v="0"/>
    <n v="0.95609386828160481"/>
    <n v="35208"/>
    <n v="1284"/>
    <n v="0"/>
    <n v="0.96353101567825494"/>
    <n v="45318"/>
    <n v="1656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468"/>
    <n v="3785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5"/>
    <n v="25566"/>
    <m/>
    <m/>
    <m/>
    <m/>
    <n v="488"/>
    <n v="12"/>
    <n v="0"/>
    <n v="0.97540983606557374"/>
    <n v="604"/>
    <n v="58"/>
    <n v="0"/>
    <n v="0.90397350993377479"/>
    <n v="230"/>
    <n v="4"/>
    <n v="0"/>
    <n v="0.9826086956521739"/>
    <n v="24244"/>
    <n v="572"/>
    <n v="0"/>
    <n v="0.97640653357531759"/>
    <n v="25566"/>
    <n v="646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092"/>
    <n v="2447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9"/>
    <x v="196"/>
    <n v="76883"/>
    <n v="11019"/>
    <n v="257"/>
    <n v="0"/>
    <n v="0.97667664942372268"/>
    <n v="14335"/>
    <n v="437"/>
    <n v="1"/>
    <n v="0.96951517265434251"/>
    <n v="4900"/>
    <n v="164"/>
    <n v="0"/>
    <n v="0.966530612244898"/>
    <n v="7354"/>
    <n v="323"/>
    <n v="1"/>
    <n v="0.9560783247212401"/>
    <n v="39275"/>
    <n v="1434"/>
    <n v="2"/>
    <n v="0.96348822406110757"/>
    <n v="76883"/>
    <n v="2615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19"/>
    <n v="19235"/>
    <n v="46629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958191494462286"/>
    <n v="0.96442293021901049"/>
    <n v="0.97629928992294912"/>
    <n v="0.97195296186394109"/>
    <n v="0.96625667057139142"/>
  </r>
  <r>
    <x v="1"/>
    <x v="197"/>
    <n v="81353"/>
    <n v="9728"/>
    <n v="288"/>
    <n v="0"/>
    <n v="0.97039473684210531"/>
    <n v="20117"/>
    <n v="520"/>
    <n v="1"/>
    <n v="0.97415121538996874"/>
    <n v="5650"/>
    <n v="188"/>
    <n v="2"/>
    <n v="0.96672566371681412"/>
    <n v="8416"/>
    <n v="384"/>
    <n v="2"/>
    <n v="0.95437262357414454"/>
    <n v="37442"/>
    <n v="1335"/>
    <n v="12"/>
    <n v="0.96434485337321729"/>
    <n v="81353"/>
    <n v="2715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28"/>
    <n v="25767"/>
    <n v="45858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8"/>
    <n v="73240"/>
    <n v="10569"/>
    <n v="261"/>
    <n v="3"/>
    <n v="0.9753051376667613"/>
    <n v="14367"/>
    <n v="482"/>
    <n v="0"/>
    <n v="0.96645089441080256"/>
    <n v="5456"/>
    <n v="171"/>
    <n v="0"/>
    <n v="0.96865835777126097"/>
    <n v="7305"/>
    <n v="254"/>
    <n v="0"/>
    <n v="0.96522929500342236"/>
    <n v="35543"/>
    <n v="1368"/>
    <n v="3"/>
    <n v="0.96151140871620289"/>
    <n v="73240"/>
    <n v="2536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69"/>
    <n v="19823"/>
    <n v="4284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9"/>
    <n v="74684"/>
    <n v="10851"/>
    <n v="230"/>
    <n v="0"/>
    <n v="0.97880379688507968"/>
    <n v="16008"/>
    <n v="357"/>
    <n v="0"/>
    <n v="0.97769865067466266"/>
    <n v="4936"/>
    <n v="163"/>
    <n v="1"/>
    <n v="0.96697730956239869"/>
    <n v="7445"/>
    <n v="244"/>
    <n v="0"/>
    <n v="0.96722632639355277"/>
    <n v="35444"/>
    <n v="1438"/>
    <n v="10"/>
    <n v="0.95942895835684461"/>
    <n v="74684"/>
    <n v="2432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51"/>
    <n v="20944"/>
    <n v="4288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0"/>
    <n v="74992"/>
    <n v="9484"/>
    <n v="219"/>
    <n v="0"/>
    <n v="0.9769084774356811"/>
    <n v="18351"/>
    <n v="475"/>
    <n v="1"/>
    <n v="0.97411585199716633"/>
    <n v="4870"/>
    <n v="165"/>
    <n v="0"/>
    <n v="0.96611909650924022"/>
    <n v="8595"/>
    <n v="371"/>
    <n v="0"/>
    <n v="0.95683536940081437"/>
    <n v="33692"/>
    <n v="1104"/>
    <n v="4"/>
    <n v="0.96723257746646085"/>
    <n v="74992"/>
    <n v="233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484"/>
    <n v="23221"/>
    <n v="422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1"/>
    <n v="12239"/>
    <m/>
    <m/>
    <m/>
    <m/>
    <n v="3061"/>
    <n v="173"/>
    <n v="1"/>
    <n v="0.94348252205161709"/>
    <n v="2829"/>
    <n v="164"/>
    <n v="0"/>
    <n v="0.94202898550724634"/>
    <n v="2304"/>
    <n v="96"/>
    <n v="0"/>
    <n v="0.95833333333333337"/>
    <n v="4045"/>
    <n v="210"/>
    <n v="0"/>
    <n v="0.94808405438813348"/>
    <n v="12239"/>
    <n v="643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890"/>
    <n v="634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2"/>
    <n v="39288"/>
    <n v="1301"/>
    <m/>
    <m/>
    <m/>
    <n v="4751"/>
    <n v="108"/>
    <n v="3"/>
    <n v="0.97726794359082303"/>
    <n v="2091"/>
    <n v="22"/>
    <n v="0"/>
    <n v="0.98947871831659495"/>
    <n v="295"/>
    <n v="14"/>
    <n v="0"/>
    <n v="0.9525423728813559"/>
    <n v="30850"/>
    <n v="806"/>
    <n v="5"/>
    <n v="0.97387358184764994"/>
    <n v="39288"/>
    <n v="950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301"/>
    <n v="6842"/>
    <n v="3114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0"/>
    <x v="203"/>
    <n v="88168"/>
    <n v="12687"/>
    <n v="282"/>
    <n v="11"/>
    <n v="0.97777252305509577"/>
    <n v="17471"/>
    <n v="508"/>
    <n v="4"/>
    <n v="0.9709232442333009"/>
    <n v="6015"/>
    <n v="200"/>
    <n v="0"/>
    <n v="0.96674979218620116"/>
    <n v="8682"/>
    <n v="394"/>
    <n v="0"/>
    <n v="0.95461875143976038"/>
    <n v="43313"/>
    <n v="1479"/>
    <n v="11"/>
    <n v="0.96585320804377439"/>
    <n v="88168"/>
    <n v="2863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2687"/>
    <n v="23486"/>
    <n v="5199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617507351277986"/>
    <n v="0.96614635681136873"/>
    <n v="0.97757901839004901"/>
    <n v="0.96996458856716594"/>
    <n v="0.96490316227158335"/>
  </r>
  <r>
    <x v="1"/>
    <x v="204"/>
    <n v="90606"/>
    <n v="11734"/>
    <n v="258"/>
    <n v="0"/>
    <n v="0.97801261291972053"/>
    <n v="20727"/>
    <n v="529"/>
    <n v="1"/>
    <n v="0.97447773435615381"/>
    <n v="5695"/>
    <n v="253"/>
    <n v="0"/>
    <n v="0.9555750658472344"/>
    <n v="8202"/>
    <n v="288"/>
    <n v="2"/>
    <n v="0.96488661302121437"/>
    <n v="44248"/>
    <n v="1630"/>
    <n v="10"/>
    <n v="0.96316217682155125"/>
    <n v="90606"/>
    <n v="2958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34"/>
    <n v="26422"/>
    <n v="5245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5"/>
    <n v="83655"/>
    <n v="10789"/>
    <n v="230"/>
    <n v="0"/>
    <n v="0.9786819909166744"/>
    <n v="19357"/>
    <n v="530"/>
    <n v="0"/>
    <n v="0.97261972413080544"/>
    <n v="5385"/>
    <n v="139"/>
    <n v="0"/>
    <n v="0.9741875580315692"/>
    <n v="10618"/>
    <n v="436"/>
    <n v="0"/>
    <n v="0.95893765304200418"/>
    <n v="37506"/>
    <n v="1289"/>
    <n v="5"/>
    <n v="0.96563216552018338"/>
    <n v="83655"/>
    <n v="262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789"/>
    <n v="24742"/>
    <n v="48124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6"/>
    <n v="79789"/>
    <n v="10466"/>
    <n v="230"/>
    <n v="0"/>
    <n v="0.97802407796674951"/>
    <n v="18987"/>
    <n v="542"/>
    <n v="0"/>
    <n v="0.97145415284141778"/>
    <n v="5106"/>
    <n v="179"/>
    <n v="1"/>
    <n v="0.96494320407363887"/>
    <n v="9243"/>
    <n v="419"/>
    <n v="0"/>
    <n v="0.95466839770637235"/>
    <n v="35987"/>
    <n v="1276"/>
    <n v="7"/>
    <n v="0.96454275154917057"/>
    <n v="79789"/>
    <n v="2646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66"/>
    <n v="24093"/>
    <n v="4523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7"/>
    <n v="77778"/>
    <n v="11210"/>
    <n v="289"/>
    <n v="2"/>
    <n v="0.97421944692239071"/>
    <n v="20536"/>
    <n v="572"/>
    <n v="3"/>
    <n v="0.97214647448383329"/>
    <n v="5864"/>
    <n v="189"/>
    <n v="0"/>
    <n v="0.96776944065484316"/>
    <n v="8715"/>
    <n v="388"/>
    <n v="3"/>
    <n v="0.95547905909351694"/>
    <n v="31453"/>
    <n v="1137"/>
    <n v="11"/>
    <n v="0.96385082504053665"/>
    <n v="77778"/>
    <n v="2575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10"/>
    <n v="26400"/>
    <n v="401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8"/>
    <n v="21681"/>
    <m/>
    <m/>
    <m/>
    <m/>
    <n v="9658"/>
    <n v="464"/>
    <n v="0"/>
    <n v="0.95195692689997924"/>
    <n v="3376"/>
    <n v="132"/>
    <n v="0"/>
    <n v="0.9609004739336493"/>
    <n v="3486"/>
    <n v="163"/>
    <n v="0"/>
    <n v="0.95324153757888697"/>
    <n v="5161"/>
    <n v="228"/>
    <n v="4"/>
    <n v="0.95582251501646964"/>
    <n v="21681"/>
    <n v="987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034"/>
    <n v="864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9"/>
    <n v="51201"/>
    <n v="917"/>
    <n v="7"/>
    <n v="0"/>
    <n v="0.99236641221374045"/>
    <n v="9893"/>
    <n v="358"/>
    <n v="3"/>
    <n v="0.96381279692712019"/>
    <n v="5115"/>
    <n v="191"/>
    <n v="2"/>
    <n v="0.96265884652981426"/>
    <n v="4106"/>
    <n v="237"/>
    <n v="0"/>
    <n v="0.94227959084266921"/>
    <n v="31170"/>
    <n v="708"/>
    <n v="0"/>
    <n v="0.97728585178055827"/>
    <n v="51201"/>
    <n v="1501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17"/>
    <n v="15008"/>
    <n v="3527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1"/>
    <x v="210"/>
    <n v="91729"/>
    <n v="11956"/>
    <n v="276"/>
    <n v="1"/>
    <n v="0.97691535630645698"/>
    <n v="18917"/>
    <n v="399"/>
    <n v="0"/>
    <n v="0.9789078606544378"/>
    <n v="6085"/>
    <n v="236"/>
    <n v="0"/>
    <n v="0.96121610517666389"/>
    <n v="9188"/>
    <n v="320"/>
    <n v="1"/>
    <n v="0.96517196343056155"/>
    <n v="45583"/>
    <n v="1449"/>
    <n v="13"/>
    <n v="0.96821183335892769"/>
    <n v="91729"/>
    <n v="2680"/>
    <n v="15"/>
    <n v="0.98809999999999998"/>
    <n v="1"/>
    <n v="0.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956"/>
    <n v="25002"/>
    <n v="54771"/>
    <s v="Declenchement controleur B9 (radiateur)"/>
    <n v="14.5"/>
    <n v="0"/>
    <n v="12"/>
    <n v="7.5"/>
    <n v="10.5"/>
    <n v="0.25"/>
    <m/>
    <m/>
    <m/>
    <m/>
    <m/>
    <m/>
    <n v="1"/>
    <m/>
    <m/>
    <m/>
    <m/>
    <m/>
    <m/>
    <n v="0.98809999999999998"/>
    <n v="1"/>
    <n v="1"/>
    <n v="1"/>
    <n v="1"/>
    <n v="1"/>
    <n v="1"/>
    <n v="0.98"/>
    <n v="0.9"/>
    <n v="0.99830000000000008"/>
    <n v="1"/>
    <n v="1"/>
    <n v="1"/>
    <n v="1"/>
    <n v="1"/>
    <n v="1"/>
    <n v="0.998"/>
    <n v="0.95"/>
    <n v="0.98809999999999998"/>
    <n v="1"/>
    <n v="1"/>
    <n v="1"/>
    <n v="1"/>
    <n v="1"/>
    <n v="1"/>
    <n v="0.99830000000000008"/>
    <n v="1"/>
    <n v="1"/>
    <n v="1"/>
    <n v="1"/>
    <n v="1"/>
    <n v="1"/>
    <n v="0.95768393258234319"/>
    <n v="0.96111903202188742"/>
    <n v="0.97621924694281981"/>
    <n v="0.97456988627802055"/>
    <n v="0.967925728093603"/>
  </r>
  <r>
    <x v="1"/>
    <x v="211"/>
    <n v="88540"/>
    <n v="11189"/>
    <n v="237"/>
    <n v="4"/>
    <n v="0.97881848243810887"/>
    <n v="19724"/>
    <n v="588"/>
    <n v="0"/>
    <n v="0.97018860271750151"/>
    <n v="6994"/>
    <n v="219"/>
    <n v="0"/>
    <n v="0.96868744638261362"/>
    <n v="10292"/>
    <n v="502"/>
    <n v="1"/>
    <n v="0.95122425184609405"/>
    <n v="40341"/>
    <n v="1603"/>
    <n v="5"/>
    <n v="0.96026375151830645"/>
    <n v="88540"/>
    <n v="3149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89"/>
    <n v="26718"/>
    <n v="50633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2"/>
    <n v="78154"/>
    <n v="9687"/>
    <n v="217"/>
    <n v="0"/>
    <n v="0.97759884381129347"/>
    <n v="16890"/>
    <n v="444"/>
    <n v="3"/>
    <n v="0.97371225577264653"/>
    <n v="6027"/>
    <n v="166"/>
    <n v="0"/>
    <n v="0.97245727559316408"/>
    <n v="9309"/>
    <n v="336"/>
    <n v="2"/>
    <n v="0.96390589751853051"/>
    <n v="36241"/>
    <n v="1407"/>
    <n v="12"/>
    <n v="0.96117656797549733"/>
    <n v="78154"/>
    <n v="2570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87"/>
    <n v="22917"/>
    <n v="45550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3"/>
    <n v="83026"/>
    <n v="10014"/>
    <n v="229"/>
    <n v="21"/>
    <n v="0.9771320151787497"/>
    <n v="18662"/>
    <n v="412"/>
    <n v="3"/>
    <n v="0.97792305219161935"/>
    <n v="7057"/>
    <n v="168"/>
    <n v="1"/>
    <n v="0.9761938500779368"/>
    <n v="9399"/>
    <n v="332"/>
    <n v="5"/>
    <n v="0.96467709330779872"/>
    <n v="37894"/>
    <n v="1723"/>
    <n v="4"/>
    <n v="0.95453106032617296"/>
    <n v="83026"/>
    <n v="2864"/>
    <n v="3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14"/>
    <n v="25719"/>
    <n v="4729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4"/>
    <n v="81099"/>
    <n v="9522"/>
    <n v="257"/>
    <n v="0"/>
    <n v="0.97300987187565635"/>
    <n v="19489"/>
    <n v="483"/>
    <n v="0"/>
    <n v="0.97521678895787367"/>
    <n v="5759"/>
    <n v="219"/>
    <n v="2"/>
    <n v="0.96197256468136827"/>
    <n v="13029"/>
    <n v="653"/>
    <n v="8"/>
    <n v="0.94988103461508944"/>
    <n v="33300"/>
    <n v="1283"/>
    <n v="9"/>
    <n v="0.96147147147147149"/>
    <n v="81099"/>
    <n v="2895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22"/>
    <n v="25248"/>
    <n v="4632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5"/>
    <n v="11674"/>
    <m/>
    <m/>
    <m/>
    <m/>
    <n v="4995"/>
    <n v="161"/>
    <n v="1"/>
    <n v="0.96776776776776774"/>
    <n v="2909"/>
    <n v="106"/>
    <n v="0"/>
    <n v="0.96356136129254044"/>
    <m/>
    <m/>
    <m/>
    <m/>
    <n v="3770"/>
    <n v="153"/>
    <n v="0"/>
    <n v="0.95941644562334216"/>
    <n v="11674"/>
    <n v="420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904"/>
    <n v="37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6"/>
    <n v="71861"/>
    <n v="9699"/>
    <n v="260"/>
    <n v="2"/>
    <n v="0.97319311269203013"/>
    <n v="14142"/>
    <n v="382"/>
    <n v="6"/>
    <n v="0.97298826191486354"/>
    <n v="4484"/>
    <n v="147"/>
    <n v="8"/>
    <n v="0.96721677074041035"/>
    <n v="7106"/>
    <n v="325"/>
    <n v="0"/>
    <n v="0.95426400225161834"/>
    <n v="36430"/>
    <n v="1463"/>
    <n v="1"/>
    <n v="0.95984079055723304"/>
    <n v="71861"/>
    <n v="2577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99"/>
    <n v="18626"/>
    <n v="4353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2"/>
    <x v="217"/>
    <n v="90389"/>
    <n v="11502"/>
    <n v="208"/>
    <n v="4"/>
    <n v="0.98191618848895845"/>
    <n v="14771"/>
    <n v="380"/>
    <n v="0"/>
    <n v="0.97427391510391981"/>
    <n v="5915"/>
    <n v="221"/>
    <n v="0"/>
    <n v="0.96263736263736266"/>
    <n v="10847"/>
    <n v="412"/>
    <n v="1"/>
    <n v="0.96201714759841428"/>
    <n v="47354"/>
    <n v="1957"/>
    <n v="12"/>
    <n v="0.95867297377201499"/>
    <n v="90389"/>
    <n v="3178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502"/>
    <n v="20686"/>
    <n v="5820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698412698412697"/>
    <n v="1"/>
    <n v="1"/>
    <n v="1"/>
    <n v="1"/>
    <n v="0.95567752434012743"/>
    <n v="0.96214222141963446"/>
    <n v="0.97804882495578771"/>
    <n v="0.96677021107128636"/>
    <n v="0.96595907825174543"/>
  </r>
  <r>
    <x v="1"/>
    <x v="218"/>
    <n v="87316"/>
    <n v="10256"/>
    <n v="222"/>
    <n v="3"/>
    <n v="0.97835413416536665"/>
    <n v="18094"/>
    <n v="670"/>
    <n v="7"/>
    <n v="0.96297115065767658"/>
    <n v="9095"/>
    <n v="304"/>
    <n v="2"/>
    <n v="0.96657504123144589"/>
    <n v="11640"/>
    <n v="606"/>
    <n v="0"/>
    <n v="0.94793814432989687"/>
    <n v="38231"/>
    <n v="1553"/>
    <n v="4"/>
    <n v="0.959378514817818"/>
    <n v="87316"/>
    <n v="3355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56"/>
    <n v="27189"/>
    <n v="49871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9"/>
    <n v="91697"/>
    <n v="10306"/>
    <n v="275"/>
    <n v="0"/>
    <n v="0.97331651465165925"/>
    <n v="22335"/>
    <n v="578"/>
    <n v="3"/>
    <n v="0.97412133422878888"/>
    <n v="7672"/>
    <n v="274"/>
    <n v="1"/>
    <n v="0.9642857142857143"/>
    <n v="12082"/>
    <n v="499"/>
    <n v="13"/>
    <n v="0.9586988909121007"/>
    <n v="39302"/>
    <n v="1615"/>
    <n v="13"/>
    <n v="0.95890794361610099"/>
    <n v="91697"/>
    <n v="3241"/>
    <n v="3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306"/>
    <n v="30007"/>
    <n v="51384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0"/>
    <n v="91474"/>
    <n v="10778"/>
    <n v="252"/>
    <n v="0"/>
    <n v="0.97661903878270551"/>
    <n v="23533"/>
    <n v="1034"/>
    <n v="2"/>
    <n v="0.95606170059065998"/>
    <n v="7162"/>
    <n v="199"/>
    <n v="2"/>
    <n v="0.97221446523317512"/>
    <n v="12322"/>
    <n v="516"/>
    <n v="1"/>
    <n v="0.95812368122058111"/>
    <n v="37679"/>
    <n v="1394"/>
    <n v="2"/>
    <n v="0.96300326441784545"/>
    <n v="91474"/>
    <n v="3395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778"/>
    <n v="30695"/>
    <n v="5000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1"/>
    <n v="85778"/>
    <n v="9969"/>
    <n v="215"/>
    <n v="0"/>
    <n v="0.9784331427425017"/>
    <n v="22674"/>
    <n v="695"/>
    <n v="8"/>
    <n v="0.96934815206844849"/>
    <n v="6132"/>
    <n v="183"/>
    <n v="1"/>
    <n v="0.97015655577299409"/>
    <n v="14105"/>
    <n v="621"/>
    <n v="2"/>
    <n v="0.95597305919886566"/>
    <n v="32898"/>
    <n v="1278"/>
    <n v="11"/>
    <n v="0.96115265365675728"/>
    <n v="85778"/>
    <n v="2992"/>
    <n v="2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69"/>
    <n v="28806"/>
    <n v="4700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2"/>
    <n v="23417"/>
    <m/>
    <m/>
    <m/>
    <m/>
    <n v="8255"/>
    <n v="440"/>
    <n v="0"/>
    <n v="0.94669897032101757"/>
    <n v="4641"/>
    <n v="216"/>
    <n v="0"/>
    <n v="0.95345830639948292"/>
    <n v="5254"/>
    <n v="338"/>
    <n v="2"/>
    <n v="0.93566806242862577"/>
    <n v="5267"/>
    <n v="182"/>
    <n v="0"/>
    <n v="0.96544522498576035"/>
    <n v="23417"/>
    <n v="1176"/>
    <n v="2"/>
    <n v="1"/>
    <n v="0"/>
    <n v="0"/>
    <n v="1"/>
    <n v="0"/>
    <n v="0"/>
    <n v="0.97888888888888892"/>
    <n v="1"/>
    <n v="0.38"/>
    <n v="1"/>
    <n v="0"/>
    <n v="0"/>
    <n v="1"/>
    <n v="0"/>
    <n v="0"/>
    <n v="1"/>
    <n v="0"/>
    <n v="0"/>
    <n v="1"/>
    <n v="0"/>
    <n v="0"/>
    <n v="0"/>
    <n v="12896"/>
    <n v="10521"/>
    <s v="Declenchement controleur B4 "/>
    <n v="21"/>
    <n v="9"/>
    <n v="22"/>
    <n v="7.5"/>
    <n v="10.5"/>
    <m/>
    <m/>
    <n v="0.38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7888888888888892"/>
    <n v="1"/>
    <n v="1"/>
    <n v="1"/>
    <n v="1"/>
    <m/>
    <m/>
    <m/>
    <m/>
    <m/>
    <m/>
    <m/>
    <m/>
    <m/>
    <m/>
    <m/>
    <m/>
  </r>
  <r>
    <x v="1"/>
    <x v="223"/>
    <n v="64981"/>
    <n v="2038"/>
    <n v="32"/>
    <n v="0"/>
    <n v="0.98429833169774283"/>
    <n v="15888"/>
    <n v="375"/>
    <n v="0"/>
    <n v="0.97639728096676737"/>
    <n v="8941"/>
    <n v="290"/>
    <n v="0"/>
    <n v="0.96756514931215742"/>
    <n v="6264"/>
    <n v="222"/>
    <n v="0"/>
    <n v="0.96455938697318011"/>
    <n v="31850"/>
    <n v="826"/>
    <n v="1"/>
    <n v="0.97406593406593411"/>
    <n v="64981"/>
    <n v="1745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038"/>
    <n v="24829"/>
    <n v="381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3"/>
    <x v="224"/>
    <n v="103614"/>
    <n v="12694"/>
    <n v="317"/>
    <n v="0"/>
    <n v="0.9750275720812982"/>
    <n v="19670"/>
    <n v="616"/>
    <n v="3"/>
    <n v="0.96868327402135235"/>
    <n v="7412"/>
    <n v="252"/>
    <n v="0"/>
    <n v="0.96600107933081492"/>
    <n v="13293"/>
    <n v="350"/>
    <n v="1"/>
    <n v="0.97367035281727221"/>
    <n v="50545"/>
    <n v="1663"/>
    <n v="0"/>
    <n v="0.96709862498763477"/>
    <n v="103614"/>
    <n v="3198"/>
    <n v="4"/>
    <n v="1"/>
    <n v="0"/>
    <n v="0"/>
    <n v="1"/>
    <n v="0"/>
    <n v="0"/>
    <n v="0.99444444444444435"/>
    <n v="1"/>
    <n v="0.1"/>
    <n v="1"/>
    <n v="0"/>
    <n v="0"/>
    <n v="1"/>
    <n v="0"/>
    <n v="0"/>
    <n v="1"/>
    <n v="0"/>
    <n v="0"/>
    <n v="1"/>
    <n v="0"/>
    <n v="0"/>
    <n v="12694"/>
    <n v="27082"/>
    <n v="63838"/>
    <s v="Défaut CP caméra DE2 + Profibus ASI 93 et 94 + Movimot"/>
    <n v="14.5"/>
    <n v="0"/>
    <n v="12"/>
    <n v="7.5"/>
    <n v="10.5"/>
    <m/>
    <m/>
    <n v="0.1"/>
    <m/>
    <m/>
    <m/>
    <m/>
    <m/>
    <m/>
    <n v="0"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0.99444444444444435"/>
    <n v="1"/>
    <n v="1"/>
    <n v="1"/>
    <n v="1"/>
    <n v="1"/>
    <n v="1"/>
    <n v="0.99907777777777773"/>
    <n v="1"/>
    <n v="1"/>
    <n v="1"/>
    <n v="1"/>
    <n v="0.96400736464692605"/>
    <n v="0.96309299193833864"/>
    <n v="0.97550141081369635"/>
    <n v="0.96910078115475862"/>
    <n v="0.96198148193629196"/>
  </r>
  <r>
    <x v="1"/>
    <x v="225"/>
    <n v="110631"/>
    <n v="11651"/>
    <n v="277"/>
    <n v="0"/>
    <n v="0.97622521671959483"/>
    <n v="21976"/>
    <n v="682"/>
    <n v="0"/>
    <n v="0.96896614488532951"/>
    <n v="9260"/>
    <n v="481"/>
    <n v="3"/>
    <n v="0.94805615550755939"/>
    <n v="15732"/>
    <n v="594"/>
    <n v="8"/>
    <n v="0.96224256292906174"/>
    <n v="52012"/>
    <n v="1703"/>
    <n v="22"/>
    <n v="0.96725755594862728"/>
    <n v="110631"/>
    <n v="3737"/>
    <n v="3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651"/>
    <n v="31236"/>
    <n v="6774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6"/>
    <n v="108837"/>
    <n v="10705"/>
    <n v="274"/>
    <n v="0"/>
    <n v="0.97440448388603451"/>
    <n v="27494"/>
    <n v="783"/>
    <n v="5"/>
    <n v="0.97152105914017606"/>
    <n v="8478"/>
    <n v="331"/>
    <n v="3"/>
    <n v="0.96095777305968388"/>
    <n v="15078"/>
    <n v="569"/>
    <n v="0"/>
    <n v="0.96226289958880484"/>
    <n v="47082"/>
    <n v="2203"/>
    <n v="5"/>
    <n v="0.95320929442249691"/>
    <n v="108837"/>
    <n v="4160"/>
    <n v="13"/>
    <n v="1"/>
    <n v="0"/>
    <n v="0"/>
    <n v="1"/>
    <n v="0"/>
    <n v="0"/>
    <n v="0.99909999999999999"/>
    <n v="1"/>
    <n v="0.02"/>
    <n v="1"/>
    <n v="0"/>
    <n v="0"/>
    <n v="1"/>
    <n v="0"/>
    <n v="0"/>
    <n v="1"/>
    <n v="0"/>
    <n v="0"/>
    <n v="1"/>
    <n v="0"/>
    <n v="0"/>
    <n v="10705"/>
    <n v="35972"/>
    <n v="62160"/>
    <s v="Défaut CP caméra DE2 + Profibus ASI 93 et 94 + Movimot"/>
    <n v="21"/>
    <n v="9"/>
    <n v="18"/>
    <n v="7.5"/>
    <n v="10.5"/>
    <m/>
    <m/>
    <n v="0.02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909999999999999"/>
    <n v="1"/>
    <n v="1"/>
    <n v="1"/>
    <n v="1"/>
    <m/>
    <m/>
    <m/>
    <m/>
    <m/>
    <m/>
    <m/>
    <m/>
    <m/>
    <m/>
    <m/>
    <m/>
  </r>
  <r>
    <x v="1"/>
    <x v="227"/>
    <n v="86937"/>
    <n v="10546"/>
    <n v="240"/>
    <n v="0"/>
    <n v="0.97724255641949553"/>
    <n v="17936"/>
    <n v="487"/>
    <n v="0"/>
    <n v="0.97284790365744866"/>
    <n v="7285"/>
    <n v="239"/>
    <n v="0"/>
    <n v="0.96719286204529853"/>
    <n v="13054"/>
    <n v="463"/>
    <n v="0"/>
    <n v="0.96453194423165312"/>
    <n v="38116"/>
    <n v="1461"/>
    <n v="11"/>
    <n v="0.96166964004617483"/>
    <n v="86937"/>
    <n v="2890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46"/>
    <n v="25221"/>
    <n v="511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8"/>
    <n v="65832"/>
    <n v="6856"/>
    <n v="177"/>
    <n v="0"/>
    <n v="0.97418319719953328"/>
    <n v="14412"/>
    <n v="512"/>
    <n v="0"/>
    <n v="0.96447404940327508"/>
    <n v="5501"/>
    <n v="148"/>
    <n v="0"/>
    <n v="0.97309580076349755"/>
    <n v="10958"/>
    <n v="344"/>
    <n v="6"/>
    <n v="0.96860741011133422"/>
    <n v="28105"/>
    <n v="1310"/>
    <n v="11"/>
    <n v="0.95338907667674788"/>
    <n v="65832"/>
    <n v="2491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56"/>
    <n v="19913"/>
    <n v="3906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9"/>
    <n v="51979"/>
    <m/>
    <m/>
    <m/>
    <m/>
    <n v="5149"/>
    <n v="215"/>
    <n v="1"/>
    <n v="0.95824431928529807"/>
    <n v="2781"/>
    <n v="97"/>
    <n v="0"/>
    <n v="0.96512046026609133"/>
    <n v="4106"/>
    <n v="279"/>
    <n v="0"/>
    <n v="0.93205065757428152"/>
    <n v="39943"/>
    <n v="1189"/>
    <n v="0"/>
    <n v="0.97023258142853563"/>
    <n v="51979"/>
    <n v="1780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930"/>
    <n v="4404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0"/>
    <n v="18226"/>
    <m/>
    <m/>
    <m/>
    <m/>
    <m/>
    <m/>
    <m/>
    <m/>
    <m/>
    <m/>
    <m/>
    <m/>
    <n v="16"/>
    <n v="1"/>
    <n v="0"/>
    <n v="0.9375"/>
    <n v="18210"/>
    <n v="584"/>
    <n v="11"/>
    <n v="0.96792970895112573"/>
    <n v="18226"/>
    <n v="585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1822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4"/>
    <x v="231"/>
    <n v="56980"/>
    <n v="6743"/>
    <n v="137"/>
    <n v="0"/>
    <n v="0.97968263384250331"/>
    <n v="14740"/>
    <n v="493"/>
    <n v="0"/>
    <n v="0.96655359565807331"/>
    <n v="5550"/>
    <n v="233"/>
    <n v="0"/>
    <n v="0.958018018018018"/>
    <n v="8351"/>
    <n v="252"/>
    <n v="5"/>
    <n v="0.96982397317686508"/>
    <n v="21596"/>
    <n v="781"/>
    <n v="0"/>
    <n v="0.96383589553621041"/>
    <n v="56980"/>
    <n v="1896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743"/>
    <n v="20290"/>
    <n v="2994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0.99987142857142863"/>
    <n v="1"/>
    <n v="1"/>
    <n v="1"/>
    <n v="1"/>
    <n v="1"/>
    <n v="1"/>
    <n v="0.96719771156536449"/>
    <n v="0.96298743400537223"/>
    <n v="0.97925519357884794"/>
    <n v="0.9663562855904464"/>
    <n v="0.96895978517997572"/>
  </r>
  <r>
    <x v="1"/>
    <x v="232"/>
    <n v="54949"/>
    <n v="6862"/>
    <n v="135"/>
    <n v="0"/>
    <n v="0.98032643544156217"/>
    <n v="11653"/>
    <n v="372"/>
    <n v="2"/>
    <n v="0.96807689007122633"/>
    <n v="6578"/>
    <n v="213"/>
    <n v="0"/>
    <n v="0.96761933718455462"/>
    <n v="7706"/>
    <n v="199"/>
    <n v="0"/>
    <n v="0.9741759667791331"/>
    <n v="22150"/>
    <n v="889"/>
    <n v="2"/>
    <n v="0.9598645598194131"/>
    <n v="54949"/>
    <n v="1808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62"/>
    <n v="18231"/>
    <n v="29856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3"/>
    <n v="61001"/>
    <n v="6790"/>
    <n v="126"/>
    <n v="3"/>
    <n v="0.98144329896907212"/>
    <n v="11973"/>
    <n v="427"/>
    <n v="0"/>
    <n v="0.9643364236198112"/>
    <n v="6259"/>
    <n v="190"/>
    <n v="1"/>
    <n v="0.9696437130532034"/>
    <n v="9550"/>
    <n v="294"/>
    <n v="3"/>
    <n v="0.96921465968586384"/>
    <n v="26429"/>
    <n v="925"/>
    <n v="21"/>
    <n v="0.96500056755836394"/>
    <n v="61001"/>
    <n v="1962"/>
    <n v="28"/>
    <n v="0.99909999999999999"/>
    <n v="1"/>
    <n v="1.7999999999999999E-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790"/>
    <n v="18232"/>
    <n v="35979"/>
    <s v="Cellule saturation hs 255"/>
    <n v="21"/>
    <n v="9"/>
    <n v="18"/>
    <n v="7.5"/>
    <n v="10.5"/>
    <n v="0.25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9909999999999999"/>
    <n v="1"/>
    <n v="1"/>
    <n v="1"/>
    <n v="1"/>
    <n v="1"/>
    <n v="1"/>
    <m/>
    <m/>
    <m/>
    <m/>
    <m/>
    <m/>
    <m/>
    <m/>
    <m/>
    <m/>
    <m/>
    <m/>
  </r>
  <r>
    <x v="1"/>
    <x v="234"/>
    <n v="51174"/>
    <n v="6637"/>
    <n v="128"/>
    <n v="0"/>
    <n v="0.98071417809251171"/>
    <n v="8980"/>
    <n v="232"/>
    <n v="3"/>
    <n v="0.97416481069042316"/>
    <n v="4613"/>
    <n v="90"/>
    <n v="0"/>
    <n v="0.98048991979189248"/>
    <n v="7222"/>
    <n v="203"/>
    <n v="0"/>
    <n v="0.97189144281362505"/>
    <n v="23722"/>
    <n v="900"/>
    <n v="9"/>
    <n v="0.96206053452491358"/>
    <n v="51174"/>
    <n v="1553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637"/>
    <n v="13593"/>
    <n v="3094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5"/>
    <n v="65832"/>
    <n v="6856"/>
    <n v="177"/>
    <n v="0"/>
    <n v="0.97418319719953328"/>
    <n v="14412"/>
    <n v="512"/>
    <n v="0"/>
    <n v="0.96447404940327508"/>
    <n v="5501"/>
    <n v="148"/>
    <n v="0"/>
    <n v="0.97309580076349755"/>
    <n v="10958"/>
    <n v="344"/>
    <n v="6"/>
    <n v="0.96860741011133422"/>
    <n v="28105"/>
    <n v="1310"/>
    <n v="11"/>
    <n v="0.95338907667674788"/>
    <n v="65832"/>
    <n v="2491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56"/>
    <n v="19913"/>
    <n v="3906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6"/>
    <n v="51979"/>
    <m/>
    <m/>
    <m/>
    <m/>
    <n v="5149"/>
    <n v="215"/>
    <n v="1"/>
    <n v="0.95824431928529807"/>
    <n v="2781"/>
    <n v="97"/>
    <n v="0"/>
    <n v="0.96512046026609133"/>
    <n v="4106"/>
    <n v="279"/>
    <n v="0"/>
    <n v="0.93205065757428152"/>
    <n v="39943"/>
    <n v="1189"/>
    <n v="0"/>
    <n v="0.97023258142853563"/>
    <n v="51979"/>
    <n v="1780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930"/>
    <n v="4404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7"/>
    <n v="7560"/>
    <m/>
    <m/>
    <m/>
    <m/>
    <m/>
    <m/>
    <m/>
    <m/>
    <m/>
    <m/>
    <m/>
    <m/>
    <n v="2"/>
    <n v="0"/>
    <n v="0"/>
    <n v="1"/>
    <n v="7558"/>
    <n v="255"/>
    <n v="0"/>
    <n v="0.96626091558613392"/>
    <n v="7560"/>
    <n v="25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756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5"/>
    <x v="238"/>
    <n v="55712"/>
    <n v="7491"/>
    <n v="151"/>
    <n v="0"/>
    <n v="0.97984247763983445"/>
    <n v="12063"/>
    <n v="298"/>
    <n v="0"/>
    <n v="0.9752963607726105"/>
    <n v="4207"/>
    <n v="152"/>
    <n v="0"/>
    <n v="0.96386974090801047"/>
    <n v="6452"/>
    <n v="297"/>
    <n v="4"/>
    <n v="0.9539677619342839"/>
    <n v="25499"/>
    <n v="896"/>
    <n v="1"/>
    <n v="0.96486136711243575"/>
    <n v="55712"/>
    <n v="179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491"/>
    <n v="16270"/>
    <n v="3195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0.99875714285714279"/>
    <n v="1"/>
    <n v="1"/>
    <n v="1"/>
    <n v="1"/>
    <n v="1"/>
    <n v="0.95877080031695716"/>
    <n v="0.96361832796020486"/>
    <n v="0.97763822943789247"/>
    <n v="0.9690181399366542"/>
    <n v="0.96201240758052176"/>
  </r>
  <r>
    <x v="1"/>
    <x v="239"/>
    <n v="71125"/>
    <n v="9880"/>
    <n v="182"/>
    <n v="0"/>
    <n v="0.98157894736842111"/>
    <n v="15029"/>
    <n v="592"/>
    <n v="0"/>
    <n v="0.96060948832257631"/>
    <n v="4997"/>
    <n v="211"/>
    <n v="0"/>
    <n v="0.95777466479887929"/>
    <n v="9950"/>
    <n v="391"/>
    <n v="0"/>
    <n v="0.9607035175879397"/>
    <n v="31269"/>
    <n v="1112"/>
    <n v="1"/>
    <n v="0.96443762192586913"/>
    <n v="71125"/>
    <n v="248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80"/>
    <n v="20026"/>
    <n v="41219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0"/>
    <n v="65622"/>
    <n v="9362"/>
    <n v="232"/>
    <n v="0"/>
    <n v="0.97521897030549032"/>
    <n v="14153"/>
    <n v="357"/>
    <n v="0"/>
    <n v="0.97477566593655052"/>
    <n v="4141"/>
    <n v="163"/>
    <n v="0"/>
    <n v="0.96063752716735085"/>
    <n v="7197"/>
    <n v="244"/>
    <n v="1"/>
    <n v="0.96609698485480067"/>
    <n v="30769"/>
    <n v="1157"/>
    <n v="17"/>
    <n v="0.9623972179791348"/>
    <n v="65622"/>
    <n v="2153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362"/>
    <n v="18294"/>
    <n v="37966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1"/>
    <n v="64511"/>
    <n v="9623"/>
    <n v="217"/>
    <n v="0"/>
    <n v="0.97744985971110876"/>
    <n v="11404"/>
    <n v="346"/>
    <n v="0"/>
    <n v="0.96965976850227986"/>
    <n v="3565"/>
    <n v="112"/>
    <n v="0"/>
    <n v="0.96858345021037873"/>
    <n v="7164"/>
    <n v="343"/>
    <n v="0"/>
    <n v="0.95212171970965942"/>
    <n v="32755"/>
    <n v="1100"/>
    <n v="1"/>
    <n v="0.96641734086399023"/>
    <n v="64511"/>
    <n v="211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23"/>
    <n v="14969"/>
    <n v="3991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2"/>
    <n v="64895"/>
    <n v="9347"/>
    <n v="240"/>
    <n v="0"/>
    <n v="0.97432331229271429"/>
    <n v="12209"/>
    <n v="348"/>
    <n v="0"/>
    <n v="0.97149643705463185"/>
    <n v="4276"/>
    <n v="113"/>
    <n v="3"/>
    <n v="0.97357343311506084"/>
    <n v="7343"/>
    <n v="291"/>
    <n v="3"/>
    <n v="0.96037042080893364"/>
    <n v="31720"/>
    <n v="1153"/>
    <n v="10"/>
    <n v="0.96365069356872635"/>
    <n v="64895"/>
    <n v="2145"/>
    <n v="16"/>
    <n v="1"/>
    <n v="0"/>
    <n v="0"/>
    <n v="0.99129999999999996"/>
    <n v="1"/>
    <n v="8.3000000000000004E-2"/>
    <n v="1"/>
    <n v="0"/>
    <n v="0"/>
    <n v="1"/>
    <n v="0"/>
    <n v="0"/>
    <n v="1"/>
    <n v="0"/>
    <n v="0"/>
    <n v="1"/>
    <n v="0"/>
    <n v="0"/>
    <n v="1"/>
    <n v="0"/>
    <n v="0"/>
    <n v="9347"/>
    <n v="16485"/>
    <n v="39063"/>
    <s v="Remise des bandelettes sur finger I002A"/>
    <n v="21"/>
    <n v="9"/>
    <n v="22"/>
    <n v="7.5"/>
    <n v="10.5"/>
    <m/>
    <n v="0.17"/>
    <m/>
    <m/>
    <m/>
    <m/>
    <m/>
    <m/>
    <n v="0"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0.99129999999999996"/>
    <n v="1"/>
    <n v="1"/>
    <n v="1"/>
    <n v="1"/>
    <n v="1"/>
    <m/>
    <m/>
    <m/>
    <m/>
    <m/>
    <m/>
    <m/>
    <m/>
    <m/>
    <m/>
    <m/>
    <m/>
  </r>
  <r>
    <x v="1"/>
    <x v="243"/>
    <n v="55309"/>
    <m/>
    <m/>
    <m/>
    <m/>
    <n v="4602"/>
    <n v="211"/>
    <n v="2"/>
    <n v="0.95415036940460674"/>
    <n v="2348"/>
    <n v="143"/>
    <n v="1"/>
    <n v="0.93909710391822832"/>
    <n v="2276"/>
    <n v="99"/>
    <n v="0"/>
    <n v="0.95650263620386644"/>
    <n v="46083"/>
    <n v="1809"/>
    <n v="5"/>
    <n v="0.96074474318078251"/>
    <n v="55309"/>
    <n v="2262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950"/>
    <n v="4835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4"/>
    <n v="28759"/>
    <m/>
    <m/>
    <m/>
    <m/>
    <n v="503"/>
    <n v="19"/>
    <n v="0"/>
    <n v="0.96222664015904569"/>
    <n v="592"/>
    <n v="82"/>
    <n v="0"/>
    <n v="0.86148648648648651"/>
    <n v="155"/>
    <n v="5"/>
    <n v="0"/>
    <n v="0.967741935483871"/>
    <n v="27509"/>
    <n v="780"/>
    <n v="4"/>
    <n v="0.97164564324402924"/>
    <n v="28759"/>
    <n v="886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095"/>
    <n v="2766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6"/>
    <x v="245"/>
    <n v="79330"/>
    <n v="11030"/>
    <n v="274"/>
    <n v="0"/>
    <n v="0.97515865820489578"/>
    <n v="17426"/>
    <n v="416"/>
    <n v="1"/>
    <n v="0.9761276253873522"/>
    <n v="6279"/>
    <n v="162"/>
    <n v="0"/>
    <n v="0.9741997133301481"/>
    <n v="7150"/>
    <n v="222"/>
    <n v="0"/>
    <n v="0.968951048951049"/>
    <n v="37445"/>
    <n v="1448"/>
    <n v="0"/>
    <n v="0.96132995059420479"/>
    <n v="79330"/>
    <n v="2522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30"/>
    <n v="23705"/>
    <n v="4459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99659863945578"/>
    <n v="1"/>
    <n v="1"/>
    <n v="1"/>
    <n v="1"/>
    <n v="1"/>
    <n v="1"/>
    <n v="0.998"/>
    <n v="0.95"/>
    <n v="1"/>
    <n v="1"/>
    <n v="1"/>
    <n v="1"/>
    <n v="1"/>
    <n v="1"/>
    <n v="1"/>
    <n v="0.99999659863945578"/>
    <n v="1"/>
    <n v="1"/>
    <n v="1"/>
    <n v="1"/>
    <n v="1"/>
    <n v="1"/>
    <n v="0.96144788486698651"/>
    <n v="0.96381288967960121"/>
    <n v="0.97419132828630417"/>
    <n v="0.97107715154854013"/>
    <n v="0.96596281121966598"/>
  </r>
  <r>
    <x v="1"/>
    <x v="246"/>
    <n v="79473"/>
    <n v="10481"/>
    <n v="254"/>
    <n v="0"/>
    <n v="0.9757656712145788"/>
    <n v="15568"/>
    <n v="563"/>
    <n v="2"/>
    <n v="0.96383607399794446"/>
    <n v="5702"/>
    <n v="215"/>
    <n v="0"/>
    <n v="0.9622939319537005"/>
    <n v="10168"/>
    <n v="464"/>
    <n v="0"/>
    <n v="0.95436664044059794"/>
    <n v="37554"/>
    <n v="1363"/>
    <n v="2"/>
    <n v="0.96370559727325988"/>
    <n v="79473"/>
    <n v="2859"/>
    <n v="4"/>
    <n v="0.99997619047619057"/>
    <n v="1"/>
    <n v="5.0000000000000001E-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81"/>
    <n v="21270"/>
    <n v="47722"/>
    <s v="glacis S202 defaut infrarouge  B51 et B52: recablage OK"/>
    <n v="16"/>
    <n v="0"/>
    <n v="8"/>
    <n v="7.5"/>
    <n v="10.5"/>
    <n v="0.5"/>
    <m/>
    <m/>
    <m/>
    <m/>
    <m/>
    <m/>
    <n v="1"/>
    <m/>
    <m/>
    <m/>
    <m/>
    <m/>
    <m/>
    <n v="0.99997619047619057"/>
    <n v="1"/>
    <n v="1"/>
    <n v="1"/>
    <n v="1"/>
    <n v="1"/>
    <n v="1"/>
    <n v="0.98"/>
    <n v="0.9"/>
    <m/>
    <m/>
    <m/>
    <m/>
    <m/>
    <m/>
    <m/>
    <n v="0.998"/>
    <n v="0.95"/>
    <n v="0.99997619047619057"/>
    <n v="1"/>
    <n v="1"/>
    <n v="1"/>
    <n v="1"/>
    <n v="1"/>
    <n v="1"/>
    <m/>
    <m/>
    <m/>
    <m/>
    <m/>
    <m/>
    <m/>
    <m/>
    <m/>
    <m/>
    <m/>
    <m/>
  </r>
  <r>
    <x v="1"/>
    <x v="247"/>
    <n v="75697"/>
    <n v="10505"/>
    <n v="283"/>
    <n v="0"/>
    <n v="0.97306044740599718"/>
    <n v="16304"/>
    <n v="388"/>
    <n v="1"/>
    <n v="0.97620215897939155"/>
    <n v="4639"/>
    <n v="138"/>
    <n v="0"/>
    <n v="0.97025220952791547"/>
    <n v="8349"/>
    <n v="266"/>
    <n v="3"/>
    <n v="0.96813989699365188"/>
    <n v="35900"/>
    <n v="1352"/>
    <n v="17"/>
    <n v="0.96233983286908076"/>
    <n v="75697"/>
    <n v="2427"/>
    <n v="2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05"/>
    <n v="20943"/>
    <n v="4424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8"/>
    <n v="74046"/>
    <n v="10213"/>
    <n v="256"/>
    <n v="1"/>
    <n v="0.97493390776461375"/>
    <n v="13932"/>
    <n v="401"/>
    <n v="2"/>
    <n v="0.97121734137238014"/>
    <n v="4281"/>
    <n v="141"/>
    <n v="0"/>
    <n v="0.96706377014716183"/>
    <n v="8242"/>
    <n v="318"/>
    <n v="2"/>
    <n v="0.9614171317641349"/>
    <n v="37378"/>
    <n v="1693"/>
    <n v="6"/>
    <n v="0.95470597677778368"/>
    <n v="74046"/>
    <n v="2809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13"/>
    <n v="18213"/>
    <n v="4562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9"/>
    <n v="73665"/>
    <n v="10079"/>
    <n v="283"/>
    <n v="0"/>
    <n v="0.97192181764063901"/>
    <n v="14666"/>
    <n v="391"/>
    <n v="0"/>
    <n v="0.9733396972589663"/>
    <n v="4598"/>
    <n v="156"/>
    <n v="0"/>
    <n v="0.96607220530665505"/>
    <n v="9139"/>
    <n v="385"/>
    <n v="0"/>
    <n v="0.95787285260969468"/>
    <n v="35183"/>
    <n v="1184"/>
    <n v="0"/>
    <n v="0.96634738367961803"/>
    <n v="73665"/>
    <n v="2399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79"/>
    <n v="19264"/>
    <n v="4432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0"/>
    <n v="48817"/>
    <m/>
    <m/>
    <m/>
    <m/>
    <n v="5099"/>
    <n v="237"/>
    <n v="0"/>
    <n v="0.95352029809766625"/>
    <n v="2466"/>
    <n v="78"/>
    <n v="0"/>
    <n v="0.96836982968369834"/>
    <n v="2657"/>
    <n v="108"/>
    <n v="0"/>
    <n v="0.95935265336846065"/>
    <n v="38595"/>
    <n v="1211"/>
    <n v="7"/>
    <n v="0.9686228786112191"/>
    <n v="48817"/>
    <n v="1634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565"/>
    <n v="4125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1"/>
    <n v="36173"/>
    <m/>
    <m/>
    <m/>
    <m/>
    <n v="747"/>
    <n v="46"/>
    <n v="0"/>
    <n v="0.93842034805890229"/>
    <n v="855"/>
    <n v="101"/>
    <n v="0"/>
    <n v="0.88187134502923981"/>
    <n v="280"/>
    <n v="12"/>
    <n v="0"/>
    <n v="0.95714285714285718"/>
    <n v="34291"/>
    <n v="951"/>
    <n v="0"/>
    <n v="0.97226677553877106"/>
    <n v="36173"/>
    <n v="111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602"/>
    <n v="3457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7"/>
    <x v="252"/>
    <n v="78277"/>
    <n v="10649"/>
    <n v="209"/>
    <n v="0"/>
    <n v="0.9803737440135224"/>
    <n v="16712"/>
    <n v="354"/>
    <n v="3"/>
    <n v="0.97881761608425089"/>
    <n v="4761"/>
    <n v="139"/>
    <n v="2"/>
    <n v="0.97080445284604078"/>
    <n v="9642"/>
    <n v="332"/>
    <n v="0"/>
    <n v="0.96556730968678695"/>
    <n v="36513"/>
    <n v="1717"/>
    <n v="7"/>
    <n v="0.95297565250732619"/>
    <n v="78277"/>
    <n v="2751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649"/>
    <n v="21473"/>
    <n v="4615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864390987633408"/>
    <n v="0.95974972659688373"/>
    <n v="0.97779844470388033"/>
    <n v="0.97089933373084802"/>
    <n v="0.96858029480217223"/>
  </r>
  <r>
    <x v="1"/>
    <x v="253"/>
    <n v="81088"/>
    <n v="11730"/>
    <n v="245"/>
    <n v="0"/>
    <n v="0.97911338448422847"/>
    <n v="14927"/>
    <n v="453"/>
    <n v="0"/>
    <n v="0.96965230789843904"/>
    <n v="5721"/>
    <n v="175"/>
    <n v="1"/>
    <n v="0.96941094214298196"/>
    <n v="9355"/>
    <n v="374"/>
    <n v="0"/>
    <n v="0.96002137894174233"/>
    <n v="39355"/>
    <n v="1601"/>
    <n v="2"/>
    <n v="0.95931901918434759"/>
    <n v="81088"/>
    <n v="284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30"/>
    <n v="20648"/>
    <n v="48710"/>
    <m/>
    <n v="21"/>
    <n v="9"/>
    <n v="22"/>
    <n v="7.5"/>
    <n v="10.5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4"/>
    <n v="76541"/>
    <n v="9586"/>
    <n v="190"/>
    <n v="0"/>
    <n v="0.98017942833298566"/>
    <n v="17283"/>
    <n v="396"/>
    <n v="1"/>
    <n v="0.97708731123068915"/>
    <n v="5295"/>
    <n v="158"/>
    <n v="0"/>
    <n v="0.97016052880075543"/>
    <n v="9859"/>
    <n v="376"/>
    <n v="7"/>
    <n v="0.96186225783548029"/>
    <n v="34518"/>
    <n v="1427"/>
    <n v="2"/>
    <n v="0.95865925024624832"/>
    <n v="76541"/>
    <n v="2547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86"/>
    <n v="22578"/>
    <n v="44377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5"/>
    <n v="67311"/>
    <n v="10115"/>
    <n v="266"/>
    <n v="0"/>
    <n v="0.97370242214532876"/>
    <n v="10303"/>
    <n v="291"/>
    <n v="0"/>
    <n v="0.97175579928176259"/>
    <n v="4094"/>
    <n v="91"/>
    <n v="0"/>
    <n v="0.97777234978016614"/>
    <n v="6721"/>
    <n v="273"/>
    <n v="0"/>
    <n v="0.95938104448742745"/>
    <n v="36078"/>
    <n v="1727"/>
    <n v="1"/>
    <n v="0.9521314928765453"/>
    <n v="67311"/>
    <n v="264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15"/>
    <n v="14397"/>
    <n v="4279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6"/>
    <n v="66780"/>
    <n v="8457"/>
    <n v="212"/>
    <n v="5"/>
    <n v="0.97493200898663834"/>
    <n v="12777"/>
    <n v="409"/>
    <n v="0"/>
    <n v="0.96798935587383583"/>
    <n v="4929"/>
    <n v="128"/>
    <n v="0"/>
    <n v="0.97403124365997162"/>
    <n v="8188"/>
    <n v="423"/>
    <n v="5"/>
    <n v="0.94833903273082565"/>
    <n v="32429"/>
    <n v="1282"/>
    <n v="6"/>
    <n v="0.96046748280859728"/>
    <n v="66780"/>
    <n v="2454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57"/>
    <n v="17706"/>
    <n v="4061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7"/>
    <n v="59528"/>
    <m/>
    <m/>
    <m/>
    <m/>
    <n v="4397"/>
    <n v="296"/>
    <n v="0"/>
    <n v="0.93268137366386172"/>
    <n v="2703"/>
    <n v="99"/>
    <n v="0"/>
    <n v="0.96337402885682577"/>
    <n v="3179"/>
    <n v="163"/>
    <n v="0"/>
    <n v="0.94872601446995908"/>
    <n v="49249"/>
    <n v="1858"/>
    <n v="10"/>
    <n v="0.96227334565168832"/>
    <n v="59528"/>
    <n v="2416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100"/>
    <n v="5242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8"/>
    <n v="40598"/>
    <m/>
    <m/>
    <m/>
    <m/>
    <n v="608"/>
    <n v="29"/>
    <n v="0"/>
    <n v="0.95230263157894735"/>
    <n v="753"/>
    <n v="39"/>
    <n v="0"/>
    <n v="0.94820717131474108"/>
    <n v="196"/>
    <n v="11"/>
    <n v="0"/>
    <n v="0.94387755102040816"/>
    <n v="39041"/>
    <n v="738"/>
    <n v="6"/>
    <n v="0.98109679567634023"/>
    <n v="40598"/>
    <n v="81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61"/>
    <n v="3923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8"/>
    <x v="259"/>
    <n v="78049"/>
    <n v="11115"/>
    <n v="274"/>
    <n v="0"/>
    <n v="0.97534862798020694"/>
    <n v="17316"/>
    <n v="354"/>
    <n v="2"/>
    <n v="0.97955647955647951"/>
    <n v="4913"/>
    <n v="173"/>
    <n v="0"/>
    <n v="0.96478729900264604"/>
    <n v="8468"/>
    <n v="269"/>
    <n v="6"/>
    <n v="0.96823334907888525"/>
    <n v="36237"/>
    <n v="1523"/>
    <n v="2"/>
    <n v="0.95797113447581206"/>
    <n v="78049"/>
    <n v="2593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15"/>
    <n v="22229"/>
    <n v="4470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0.99883116883116885"/>
    <n v="1"/>
    <n v="1"/>
    <n v="1"/>
    <n v="1"/>
    <n v="0.998"/>
    <n v="0.95"/>
    <n v="1"/>
    <n v="1"/>
    <n v="1"/>
    <n v="1"/>
    <n v="1"/>
    <n v="1"/>
    <n v="1"/>
    <n v="0.99972108843537411"/>
    <n v="1"/>
    <n v="0.99883116883116885"/>
    <n v="1"/>
    <n v="1"/>
    <n v="1"/>
    <n v="1"/>
    <n v="0.95855198600622893"/>
    <n v="0.96335182327400226"/>
    <n v="0.97716714235120106"/>
    <n v="0.9685155291534836"/>
    <n v="0.96663452266152361"/>
  </r>
  <r>
    <x v="1"/>
    <x v="260"/>
    <n v="72277"/>
    <n v="9293"/>
    <n v="208"/>
    <n v="0"/>
    <n v="0.9776175616055095"/>
    <n v="13243"/>
    <n v="573"/>
    <n v="3"/>
    <n v="0.9567318583402552"/>
    <n v="6376"/>
    <n v="244"/>
    <n v="2"/>
    <n v="0.96173149309912176"/>
    <n v="9661"/>
    <n v="432"/>
    <n v="0"/>
    <n v="0.95528413207742469"/>
    <n v="33704"/>
    <n v="1308"/>
    <n v="4"/>
    <n v="0.96119154996439593"/>
    <n v="72277"/>
    <n v="2765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293"/>
    <n v="19619"/>
    <n v="4336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1"/>
    <n v="71313"/>
    <n v="9354"/>
    <n v="215"/>
    <n v="1"/>
    <n v="0.9770151806713705"/>
    <n v="14294"/>
    <n v="418"/>
    <n v="0"/>
    <n v="0.97075696096264164"/>
    <n v="5239"/>
    <n v="183"/>
    <n v="0"/>
    <n v="0.96506966978430997"/>
    <n v="8407"/>
    <n v="329"/>
    <n v="3"/>
    <n v="0.96086594504579514"/>
    <n v="34019"/>
    <n v="1309"/>
    <n v="8"/>
    <n v="0.9615215026896734"/>
    <n v="71313"/>
    <n v="2454"/>
    <n v="12"/>
    <n v="1"/>
    <n v="0"/>
    <n v="0"/>
    <n v="1"/>
    <n v="0"/>
    <n v="0"/>
    <n v="0.99181818181818182"/>
    <n v="2"/>
    <n v="0.18"/>
    <n v="1"/>
    <n v="0"/>
    <n v="0"/>
    <n v="1"/>
    <n v="0"/>
    <n v="0"/>
    <n v="1"/>
    <n v="0"/>
    <n v="0"/>
    <n v="1"/>
    <n v="0"/>
    <n v="0"/>
    <n v="9354"/>
    <n v="19533"/>
    <n v="42426"/>
    <s v="Scanner HS sur les catégorisation palette remise des parametres = 1h et bandelette enlevés sur cross 401D D01 =5mn"/>
    <n v="21"/>
    <n v="9"/>
    <n v="18"/>
    <n v="7.5"/>
    <n v="10.5"/>
    <m/>
    <m/>
    <n v="1.08"/>
    <m/>
    <m/>
    <m/>
    <m/>
    <m/>
    <m/>
    <n v="1"/>
    <m/>
    <m/>
    <m/>
    <m/>
    <n v="1"/>
    <n v="1"/>
    <n v="0.99181818181818182"/>
    <n v="1"/>
    <n v="1"/>
    <n v="1"/>
    <n v="1"/>
    <n v="0.98"/>
    <n v="0.9"/>
    <m/>
    <m/>
    <m/>
    <m/>
    <m/>
    <m/>
    <m/>
    <n v="0.998"/>
    <n v="0.95"/>
    <n v="1"/>
    <n v="1"/>
    <n v="0.99181818181818182"/>
    <n v="1"/>
    <n v="1"/>
    <n v="1"/>
    <n v="1"/>
    <m/>
    <m/>
    <m/>
    <m/>
    <m/>
    <m/>
    <m/>
    <m/>
    <m/>
    <m/>
    <m/>
    <m/>
  </r>
  <r>
    <x v="1"/>
    <x v="262"/>
    <n v="72869"/>
    <n v="9606"/>
    <n v="221"/>
    <n v="0"/>
    <n v="0.97699354570060382"/>
    <n v="14411"/>
    <n v="460"/>
    <n v="0"/>
    <n v="0.96807993893553534"/>
    <n v="6545"/>
    <n v="154"/>
    <n v="0"/>
    <n v="0.97647058823529409"/>
    <n v="9964"/>
    <n v="415"/>
    <n v="5"/>
    <n v="0.95835006021678038"/>
    <n v="32343"/>
    <n v="1270"/>
    <n v="21"/>
    <n v="0.96073338898679772"/>
    <n v="72869"/>
    <n v="2520"/>
    <n v="26"/>
    <n v="0.99804761904761907"/>
    <n v="1"/>
    <n v="4.1000000000000002E-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06"/>
    <n v="20956"/>
    <n v="42307"/>
    <s v="colis dans les filets a tordu la cellule de detection"/>
    <n v="21"/>
    <n v="9"/>
    <n v="22"/>
    <n v="7.5"/>
    <n v="10.5"/>
    <n v="0.13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9804761904761907"/>
    <n v="1"/>
    <n v="1"/>
    <n v="1"/>
    <n v="1"/>
    <n v="1"/>
    <n v="1"/>
    <m/>
    <m/>
    <m/>
    <m/>
    <m/>
    <m/>
    <m/>
    <m/>
    <m/>
    <m/>
    <m/>
    <m/>
  </r>
  <r>
    <x v="1"/>
    <x v="263"/>
    <n v="67930"/>
    <n v="8633"/>
    <n v="178"/>
    <n v="0"/>
    <n v="0.97938144329896903"/>
    <n v="13211"/>
    <n v="425"/>
    <n v="3"/>
    <n v="0.96782983877072137"/>
    <n v="5077"/>
    <n v="173"/>
    <n v="3"/>
    <n v="0.96592475871577699"/>
    <n v="7843"/>
    <n v="359"/>
    <n v="4"/>
    <n v="0.95422669896723189"/>
    <n v="33166"/>
    <n v="1913"/>
    <n v="10"/>
    <n v="0.94232044865223419"/>
    <n v="67930"/>
    <n v="3048"/>
    <n v="2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633"/>
    <n v="18288"/>
    <n v="4100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4"/>
    <n v="57645"/>
    <n v="0"/>
    <n v="0"/>
    <n v="0"/>
    <m/>
    <n v="4352"/>
    <n v="179"/>
    <n v="1"/>
    <n v="0.95886948529411764"/>
    <n v="2207"/>
    <n v="72"/>
    <n v="3"/>
    <n v="0.96737652922519257"/>
    <n v="2339"/>
    <n v="128"/>
    <n v="1"/>
    <n v="0.94527575887131254"/>
    <n v="48747"/>
    <n v="1367"/>
    <n v="4"/>
    <n v="0.97195724865119904"/>
    <n v="57645"/>
    <n v="1746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559"/>
    <n v="5108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5"/>
    <n v="28414"/>
    <n v="0"/>
    <n v="0"/>
    <n v="0"/>
    <m/>
    <n v="575"/>
    <n v="13"/>
    <n v="0"/>
    <n v="0.97739130434782606"/>
    <n v="375"/>
    <n v="13"/>
    <n v="0"/>
    <n v="0.96533333333333338"/>
    <n v="107"/>
    <n v="4"/>
    <n v="0"/>
    <n v="0.96261682242990654"/>
    <n v="27357"/>
    <n v="482"/>
    <n v="0"/>
    <n v="0.98238110903973386"/>
    <n v="28414"/>
    <n v="512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50"/>
    <n v="2746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9"/>
    <x v="266"/>
    <n v="77352"/>
    <n v="10657"/>
    <n v="303"/>
    <n v="0"/>
    <n v="0.97156798348503326"/>
    <n v="15054"/>
    <n v="443"/>
    <n v="0"/>
    <n v="0.97057260528763123"/>
    <n v="4920"/>
    <n v="125"/>
    <n v="0"/>
    <n v="0.97459349593495936"/>
    <n v="7628"/>
    <n v="361"/>
    <n v="0"/>
    <n v="0.95267435762978503"/>
    <n v="39093"/>
    <n v="1282"/>
    <n v="15"/>
    <n v="0.96720640523878953"/>
    <n v="77352"/>
    <n v="2514"/>
    <n v="1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657"/>
    <n v="19974"/>
    <n v="4672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93197278911572"/>
    <n v="1"/>
    <n v="1"/>
    <n v="1"/>
    <n v="1"/>
    <n v="1"/>
    <n v="1"/>
    <n v="0.998"/>
    <n v="0.95"/>
    <n v="1"/>
    <n v="1"/>
    <n v="1"/>
    <n v="1"/>
    <n v="1"/>
    <n v="1"/>
    <n v="1"/>
    <n v="0.99993197278911572"/>
    <n v="1"/>
    <n v="1"/>
    <n v="1"/>
    <n v="1"/>
    <n v="1"/>
    <n v="1"/>
    <n v="0.95868100358422936"/>
    <n v="0.96663837566103028"/>
    <n v="0.97408011226448188"/>
    <n v="0.97658945674542386"/>
    <n v="0.97507015902712812"/>
  </r>
  <r>
    <x v="1"/>
    <x v="267"/>
    <n v="67949"/>
    <n v="9797"/>
    <n v="266"/>
    <n v="1"/>
    <n v="0.97284883127488009"/>
    <n v="12640"/>
    <n v="241"/>
    <n v="2"/>
    <n v="0.98093354430379742"/>
    <n v="3498"/>
    <n v="93"/>
    <n v="0"/>
    <n v="0.97341337907375647"/>
    <n v="6467"/>
    <n v="240"/>
    <n v="12"/>
    <n v="0.96288851090149996"/>
    <n v="35547"/>
    <n v="1282"/>
    <n v="28"/>
    <n v="0.96393507187667027"/>
    <n v="67949"/>
    <n v="2122"/>
    <n v="4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97"/>
    <n v="16138"/>
    <n v="4201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8"/>
    <n v="62815"/>
    <n v="9652"/>
    <n v="250"/>
    <n v="0"/>
    <n v="0.97409863240779115"/>
    <n v="10231"/>
    <n v="218"/>
    <n v="0"/>
    <n v="0.97869220995015149"/>
    <n v="3304"/>
    <n v="70"/>
    <n v="0"/>
    <n v="0.97881355932203384"/>
    <n v="6350"/>
    <n v="214"/>
    <n v="5"/>
    <n v="0.96629921259842522"/>
    <n v="33278"/>
    <n v="1168"/>
    <n v="8"/>
    <n v="0.96490173688322611"/>
    <n v="62815"/>
    <n v="1920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52"/>
    <n v="13535"/>
    <n v="3962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9"/>
    <n v="65321"/>
    <n v="9794"/>
    <n v="266"/>
    <n v="0"/>
    <n v="0.97284051460077603"/>
    <n v="11960"/>
    <n v="264"/>
    <n v="0"/>
    <n v="0.97792642140468222"/>
    <n v="3743"/>
    <n v="94"/>
    <n v="1"/>
    <n v="0.97488645471546886"/>
    <n v="6539"/>
    <n v="285"/>
    <n v="8"/>
    <n v="0.95641535402966815"/>
    <n v="33285"/>
    <n v="1161"/>
    <n v="3"/>
    <n v="0.96511942316358723"/>
    <n v="65321"/>
    <n v="2070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94"/>
    <n v="15703"/>
    <n v="3982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0"/>
    <n v="59049"/>
    <n v="8557"/>
    <n v="171"/>
    <n v="0"/>
    <n v="0.98001636087413813"/>
    <n v="10593"/>
    <n v="265"/>
    <n v="0"/>
    <n v="0.97498347965637688"/>
    <n v="3816"/>
    <n v="84"/>
    <n v="0"/>
    <n v="0.9779874213836478"/>
    <n v="6218"/>
    <n v="269"/>
    <n v="9"/>
    <n v="0.95673850112576386"/>
    <n v="29865"/>
    <n v="1102"/>
    <n v="11"/>
    <n v="0.96310061945421066"/>
    <n v="59049"/>
    <n v="1891"/>
    <n v="20"/>
    <n v="0.99952380952380948"/>
    <n v="1"/>
    <n v="0.0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557"/>
    <n v="14409"/>
    <n v="36083"/>
    <s v="Tapis 116R"/>
    <n v="21"/>
    <n v="9"/>
    <n v="22"/>
    <n v="7.5"/>
    <n v="10.5"/>
    <n v="0.5"/>
    <m/>
    <m/>
    <m/>
    <m/>
    <m/>
    <m/>
    <n v="1"/>
    <m/>
    <m/>
    <m/>
    <m/>
    <m/>
    <m/>
    <n v="0.99952380952380948"/>
    <n v="1"/>
    <n v="1"/>
    <n v="1"/>
    <n v="1"/>
    <n v="1"/>
    <n v="1"/>
    <n v="0.98"/>
    <n v="0.9"/>
    <m/>
    <m/>
    <m/>
    <m/>
    <m/>
    <m/>
    <m/>
    <n v="0.998"/>
    <n v="0.95"/>
    <n v="0.99952380952380948"/>
    <n v="1"/>
    <n v="1"/>
    <n v="1"/>
    <n v="1"/>
    <n v="1"/>
    <n v="1"/>
    <m/>
    <m/>
    <m/>
    <m/>
    <m/>
    <m/>
    <m/>
    <m/>
    <m/>
    <m/>
    <m/>
    <m/>
  </r>
  <r>
    <x v="1"/>
    <x v="271"/>
    <n v="53513"/>
    <m/>
    <m/>
    <m/>
    <m/>
    <n v="3576"/>
    <n v="69"/>
    <n v="0"/>
    <n v="0.98070469798657722"/>
    <n v="1724"/>
    <n v="54"/>
    <n v="0"/>
    <n v="0.96867749419953597"/>
    <n v="1566"/>
    <n v="68"/>
    <n v="0"/>
    <n v="0.95657726692209455"/>
    <n v="46647"/>
    <n v="1699"/>
    <n v="37"/>
    <n v="0.96357750766394412"/>
    <n v="53513"/>
    <n v="1890"/>
    <n v="3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300"/>
    <n v="4821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2"/>
    <n v="18485"/>
    <m/>
    <m/>
    <m/>
    <m/>
    <n v="10"/>
    <n v="0"/>
    <n v="0"/>
    <n v="1"/>
    <n v="88"/>
    <n v="2"/>
    <n v="0"/>
    <n v="0.97727272727272729"/>
    <n v="40"/>
    <n v="2"/>
    <n v="0"/>
    <n v="0.95"/>
    <n v="18347"/>
    <n v="348"/>
    <n v="6"/>
    <n v="0.98103232136044038"/>
    <n v="18485"/>
    <n v="352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8"/>
    <n v="183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0"/>
    <x v="273"/>
    <n v="76432"/>
    <n v="11459"/>
    <n v="267"/>
    <n v="0"/>
    <n v="0.97669953748145566"/>
    <n v="16107"/>
    <n v="437"/>
    <n v="2"/>
    <n v="0.97286893897063387"/>
    <n v="5199"/>
    <n v="151"/>
    <n v="0"/>
    <n v="0.97095595306789773"/>
    <n v="8182"/>
    <n v="286"/>
    <n v="5"/>
    <n v="0.96504522121730629"/>
    <n v="35485"/>
    <n v="1204"/>
    <n v="38"/>
    <n v="0.96607017049457522"/>
    <n v="76432"/>
    <n v="2345"/>
    <n v="4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459"/>
    <n v="21306"/>
    <n v="4366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579204829308906"/>
    <n v="0.96827362646496551"/>
    <n v="0.97556641492669927"/>
    <n v="0.97440004835882243"/>
    <n v="0.97431836664811877"/>
  </r>
  <r>
    <x v="1"/>
    <x v="274"/>
    <n v="72375"/>
    <n v="10423"/>
    <n v="248"/>
    <n v="0"/>
    <n v="0.97620646646838727"/>
    <n v="14365"/>
    <n v="327"/>
    <n v="0"/>
    <n v="0.97723633832231116"/>
    <n v="3995"/>
    <n v="87"/>
    <n v="0"/>
    <n v="0.97822277847309136"/>
    <n v="7953"/>
    <n v="331"/>
    <n v="11"/>
    <n v="0.95838048535143971"/>
    <n v="35639"/>
    <n v="1199"/>
    <n v="5"/>
    <n v="0.96635708072617077"/>
    <n v="72375"/>
    <n v="2192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23"/>
    <n v="18360"/>
    <n v="4359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5"/>
    <n v="66507"/>
    <n v="8828"/>
    <n v="212"/>
    <n v="2"/>
    <n v="0.97598550067965562"/>
    <n v="11745"/>
    <n v="276"/>
    <n v="2"/>
    <n v="0.97650063856960412"/>
    <n v="3931"/>
    <n v="76"/>
    <n v="1"/>
    <n v="0.98066649707453579"/>
    <n v="6711"/>
    <n v="304"/>
    <n v="0"/>
    <n v="0.95470123677544327"/>
    <n v="35292"/>
    <n v="1226"/>
    <n v="4"/>
    <n v="0.96526124900827381"/>
    <n v="66507"/>
    <n v="2094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828"/>
    <n v="15676"/>
    <n v="4200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6"/>
    <n v="62233"/>
    <n v="8295"/>
    <n v="230"/>
    <n v="3"/>
    <n v="0.97227245328511147"/>
    <n v="10438"/>
    <n v="220"/>
    <n v="0"/>
    <n v="0.97892316535734814"/>
    <n v="3908"/>
    <n v="91"/>
    <n v="0"/>
    <n v="0.97671443193449337"/>
    <n v="7023"/>
    <n v="352"/>
    <n v="1"/>
    <n v="0.94987896910152358"/>
    <n v="32569"/>
    <n v="1100"/>
    <n v="22"/>
    <n v="0.96622555190518589"/>
    <n v="62233"/>
    <n v="1993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95"/>
    <n v="14346"/>
    <n v="3959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7"/>
    <n v="63438"/>
    <n v="8266"/>
    <n v="198"/>
    <n v="0"/>
    <n v="0.97604645535930312"/>
    <n v="10444"/>
    <n v="298"/>
    <n v="2"/>
    <n v="0.97146687093067785"/>
    <n v="3985"/>
    <n v="106"/>
    <n v="0"/>
    <n v="0.97340025094102889"/>
    <n v="6444"/>
    <n v="324"/>
    <n v="2"/>
    <n v="0.94972067039106145"/>
    <n v="34299"/>
    <n v="1193"/>
    <n v="5"/>
    <n v="0.96521764482929528"/>
    <n v="63438"/>
    <n v="2119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66"/>
    <n v="14429"/>
    <n v="4074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8"/>
    <n v="56388"/>
    <m/>
    <m/>
    <m/>
    <m/>
    <n v="3063"/>
    <n v="136"/>
    <n v="0"/>
    <n v="0.95559908586353248"/>
    <n v="2257"/>
    <n v="87"/>
    <n v="0"/>
    <n v="0.96145325653522373"/>
    <n v="2079"/>
    <n v="100"/>
    <n v="2"/>
    <n v="0.95189995189995191"/>
    <n v="48989"/>
    <n v="1364"/>
    <n v="26"/>
    <n v="0.97215701484006611"/>
    <n v="56388"/>
    <n v="1687"/>
    <n v="2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320"/>
    <n v="510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9"/>
    <n v="20905"/>
    <m/>
    <m/>
    <m/>
    <m/>
    <n v="771"/>
    <n v="44"/>
    <n v="0"/>
    <n v="0.94293125810635536"/>
    <n v="782"/>
    <n v="102"/>
    <n v="0"/>
    <n v="0.86956521739130432"/>
    <n v="269"/>
    <n v="9"/>
    <n v="0"/>
    <n v="0.96654275092936803"/>
    <n v="19083"/>
    <n v="633"/>
    <n v="8"/>
    <n v="0.96682911491903789"/>
    <n v="20905"/>
    <n v="788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553"/>
    <n v="1935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1"/>
    <x v="280"/>
    <n v="74929"/>
    <n v="10221"/>
    <n v="224"/>
    <n v="0"/>
    <n v="0.97808433617062907"/>
    <n v="16649"/>
    <n v="492"/>
    <n v="2"/>
    <n v="0.9704486755961319"/>
    <n v="5171"/>
    <n v="133"/>
    <n v="4"/>
    <n v="0.97427963643395865"/>
    <n v="8266"/>
    <n v="296"/>
    <n v="6"/>
    <n v="0.96419066053714009"/>
    <n v="34622"/>
    <n v="1081"/>
    <n v="19"/>
    <n v="0.96877707815839642"/>
    <n v="74929"/>
    <n v="2226"/>
    <n v="3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21"/>
    <n v="21820"/>
    <n v="4288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546976812805817"/>
    <n v="0.96690198668404048"/>
    <n v="0.97478115881617344"/>
    <n v="0.96781415051341857"/>
    <n v="0.96625242275681222"/>
  </r>
  <r>
    <x v="1"/>
    <x v="281"/>
    <n v="63839"/>
    <n v="7496"/>
    <n v="162"/>
    <n v="0"/>
    <n v="0.97838847385272143"/>
    <n v="13675"/>
    <n v="513"/>
    <n v="4"/>
    <n v="0.96248628884826326"/>
    <n v="4218"/>
    <n v="163"/>
    <n v="2"/>
    <n v="0.96135609293504032"/>
    <n v="5713"/>
    <n v="289"/>
    <n v="2"/>
    <n v="0.94941361806406444"/>
    <n v="32737"/>
    <n v="1115"/>
    <n v="6"/>
    <n v="0.96594067874270706"/>
    <n v="63839"/>
    <n v="2242"/>
    <n v="1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496"/>
    <n v="17893"/>
    <n v="3845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2"/>
    <n v="66040"/>
    <n v="8313"/>
    <n v="221"/>
    <n v="0"/>
    <n v="0.97341513292433535"/>
    <n v="13622"/>
    <n v="355"/>
    <n v="6"/>
    <n v="0.97393921597415944"/>
    <n v="4889"/>
    <n v="187"/>
    <n v="0"/>
    <n v="0.96175086929842502"/>
    <n v="8451"/>
    <n v="369"/>
    <n v="5"/>
    <n v="0.95633652822151227"/>
    <n v="30765"/>
    <n v="1049"/>
    <n v="17"/>
    <n v="0.96590281163660008"/>
    <n v="66040"/>
    <n v="2181"/>
    <n v="2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313"/>
    <n v="18511"/>
    <n v="39216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3"/>
    <n v="65166"/>
    <n v="8932"/>
    <n v="237"/>
    <n v="3"/>
    <n v="0.9734661889834304"/>
    <n v="12757"/>
    <n v="377"/>
    <n v="2"/>
    <n v="0.9704475973975073"/>
    <n v="4747"/>
    <n v="126"/>
    <n v="2"/>
    <n v="0.9734569201601011"/>
    <n v="7913"/>
    <n v="296"/>
    <n v="2"/>
    <n v="0.96259320106154433"/>
    <n v="30817"/>
    <n v="1060"/>
    <n v="11"/>
    <n v="0.96560340072038164"/>
    <n v="65166"/>
    <n v="2096"/>
    <n v="2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32"/>
    <n v="17504"/>
    <n v="3873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4"/>
    <n v="66090"/>
    <n v="8220"/>
    <n v="245"/>
    <n v="0"/>
    <n v="0.97019464720194648"/>
    <n v="12765"/>
    <n v="468"/>
    <n v="0"/>
    <n v="0.96333725029377204"/>
    <n v="4458"/>
    <n v="120"/>
    <n v="1"/>
    <n v="0.97308209959623149"/>
    <n v="8023"/>
    <n v="484"/>
    <n v="8"/>
    <n v="0.93967343886326815"/>
    <n v="32624"/>
    <n v="1063"/>
    <n v="38"/>
    <n v="0.96741662579695931"/>
    <n v="66090"/>
    <n v="2380"/>
    <n v="4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20"/>
    <n v="17223"/>
    <n v="4064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5"/>
    <n v="51885"/>
    <m/>
    <m/>
    <m/>
    <m/>
    <n v="4359"/>
    <n v="152"/>
    <n v="0"/>
    <n v="0.96512961688460652"/>
    <n v="2048"/>
    <n v="57"/>
    <n v="0"/>
    <n v="0.97216796875"/>
    <n v="2034"/>
    <n v="68"/>
    <n v="1"/>
    <n v="0.96656833824975419"/>
    <n v="43444"/>
    <n v="1416"/>
    <n v="45"/>
    <n v="0.96740631617714756"/>
    <n v="51885"/>
    <n v="1693"/>
    <n v="4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407"/>
    <n v="4547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6"/>
    <n v="17113"/>
    <m/>
    <m/>
    <m/>
    <m/>
    <n v="1104"/>
    <n v="30"/>
    <n v="0"/>
    <n v="0.97282608695652173"/>
    <n v="841"/>
    <n v="108"/>
    <n v="0"/>
    <n v="0.8715814506539834"/>
    <n v="218"/>
    <n v="6"/>
    <n v="0"/>
    <n v="0.97247706422018354"/>
    <n v="14950"/>
    <n v="499"/>
    <n v="3"/>
    <n v="0.96662207357859531"/>
    <n v="17113"/>
    <n v="643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945"/>
    <n v="151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2"/>
    <x v="287"/>
    <n v="67554"/>
    <n v="9424"/>
    <n v="361"/>
    <n v="2"/>
    <n v="0.96169354838709675"/>
    <n v="14338"/>
    <n v="392"/>
    <n v="8"/>
    <n v="0.97266006416515549"/>
    <n v="5026"/>
    <n v="165"/>
    <n v="0"/>
    <n v="0.96717071229606044"/>
    <n v="7355"/>
    <n v="385"/>
    <n v="5"/>
    <n v="0.94765465669612503"/>
    <n v="31411"/>
    <n v="1177"/>
    <n v="11"/>
    <n v="0.96252905033268599"/>
    <n v="67554"/>
    <n v="2480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424"/>
    <n v="19364"/>
    <n v="38766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056215193863614"/>
    <n v="0.96216600448151846"/>
    <n v="0.96876665858977462"/>
    <n v="0.97059738203613133"/>
    <n v="0.96459588451607858"/>
  </r>
  <r>
    <x v="1"/>
    <x v="288"/>
    <n v="68584"/>
    <n v="8758"/>
    <n v="309"/>
    <n v="0"/>
    <n v="0.96471797213975796"/>
    <n v="15112"/>
    <n v="498"/>
    <n v="4"/>
    <n v="0.96704605611434624"/>
    <n v="4589"/>
    <n v="157"/>
    <n v="4"/>
    <n v="0.96578775332316413"/>
    <n v="8941"/>
    <n v="434"/>
    <n v="6"/>
    <n v="0.95145956828095291"/>
    <n v="31184"/>
    <n v="1211"/>
    <n v="14"/>
    <n v="0.96116598255515651"/>
    <n v="68584"/>
    <n v="2609"/>
    <n v="2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758"/>
    <n v="19701"/>
    <n v="4012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9"/>
    <n v="66760"/>
    <n v="8202"/>
    <n v="228"/>
    <n v="0"/>
    <n v="0.97220190197512801"/>
    <n v="14737"/>
    <n v="392"/>
    <n v="0"/>
    <n v="0.97340028499694642"/>
    <n v="4599"/>
    <n v="143"/>
    <n v="0"/>
    <n v="0.96890628397477707"/>
    <n v="7846"/>
    <n v="385"/>
    <n v="1"/>
    <n v="0.95093041040020387"/>
    <n v="31376"/>
    <n v="1173"/>
    <n v="7"/>
    <n v="0.96261473737888836"/>
    <n v="66760"/>
    <n v="2321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02"/>
    <n v="19336"/>
    <n v="3922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0"/>
    <n v="57686"/>
    <n v="7902"/>
    <n v="211"/>
    <n v="0"/>
    <n v="0.97329789926600863"/>
    <n v="11339"/>
    <n v="285"/>
    <n v="0"/>
    <n v="0.9748655084222595"/>
    <n v="3806"/>
    <n v="102"/>
    <n v="1"/>
    <n v="0.97320021019442982"/>
    <n v="6701"/>
    <n v="295"/>
    <n v="0"/>
    <n v="0.95597671989255339"/>
    <n v="27938"/>
    <n v="1099"/>
    <n v="22"/>
    <n v="0.96066289641348701"/>
    <n v="57686"/>
    <n v="1992"/>
    <n v="2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902"/>
    <n v="15145"/>
    <n v="3463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1"/>
    <n v="60188"/>
    <n v="6982"/>
    <n v="180"/>
    <n v="0"/>
    <n v="0.97421942136923523"/>
    <n v="10614"/>
    <n v="355"/>
    <n v="2"/>
    <n v="0.96655360844168081"/>
    <n v="4553"/>
    <n v="148"/>
    <n v="0"/>
    <n v="0.96749396002635624"/>
    <n v="5556"/>
    <n v="321"/>
    <n v="0"/>
    <n v="0.9422246220302376"/>
    <n v="32483"/>
    <n v="1227"/>
    <n v="8"/>
    <n v="0.96222639534525756"/>
    <n v="60188"/>
    <n v="2231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982"/>
    <n v="15167"/>
    <n v="3803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2"/>
    <n v="50185"/>
    <n v="2"/>
    <n v="0"/>
    <n v="0"/>
    <n v="1"/>
    <n v="3498"/>
    <n v="128"/>
    <n v="0"/>
    <n v="0.9634076615208691"/>
    <n v="2148"/>
    <n v="82"/>
    <n v="0"/>
    <n v="0.96182495344506513"/>
    <n v="1451"/>
    <n v="56"/>
    <n v="0"/>
    <n v="0.96140592694693316"/>
    <n v="43086"/>
    <n v="1651"/>
    <n v="25"/>
    <n v="0.96168128858561941"/>
    <n v="50185"/>
    <n v="1917"/>
    <n v="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"/>
    <n v="5646"/>
    <n v="4453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3"/>
    <n v="17459"/>
    <m/>
    <m/>
    <m/>
    <m/>
    <n v="726"/>
    <n v="16"/>
    <n v="0"/>
    <n v="0.97796143250688705"/>
    <n v="622"/>
    <n v="37"/>
    <n v="0"/>
    <n v="0.94051446945337625"/>
    <n v="263"/>
    <n v="6"/>
    <n v="1"/>
    <n v="0.97718631178707227"/>
    <n v="15848"/>
    <n v="387"/>
    <n v="0"/>
    <n v="0.97558051489146891"/>
    <n v="17459"/>
    <n v="446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48"/>
    <n v="1611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3"/>
    <x v="294"/>
    <n v="71171"/>
    <n v="9789"/>
    <n v="249"/>
    <n v="1"/>
    <n v="0.97456328532025738"/>
    <n v="15116"/>
    <n v="368"/>
    <n v="0"/>
    <n v="0.97565493516803392"/>
    <n v="4669"/>
    <n v="179"/>
    <n v="0"/>
    <n v="0.96166202612979224"/>
    <n v="9102"/>
    <n v="390"/>
    <n v="2"/>
    <n v="0.95715227422544491"/>
    <n v="32495"/>
    <n v="1432"/>
    <n v="15"/>
    <n v="0.95593168179719956"/>
    <n v="71171"/>
    <n v="2618"/>
    <n v="18"/>
    <n v="0.98952380952380958"/>
    <n v="1"/>
    <n v="0.2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89"/>
    <n v="19785"/>
    <n v="41597"/>
    <s v="Effonderment vitesse du a un colis trieur R"/>
    <n v="14.5"/>
    <n v="0"/>
    <n v="12"/>
    <n v="7.5"/>
    <n v="10.5"/>
    <n v="0.22"/>
    <m/>
    <m/>
    <m/>
    <m/>
    <m/>
    <m/>
    <n v="0"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.98952380952380958"/>
    <n v="1"/>
    <n v="1"/>
    <n v="1"/>
    <n v="1"/>
    <n v="1"/>
    <n v="1"/>
    <n v="0.71278911564625858"/>
    <n v="0.7142857142857143"/>
    <n v="0.7142857142857143"/>
    <n v="0.7142857142857143"/>
    <n v="0.7142857142857143"/>
    <n v="0.7142857142857143"/>
    <n v="0.7142857142857143"/>
    <n v="0.95887931474022337"/>
    <n v="0.95953837920845064"/>
    <n v="0.97325263134471174"/>
    <n v="0.97129709519700891"/>
    <n v="0.9641741120549272"/>
  </r>
  <r>
    <x v="1"/>
    <x v="295"/>
    <n v="71587"/>
    <n v="9004"/>
    <n v="221"/>
    <n v="0"/>
    <n v="0.97545535317636611"/>
    <n v="16889"/>
    <n v="499"/>
    <n v="6"/>
    <n v="0.97045414174906741"/>
    <n v="4851"/>
    <n v="179"/>
    <n v="2"/>
    <n v="0.96310039167182027"/>
    <n v="8865"/>
    <n v="390"/>
    <n v="9"/>
    <n v="0.95600676818950936"/>
    <n v="31978"/>
    <n v="1466"/>
    <n v="33"/>
    <n v="0.95415598223778852"/>
    <n v="71587"/>
    <n v="2755"/>
    <n v="5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004"/>
    <n v="21740"/>
    <n v="40843"/>
    <m/>
    <n v="21"/>
    <n v="9"/>
    <n v="22"/>
    <n v="7.5"/>
    <n v="10.5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6"/>
    <n v="63803"/>
    <n v="8774"/>
    <n v="255"/>
    <n v="3"/>
    <n v="0.97093685890129933"/>
    <n v="11924"/>
    <n v="376"/>
    <n v="0"/>
    <n v="0.96846695739684674"/>
    <n v="4625"/>
    <n v="203"/>
    <n v="0"/>
    <n v="0.95610810810810809"/>
    <n v="6766"/>
    <n v="260"/>
    <n v="8"/>
    <n v="0.96157256872598285"/>
    <n v="31714"/>
    <n v="1330"/>
    <n v="7"/>
    <n v="0.95806268524941662"/>
    <n v="63803"/>
    <n v="2424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004"/>
    <n v="21740"/>
    <n v="40843"/>
    <m/>
    <n v="21"/>
    <n v="9"/>
    <n v="22"/>
    <n v="7.5"/>
    <n v="10.5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7"/>
    <n v="62657"/>
    <n v="8944"/>
    <n v="243"/>
    <n v="0"/>
    <n v="0.97283094812164583"/>
    <n v="11494"/>
    <n v="388"/>
    <n v="0"/>
    <n v="0.96624325735166172"/>
    <n v="4301"/>
    <n v="122"/>
    <n v="0"/>
    <n v="0.97163450360381309"/>
    <n v="7394"/>
    <n v="295"/>
    <n v="1"/>
    <n v="0.96010278604273736"/>
    <n v="30524"/>
    <n v="1259"/>
    <n v="12"/>
    <n v="0.95875376752719177"/>
    <n v="62657"/>
    <n v="2307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28"/>
    <n v="17044"/>
    <n v="36193"/>
    <m/>
    <n v="15"/>
    <n v="0"/>
    <n v="12"/>
    <n v="7.5"/>
    <n v="0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8"/>
    <n v="61665"/>
    <n v="8428"/>
    <n v="234"/>
    <n v="0"/>
    <n v="0.97223540579022305"/>
    <n v="13391"/>
    <n v="349"/>
    <n v="0"/>
    <n v="0.97393771936375173"/>
    <n v="3653"/>
    <n v="94"/>
    <n v="0"/>
    <n v="0.9742677251574049"/>
    <n v="6836"/>
    <n v="272"/>
    <n v="10"/>
    <n v="0.96021064950263313"/>
    <n v="29357"/>
    <n v="1082"/>
    <n v="17"/>
    <n v="0.96314337296045238"/>
    <n v="61665"/>
    <n v="2031"/>
    <n v="2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28"/>
    <n v="17044"/>
    <n v="36193"/>
    <m/>
    <n v="15"/>
    <n v="0"/>
    <n v="12"/>
    <n v="7.5"/>
    <n v="0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4"/>
    <x v="3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0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5"/>
    <x v="3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0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6"/>
    <x v="3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7"/>
    <x v="3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2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8"/>
    <x v="32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9"/>
    <x v="33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0"/>
    <x v="3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1"/>
    <x v="3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5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"/>
    <n v="0"/>
    <n v="12"/>
    <n v="7.5"/>
    <n v="0"/>
    <n v="0"/>
    <n v="0"/>
    <n v="0"/>
    <n v="0"/>
    <n v="0"/>
    <n v="0"/>
    <n v="0"/>
    <m/>
    <m/>
    <m/>
    <m/>
    <m/>
    <m/>
    <m/>
    <n v="1"/>
    <n v="1"/>
    <n v="1"/>
    <s v="100,00%"/>
    <s v="100,00%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2"/>
    <x v="35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5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0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2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3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6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7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8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9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0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2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3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4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5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6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9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2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3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AX77:BB111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33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rieur Aérien" fld="47" baseField="1" baseItem="335"/>
    <dataField name="Trieur Douane" fld="48" baseField="1" baseItem="335"/>
    <dataField name="Trieur Route" fld="49" baseField="1" baseItem="335"/>
    <dataField name="Total" fld="2" baseField="1" baseItem="335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23">
      <autoFilter ref="A1">
        <filterColumn colId="0">
          <customFilters and="1">
            <customFilter operator="greaterThanOrEqual" val="42767"/>
            <customFilter operator="lessThanOrEqual" val="42798"/>
          </customFilters>
        </filterColumn>
      </autoFilter>
    </filter>
  </filters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V77:AC111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33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Trieur Route" fld="70" baseField="1" baseItem="0"/>
    <dataField name="Trieur Aerien" fld="71" baseField="1" baseItem="0"/>
    <dataField name="Trieur Douane" fld="72" baseField="1" baseItem="0"/>
    <dataField name="BIZERBA" fld="73" baseField="1" baseItem="0"/>
    <dataField name="PALETTE NAT" fld="74" baseField="1" baseItem="0"/>
    <dataField name=" OCS" fld="75" baseField="1" baseItem="0"/>
    <dataField name="PALETTE INT" fld="76" baseField="1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24">
      <autoFilter ref="A1">
        <filterColumn colId="0">
          <customFilters and="1">
            <customFilter operator="greaterThanOrEqual" val="42767"/>
            <customFilter operator="lessThanOrEqual" val="42798"/>
          </customFilters>
        </filterColumn>
      </autoFilter>
    </filter>
  </filters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AF77:AO88" firstHeaderRow="1" firstDataRow="2" firstDataCol="1"/>
  <pivotFields count="107">
    <pivotField axis="axisRow" compact="0" outline="0" subtotalTop="0" showAll="0" includeNewItemsInFilter="1">
      <items count="54">
        <item x="35"/>
        <item x="36"/>
        <item x="37"/>
        <item x="38"/>
        <item x="39"/>
        <item x="40"/>
        <item x="41"/>
        <item x="42"/>
        <item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0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dataFields count="9">
    <dataField name="Trieur Route" fld="79" baseField="0" baseItem="0"/>
    <dataField name="Trieur Aérien" fld="80" baseField="0" baseItem="0"/>
    <dataField name="Trieur Douane" fld="81" baseField="0" baseItem="0"/>
    <dataField name="BIZERBA" fld="82" baseField="0" baseItem="0"/>
    <dataField name="PALETTE NAT" fld="83" baseField="0" baseItem="0"/>
    <dataField name=" OCS" fld="84" baseField="0" baseItem="0"/>
    <dataField name="PALETTE INT" fld="85" baseField="0" baseItem="0"/>
    <dataField name="Objectif  Trieur" fld="86" baseField="0" baseItem="0"/>
    <dataField name="Objectif hors Normes" fld="87" baseField="0" baseItem="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8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M77:T111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33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Trieur Route" fld="88" baseField="1" baseItem="335"/>
    <dataField name="Trieur Aerien" fld="89" baseField="1" baseItem="335"/>
    <dataField name="Trieur Douane" fld="90" subtotal="count" baseField="1" baseItem="335"/>
    <dataField name="BIZERBA " fld="91" baseField="1" baseItem="335"/>
    <dataField name="PALETTE NAT" fld="92" subtotal="count" baseField="1" baseItem="335"/>
    <dataField name=" OCS" fld="93" baseField="1" baseItem="335"/>
    <dataField name="PALETTE INT" fld="94" baseField="1" baseItem="335"/>
  </dataFields>
  <formats count="11">
    <format dxfId="34">
      <pivotArea type="origin" dataOnly="0" labelOnly="1" outline="0" fieldPosition="0"/>
    </format>
    <format dxfId="33">
      <pivotArea field="1" type="button" dataOnly="0" labelOnly="1" outline="0" axis="axisRow" fieldPosition="0"/>
    </format>
    <format dxfId="32">
      <pivotArea dataOnly="0" labelOnly="1" outline="0" fieldPosition="0">
        <references count="1">
          <reference field="1" count="50">
            <x v="98"/>
            <x v="99"/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</reference>
        </references>
      </pivotArea>
    </format>
    <format dxfId="31">
      <pivotArea dataOnly="0" labelOnly="1" outline="0" fieldPosition="0">
        <references count="1">
          <reference field="1" count="50">
            <x v="148"/>
            <x v="149"/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</reference>
        </references>
      </pivotArea>
    </format>
    <format dxfId="30">
      <pivotArea dataOnly="0" labelOnly="1" outline="0" fieldPosition="0">
        <references count="1">
          <reference field="1" count="50">
            <x v="198"/>
            <x v="199"/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</reference>
        </references>
      </pivotArea>
    </format>
    <format dxfId="29">
      <pivotArea dataOnly="0" labelOnly="1" outline="0" fieldPosition="0">
        <references count="1">
          <reference field="1" count="50">
            <x v="248"/>
            <x v="249"/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</reference>
        </references>
      </pivotArea>
    </format>
    <format dxfId="28">
      <pivotArea dataOnly="0" labelOnly="1" outline="0" fieldPosition="0">
        <references count="1">
          <reference field="1" count="50">
            <x v="298"/>
            <x v="299"/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</reference>
        </references>
      </pivotArea>
    </format>
    <format dxfId="27">
      <pivotArea dataOnly="0" labelOnly="1" outline="0" fieldPosition="0">
        <references count="1">
          <reference field="1" count="50">
            <x v="348"/>
            <x v="349"/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</reference>
        </references>
      </pivotArea>
    </format>
    <format dxfId="26">
      <pivotArea dataOnly="0" labelOnly="1" outline="0" fieldPosition="0">
        <references count="1">
          <reference field="1" count="50">
            <x v="398"/>
            <x v="399"/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</reference>
        </references>
      </pivotArea>
    </format>
    <format dxfId="25">
      <pivotArea dataOnly="0" labelOnly="1" outline="0" fieldPosition="0">
        <references count="1">
          <reference field="1" count="11">
            <x v="448"/>
            <x v="449"/>
            <x v="450"/>
            <x v="451"/>
            <x v="452"/>
            <x v="453"/>
            <x v="454"/>
            <x v="455"/>
            <x v="456"/>
            <x v="457"/>
            <x v="458"/>
          </reference>
        </references>
      </pivotArea>
    </format>
    <format dxfId="24">
      <pivotArea dataOnly="0" labelOnly="1" grandRow="1" outline="0" fieldPosition="0"/>
    </format>
  </format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36">
      <autoFilter ref="A1">
        <filterColumn colId="0">
          <customFilters and="1">
            <customFilter operator="greaterThanOrEqual" val="42767"/>
            <customFilter operator="lessThanOrEqual" val="42798"/>
          </customFilters>
        </filterColumn>
      </autoFilter>
    </filter>
  </filters>
</pivotTableDefinition>
</file>

<file path=xl/pivotTables/pivotTable5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 chartFormat="1">
  <location ref="AQ77:AV111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33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Tunnel Aérien" fld="6" baseField="1" baseItem="338"/>
    <dataField name="Tunnel Douane 1" fld="10" baseField="1" baseItem="338"/>
    <dataField name="Tunnel Douane 2" fld="14" baseField="1" baseItem="338"/>
    <dataField name="Tunnel Route 1" fld="18" baseField="1" baseItem="338"/>
    <dataField name="Tunnel Route 2" fld="22" baseField="1" baseItem="338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23">
      <autoFilter ref="A1">
        <filterColumn colId="0">
          <customFilters and="1">
            <customFilter operator="greaterThanOrEqual" val="42767"/>
            <customFilter operator="lessThanOrEqual" val="42798"/>
          </customFilters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B440"/>
  <sheetViews>
    <sheetView tabSelected="1" view="pageBreakPreview" topLeftCell="B1" zoomScaleNormal="100" zoomScaleSheetLayoutView="100" workbookViewId="0">
      <selection activeCell="K83" sqref="K83"/>
    </sheetView>
  </sheetViews>
  <sheetFormatPr baseColWidth="10" defaultRowHeight="12.75" x14ac:dyDescent="0.2"/>
  <cols>
    <col min="1" max="1" width="17.28515625" customWidth="1"/>
    <col min="2" max="2" width="24.42578125" customWidth="1"/>
    <col min="3" max="3" width="11.85546875" customWidth="1"/>
    <col min="4" max="4" width="10.5703125" customWidth="1"/>
    <col min="5" max="5" width="12.140625" customWidth="1"/>
    <col min="6" max="7" width="14.7109375" customWidth="1"/>
    <col min="8" max="8" width="17.140625" customWidth="1"/>
    <col min="9" max="9" width="11.140625" bestFit="1" customWidth="1"/>
    <col min="13" max="13" width="12.28515625" style="241" customWidth="1"/>
    <col min="14" max="14" width="13" customWidth="1"/>
    <col min="15" max="15" width="12.42578125" customWidth="1"/>
    <col min="16" max="16" width="13.42578125" customWidth="1"/>
    <col min="17" max="17" width="9.5703125" customWidth="1"/>
    <col min="18" max="18" width="13.42578125" customWidth="1"/>
    <col min="19" max="19" width="5.7109375" customWidth="1"/>
    <col min="20" max="21" width="12.42578125" customWidth="1"/>
    <col min="22" max="22" width="12.28515625" customWidth="1"/>
    <col min="23" max="23" width="13" customWidth="1"/>
    <col min="24" max="24" width="12.42578125" customWidth="1"/>
    <col min="25" max="25" width="13.42578125" customWidth="1"/>
    <col min="26" max="26" width="9.140625" customWidth="1"/>
    <col min="27" max="27" width="13.42578125" customWidth="1"/>
    <col min="28" max="28" width="5.7109375" customWidth="1"/>
    <col min="29" max="29" width="12.42578125" customWidth="1"/>
    <col min="30" max="30" width="13.42578125" customWidth="1"/>
    <col min="32" max="32" width="12.28515625" customWidth="1"/>
    <col min="33" max="33" width="13" customWidth="1"/>
    <col min="34" max="34" width="12.42578125" customWidth="1"/>
    <col min="35" max="35" width="13.42578125" customWidth="1"/>
    <col min="36" max="36" width="9.140625" customWidth="1"/>
    <col min="37" max="37" width="13.42578125" customWidth="1"/>
    <col min="38" max="38" width="5.7109375" customWidth="1"/>
    <col min="39" max="39" width="12.42578125" customWidth="1"/>
    <col min="40" max="40" width="13.85546875" customWidth="1"/>
    <col min="41" max="41" width="19.5703125" customWidth="1"/>
    <col min="43" max="43" width="12.28515625" bestFit="1" customWidth="1"/>
    <col min="44" max="44" width="13.140625" bestFit="1" customWidth="1"/>
    <col min="45" max="46" width="15.7109375" bestFit="1" customWidth="1"/>
    <col min="47" max="48" width="14.140625" bestFit="1" customWidth="1"/>
    <col min="50" max="50" width="12.28515625" bestFit="1" customWidth="1"/>
    <col min="51" max="51" width="12.42578125" bestFit="1" customWidth="1"/>
    <col min="52" max="52" width="13.42578125" bestFit="1" customWidth="1"/>
    <col min="53" max="53" width="11.7109375" bestFit="1" customWidth="1"/>
    <col min="54" max="54" width="8.7109375" customWidth="1"/>
  </cols>
  <sheetData>
    <row r="1" spans="1:14" ht="15.75" x14ac:dyDescent="0.25">
      <c r="A1" s="1"/>
      <c r="B1" s="1"/>
      <c r="C1" s="2"/>
      <c r="D1" s="2"/>
      <c r="E1" s="2"/>
      <c r="F1" s="2"/>
      <c r="G1" s="2"/>
      <c r="H1" s="2"/>
      <c r="I1" s="2"/>
    </row>
    <row r="2" spans="1:14" ht="15" x14ac:dyDescent="0.2">
      <c r="A2" s="3"/>
      <c r="B2" s="3"/>
      <c r="C2" s="2"/>
      <c r="E2" s="2"/>
      <c r="F2" s="2"/>
      <c r="G2" s="2"/>
      <c r="H2" s="2"/>
      <c r="I2" s="2"/>
    </row>
    <row r="3" spans="1:14" ht="15" x14ac:dyDescent="0.2">
      <c r="A3" s="3"/>
      <c r="B3" s="3"/>
      <c r="C3" s="2"/>
      <c r="D3" s="2"/>
      <c r="E3" s="2"/>
      <c r="F3" s="2"/>
      <c r="G3" s="2"/>
      <c r="H3" s="2"/>
      <c r="I3" s="2"/>
      <c r="N3" s="241"/>
    </row>
    <row r="4" spans="1:14" ht="15" x14ac:dyDescent="0.2">
      <c r="A4" s="3"/>
      <c r="B4" s="3"/>
      <c r="C4" s="2"/>
      <c r="D4" s="2"/>
      <c r="E4" s="2"/>
      <c r="F4" s="2"/>
      <c r="G4" s="2"/>
      <c r="H4" s="2"/>
      <c r="I4" s="2"/>
      <c r="N4" s="241"/>
    </row>
    <row r="5" spans="1:14" ht="15" x14ac:dyDescent="0.2">
      <c r="A5" s="3"/>
      <c r="B5" s="3"/>
      <c r="C5" s="2"/>
      <c r="D5" s="2"/>
      <c r="E5" s="2"/>
      <c r="F5" s="4"/>
      <c r="G5" s="2"/>
      <c r="H5" s="2"/>
      <c r="I5" s="2"/>
    </row>
    <row r="6" spans="1:14" ht="15" x14ac:dyDescent="0.2">
      <c r="A6" s="3"/>
      <c r="B6" s="3"/>
      <c r="C6" s="2"/>
      <c r="D6" s="2"/>
      <c r="E6" s="2"/>
      <c r="F6" s="2"/>
      <c r="G6" s="2"/>
      <c r="H6" s="2"/>
      <c r="I6" s="2"/>
    </row>
    <row r="7" spans="1:14" ht="15" x14ac:dyDescent="0.2">
      <c r="A7" s="5" t="s">
        <v>0</v>
      </c>
      <c r="B7" s="3"/>
      <c r="C7" s="2"/>
      <c r="D7" s="2"/>
      <c r="E7" s="2"/>
      <c r="F7" s="2"/>
      <c r="G7" s="2"/>
      <c r="H7" s="2"/>
      <c r="I7" s="2"/>
      <c r="M7" s="241" t="s">
        <v>906</v>
      </c>
      <c r="N7" s="241">
        <v>42737</v>
      </c>
    </row>
    <row r="8" spans="1:14" ht="30" customHeight="1" x14ac:dyDescent="0.2">
      <c r="A8" s="3"/>
      <c r="B8" s="3"/>
      <c r="C8" s="2"/>
      <c r="D8" s="2"/>
      <c r="E8" s="2"/>
      <c r="F8" s="2"/>
      <c r="G8" s="2"/>
      <c r="H8" s="2"/>
      <c r="M8" s="241" t="s">
        <v>905</v>
      </c>
      <c r="N8" s="241">
        <v>42798</v>
      </c>
    </row>
    <row r="9" spans="1:14" ht="19.5" x14ac:dyDescent="0.4">
      <c r="A9" s="6"/>
      <c r="B9" s="6"/>
      <c r="C9" s="2"/>
      <c r="D9" s="2"/>
      <c r="E9" s="2"/>
      <c r="F9" s="2"/>
      <c r="G9" s="2"/>
      <c r="H9" s="2"/>
      <c r="I9" s="2"/>
    </row>
    <row r="10" spans="1:14" x14ac:dyDescent="0.2">
      <c r="A10" s="2"/>
      <c r="B10" s="2"/>
      <c r="C10" s="2"/>
      <c r="D10" s="2"/>
      <c r="E10" s="2"/>
      <c r="F10" s="2"/>
      <c r="G10" s="2"/>
      <c r="H10" s="2"/>
      <c r="I10" s="2"/>
    </row>
    <row r="11" spans="1:14" ht="15" x14ac:dyDescent="0.2">
      <c r="A11" s="3"/>
      <c r="B11" s="3"/>
      <c r="C11" s="2"/>
      <c r="D11" s="2"/>
      <c r="E11" s="2"/>
      <c r="F11" s="2"/>
      <c r="G11" s="2"/>
      <c r="H11" s="2"/>
      <c r="I11" s="2"/>
    </row>
    <row r="12" spans="1:14" ht="15" x14ac:dyDescent="0.2">
      <c r="A12" s="3"/>
      <c r="B12" s="3"/>
      <c r="C12" s="2"/>
      <c r="D12" s="2"/>
      <c r="E12" s="2"/>
      <c r="F12" s="2"/>
      <c r="G12" s="2"/>
      <c r="H12" s="2"/>
      <c r="I12" s="2"/>
    </row>
    <row r="13" spans="1:14" x14ac:dyDescent="0.2">
      <c r="A13" s="2"/>
      <c r="B13" s="2"/>
      <c r="C13" s="2"/>
      <c r="D13" s="2"/>
      <c r="E13" s="2"/>
      <c r="F13" s="2"/>
      <c r="G13" s="2"/>
      <c r="H13" s="2"/>
      <c r="I13" s="2"/>
    </row>
    <row r="14" spans="1:14" ht="17.25" customHeight="1" x14ac:dyDescent="0.2">
      <c r="A14" s="279"/>
      <c r="B14" s="279"/>
      <c r="C14" s="279"/>
      <c r="D14" s="279"/>
      <c r="E14" s="279"/>
      <c r="F14" s="279"/>
      <c r="G14" s="279"/>
      <c r="H14" s="279"/>
      <c r="I14" s="279"/>
    </row>
    <row r="15" spans="1:14" ht="17.25" customHeight="1" x14ac:dyDescent="0.3">
      <c r="A15" s="280" t="s">
        <v>1</v>
      </c>
      <c r="B15" s="280"/>
      <c r="C15" s="280"/>
      <c r="D15" s="280"/>
      <c r="E15" s="280"/>
      <c r="F15" s="2"/>
      <c r="G15" s="2"/>
      <c r="H15" s="2"/>
      <c r="I15" s="2"/>
    </row>
    <row r="17" spans="1:10" ht="9" customHeight="1" thickBot="1" x14ac:dyDescent="0.35">
      <c r="A17" s="9"/>
      <c r="B17" s="2"/>
      <c r="C17" s="2"/>
      <c r="D17" s="2"/>
      <c r="E17" s="2"/>
      <c r="F17" s="2"/>
      <c r="G17" s="2"/>
      <c r="H17" s="2"/>
      <c r="I17" s="2"/>
    </row>
    <row r="18" spans="1:10" ht="44.25" customHeight="1" thickBot="1" x14ac:dyDescent="0.25">
      <c r="A18" s="10" t="s">
        <v>2</v>
      </c>
      <c r="B18" s="281" t="s">
        <v>3</v>
      </c>
      <c r="C18" s="281"/>
      <c r="D18" s="281"/>
      <c r="E18" s="11" t="s">
        <v>4</v>
      </c>
      <c r="F18" s="12" t="s">
        <v>5</v>
      </c>
      <c r="G18" s="282" t="s">
        <v>6</v>
      </c>
      <c r="H18" s="283"/>
      <c r="I18" s="284"/>
      <c r="J18" s="13" t="s">
        <v>7</v>
      </c>
    </row>
    <row r="19" spans="1:10" x14ac:dyDescent="0.2">
      <c r="A19" s="14"/>
      <c r="B19" s="285"/>
      <c r="C19" s="286"/>
      <c r="D19" s="286"/>
      <c r="E19" s="15"/>
      <c r="F19" s="15"/>
      <c r="G19" s="285"/>
      <c r="H19" s="286"/>
      <c r="I19" s="286"/>
      <c r="J19" s="16"/>
    </row>
    <row r="20" spans="1:10" x14ac:dyDescent="0.2">
      <c r="A20" s="17"/>
      <c r="B20" s="275"/>
      <c r="C20" s="276"/>
      <c r="D20" s="276"/>
      <c r="E20" s="18"/>
      <c r="F20" s="18"/>
      <c r="G20" s="275"/>
      <c r="H20" s="276"/>
      <c r="I20" s="276"/>
      <c r="J20" s="19"/>
    </row>
    <row r="21" spans="1:10" x14ac:dyDescent="0.2">
      <c r="A21" s="17"/>
      <c r="B21" s="275"/>
      <c r="C21" s="276"/>
      <c r="D21" s="276"/>
      <c r="E21" s="18"/>
      <c r="F21" s="18"/>
      <c r="G21" s="275"/>
      <c r="H21" s="276"/>
      <c r="I21" s="276"/>
      <c r="J21" s="19"/>
    </row>
    <row r="22" spans="1:10" x14ac:dyDescent="0.2">
      <c r="A22" s="17"/>
      <c r="B22" s="275"/>
      <c r="C22" s="276"/>
      <c r="D22" s="276"/>
      <c r="E22" s="18"/>
      <c r="F22" s="18"/>
      <c r="G22" s="275"/>
      <c r="H22" s="276"/>
      <c r="I22" s="276"/>
      <c r="J22" s="19"/>
    </row>
    <row r="23" spans="1:10" x14ac:dyDescent="0.2">
      <c r="A23" s="17"/>
      <c r="B23" s="275"/>
      <c r="C23" s="276"/>
      <c r="D23" s="276"/>
      <c r="E23" s="18"/>
      <c r="F23" s="18"/>
      <c r="G23" s="275"/>
      <c r="H23" s="276"/>
      <c r="I23" s="276"/>
      <c r="J23" s="19"/>
    </row>
    <row r="24" spans="1:10" x14ac:dyDescent="0.2">
      <c r="A24" s="17"/>
      <c r="B24" s="275"/>
      <c r="C24" s="276"/>
      <c r="D24" s="276"/>
      <c r="E24" s="18"/>
      <c r="F24" s="18"/>
      <c r="G24" s="275"/>
      <c r="H24" s="276"/>
      <c r="I24" s="276"/>
      <c r="J24" s="19"/>
    </row>
    <row r="25" spans="1:10" x14ac:dyDescent="0.2">
      <c r="A25" s="17"/>
      <c r="B25" s="275"/>
      <c r="C25" s="276"/>
      <c r="D25" s="276"/>
      <c r="E25" s="18"/>
      <c r="F25" s="18"/>
      <c r="G25" s="275"/>
      <c r="H25" s="276"/>
      <c r="I25" s="276"/>
      <c r="J25" s="19"/>
    </row>
    <row r="26" spans="1:10" x14ac:dyDescent="0.2">
      <c r="A26" s="17"/>
      <c r="B26" s="275"/>
      <c r="C26" s="276"/>
      <c r="D26" s="276"/>
      <c r="E26" s="18"/>
      <c r="F26" s="18"/>
      <c r="G26" s="275"/>
      <c r="H26" s="276"/>
      <c r="I26" s="276"/>
      <c r="J26" s="19"/>
    </row>
    <row r="27" spans="1:10" x14ac:dyDescent="0.2">
      <c r="A27" s="17"/>
      <c r="B27" s="275"/>
      <c r="C27" s="276"/>
      <c r="D27" s="276"/>
      <c r="E27" s="18"/>
      <c r="F27" s="18"/>
      <c r="G27" s="275"/>
      <c r="H27" s="276"/>
      <c r="I27" s="276"/>
      <c r="J27" s="19"/>
    </row>
    <row r="28" spans="1:10" x14ac:dyDescent="0.2">
      <c r="A28" s="17"/>
      <c r="B28" s="275"/>
      <c r="C28" s="276"/>
      <c r="D28" s="276"/>
      <c r="E28" s="18"/>
      <c r="F28" s="18"/>
      <c r="G28" s="275"/>
      <c r="H28" s="276"/>
      <c r="I28" s="276"/>
      <c r="J28" s="19"/>
    </row>
    <row r="29" spans="1:10" x14ac:dyDescent="0.2">
      <c r="A29" s="17"/>
      <c r="B29" s="275"/>
      <c r="C29" s="276"/>
      <c r="D29" s="276"/>
      <c r="E29" s="18"/>
      <c r="F29" s="18"/>
      <c r="G29" s="275"/>
      <c r="H29" s="276"/>
      <c r="I29" s="276"/>
      <c r="J29" s="19"/>
    </row>
    <row r="30" spans="1:10" x14ac:dyDescent="0.2">
      <c r="A30" s="17"/>
      <c r="B30" s="275"/>
      <c r="C30" s="276"/>
      <c r="D30" s="276"/>
      <c r="E30" s="18"/>
      <c r="F30" s="18"/>
      <c r="G30" s="275"/>
      <c r="H30" s="276"/>
      <c r="I30" s="276"/>
      <c r="J30" s="19"/>
    </row>
    <row r="31" spans="1:10" ht="13.5" thickBot="1" x14ac:dyDescent="0.25">
      <c r="A31" s="264"/>
      <c r="B31" s="287"/>
      <c r="C31" s="288"/>
      <c r="D31" s="288"/>
      <c r="E31" s="265"/>
      <c r="F31" s="265"/>
      <c r="G31" s="287"/>
      <c r="H31" s="288"/>
      <c r="I31" s="288"/>
      <c r="J31" s="266"/>
    </row>
    <row r="32" spans="1:10" ht="15.75" customHeight="1" x14ac:dyDescent="0.2">
      <c r="A32" s="289"/>
      <c r="B32" s="289"/>
      <c r="C32" s="289"/>
      <c r="D32" s="289"/>
      <c r="E32" s="289"/>
      <c r="F32" s="289"/>
      <c r="G32" s="289"/>
      <c r="H32" s="289"/>
      <c r="I32" s="289"/>
    </row>
    <row r="33" spans="1:10" ht="20.25" x14ac:dyDescent="0.3">
      <c r="A33" s="9"/>
      <c r="B33" s="9"/>
      <c r="C33" s="2"/>
      <c r="D33" s="2"/>
      <c r="E33" s="2"/>
      <c r="F33" s="2"/>
      <c r="G33" s="2"/>
      <c r="H33" s="2"/>
      <c r="I33" s="2"/>
    </row>
    <row r="34" spans="1:10" ht="20.25" x14ac:dyDescent="0.3">
      <c r="A34" s="280" t="s">
        <v>8</v>
      </c>
      <c r="B34" s="280"/>
      <c r="C34" s="280"/>
      <c r="D34" s="280"/>
      <c r="E34" s="280"/>
      <c r="F34" s="280"/>
      <c r="G34" s="2"/>
      <c r="H34" s="2"/>
      <c r="I34" s="2"/>
    </row>
    <row r="35" spans="1:10" ht="15.75" x14ac:dyDescent="0.25">
      <c r="A35" s="1"/>
      <c r="B35" s="1"/>
      <c r="C35" s="2"/>
      <c r="D35" s="2"/>
      <c r="E35" s="2"/>
      <c r="F35" s="2"/>
      <c r="G35" s="2"/>
      <c r="H35" s="2"/>
      <c r="I35" s="2"/>
    </row>
    <row r="36" spans="1:10" ht="16.5" thickBot="1" x14ac:dyDescent="0.3">
      <c r="A36" s="1"/>
      <c r="B36" s="1"/>
      <c r="C36" s="2"/>
      <c r="D36" s="2"/>
      <c r="E36" s="2"/>
      <c r="F36" s="2"/>
      <c r="G36" s="2"/>
      <c r="H36" s="2"/>
      <c r="I36" s="2"/>
    </row>
    <row r="37" spans="1:10" ht="50.25" customHeight="1" thickBot="1" x14ac:dyDescent="0.25">
      <c r="A37" s="20" t="s">
        <v>9</v>
      </c>
      <c r="B37" s="290" t="s">
        <v>10</v>
      </c>
      <c r="C37" s="291"/>
      <c r="D37" s="290" t="s">
        <v>11</v>
      </c>
      <c r="E37" s="291"/>
      <c r="F37" s="290" t="s">
        <v>12</v>
      </c>
      <c r="G37" s="292"/>
      <c r="H37" s="290" t="s">
        <v>13</v>
      </c>
      <c r="I37" s="291"/>
    </row>
    <row r="38" spans="1:10" ht="15.75" thickBot="1" x14ac:dyDescent="0.3">
      <c r="A38" s="21" t="s">
        <v>14</v>
      </c>
      <c r="B38" s="293">
        <v>10456</v>
      </c>
      <c r="C38" s="294"/>
      <c r="D38" s="293">
        <v>340</v>
      </c>
      <c r="E38" s="294"/>
      <c r="F38" s="293">
        <v>0</v>
      </c>
      <c r="G38" s="295"/>
      <c r="H38" s="296">
        <v>0.96748278500382556</v>
      </c>
      <c r="I38" s="297"/>
    </row>
    <row r="39" spans="1:10" ht="15.75" thickBot="1" x14ac:dyDescent="0.3">
      <c r="A39" s="21" t="s">
        <v>15</v>
      </c>
      <c r="B39" s="293">
        <v>12857</v>
      </c>
      <c r="C39" s="294"/>
      <c r="D39" s="293">
        <v>399</v>
      </c>
      <c r="E39" s="294"/>
      <c r="F39" s="293">
        <v>5</v>
      </c>
      <c r="G39" s="295"/>
      <c r="H39" s="296">
        <v>0.96896632184802056</v>
      </c>
      <c r="I39" s="297"/>
    </row>
    <row r="40" spans="1:10" ht="15.75" thickBot="1" x14ac:dyDescent="0.3">
      <c r="A40" s="21" t="s">
        <v>16</v>
      </c>
      <c r="B40" s="293">
        <v>4889</v>
      </c>
      <c r="C40" s="294"/>
      <c r="D40" s="293">
        <v>110</v>
      </c>
      <c r="E40" s="294"/>
      <c r="F40" s="293">
        <v>2</v>
      </c>
      <c r="G40" s="295"/>
      <c r="H40" s="296">
        <v>0.97750051135201477</v>
      </c>
      <c r="I40" s="297"/>
    </row>
    <row r="41" spans="1:10" ht="15.75" thickBot="1" x14ac:dyDescent="0.3">
      <c r="A41" s="21" t="s">
        <v>17</v>
      </c>
      <c r="B41" s="293">
        <v>6785</v>
      </c>
      <c r="C41" s="294"/>
      <c r="D41" s="293">
        <v>293</v>
      </c>
      <c r="E41" s="294"/>
      <c r="F41" s="293">
        <v>0</v>
      </c>
      <c r="G41" s="295"/>
      <c r="H41" s="296">
        <v>0.95681650700073695</v>
      </c>
      <c r="I41" s="297"/>
    </row>
    <row r="42" spans="1:10" ht="15.75" thickBot="1" x14ac:dyDescent="0.3">
      <c r="A42" s="21" t="s">
        <v>18</v>
      </c>
      <c r="B42" s="293">
        <v>38326</v>
      </c>
      <c r="C42" s="294"/>
      <c r="D42" s="293">
        <v>1450</v>
      </c>
      <c r="E42" s="294"/>
      <c r="F42" s="293">
        <v>5</v>
      </c>
      <c r="G42" s="294"/>
      <c r="H42" s="296">
        <v>0.9621666753639827</v>
      </c>
      <c r="I42" s="297"/>
    </row>
    <row r="43" spans="1:10" ht="15.75" thickBot="1" x14ac:dyDescent="0.3">
      <c r="A43" s="22" t="s">
        <v>19</v>
      </c>
      <c r="B43" s="298">
        <v>73313</v>
      </c>
      <c r="C43" s="298"/>
      <c r="D43" s="298">
        <v>2592</v>
      </c>
      <c r="E43" s="298"/>
      <c r="F43" s="298">
        <v>12</v>
      </c>
      <c r="G43" s="298"/>
      <c r="H43" s="296"/>
      <c r="I43" s="297"/>
    </row>
    <row r="44" spans="1:10" ht="15" x14ac:dyDescent="0.25">
      <c r="A44" s="23"/>
      <c r="B44" s="23"/>
      <c r="C44" s="23"/>
      <c r="D44" s="23"/>
      <c r="E44" s="23"/>
      <c r="F44" s="23"/>
      <c r="G44" s="23"/>
      <c r="H44" s="24"/>
      <c r="I44" s="2"/>
    </row>
    <row r="45" spans="1:10" ht="15" x14ac:dyDescent="0.25">
      <c r="A45" s="25" t="s">
        <v>20</v>
      </c>
      <c r="B45" s="23"/>
      <c r="C45" s="23"/>
      <c r="D45" s="23"/>
      <c r="E45" s="23"/>
      <c r="F45" s="23"/>
      <c r="G45" s="23"/>
      <c r="H45" s="24"/>
      <c r="I45" s="2"/>
    </row>
    <row r="46" spans="1:10" ht="15" x14ac:dyDescent="0.25">
      <c r="A46" s="25"/>
      <c r="B46" s="23"/>
      <c r="C46" s="23"/>
      <c r="D46" s="23"/>
      <c r="E46" s="23"/>
      <c r="F46" s="23"/>
      <c r="G46" s="23"/>
      <c r="H46" s="24"/>
      <c r="I46" s="2"/>
    </row>
    <row r="47" spans="1:10" ht="39" customHeight="1" x14ac:dyDescent="0.2">
      <c r="A47" s="299"/>
      <c r="B47" s="300"/>
      <c r="C47" s="300"/>
      <c r="D47" s="300"/>
      <c r="E47" s="300"/>
      <c r="F47" s="300"/>
      <c r="G47" s="300"/>
      <c r="H47" s="300"/>
      <c r="I47" s="300"/>
      <c r="J47" s="301"/>
    </row>
    <row r="48" spans="1:10" ht="39" customHeight="1" x14ac:dyDescent="0.2">
      <c r="A48" s="302"/>
      <c r="B48" s="303"/>
      <c r="C48" s="303"/>
      <c r="D48" s="303"/>
      <c r="E48" s="303"/>
      <c r="F48" s="303"/>
      <c r="G48" s="303"/>
      <c r="H48" s="303"/>
      <c r="I48" s="303"/>
      <c r="J48" s="304"/>
    </row>
    <row r="49" spans="1:11" ht="26.25" customHeight="1" x14ac:dyDescent="0.2">
      <c r="A49" s="305"/>
      <c r="B49" s="306"/>
      <c r="C49" s="306"/>
      <c r="D49" s="306"/>
      <c r="E49" s="306"/>
      <c r="F49" s="306"/>
      <c r="G49" s="306"/>
      <c r="H49" s="306"/>
      <c r="I49" s="306"/>
      <c r="J49" s="307"/>
    </row>
    <row r="50" spans="1:11" ht="15.75" x14ac:dyDescent="0.25">
      <c r="A50" s="1"/>
      <c r="B50" s="1"/>
      <c r="C50" s="2"/>
      <c r="D50" s="2"/>
      <c r="E50" s="2"/>
      <c r="F50" s="2"/>
      <c r="G50" s="2"/>
      <c r="H50" s="2"/>
      <c r="I50" s="2"/>
    </row>
    <row r="51" spans="1:11" ht="20.25" x14ac:dyDescent="0.3">
      <c r="A51" s="280" t="s">
        <v>21</v>
      </c>
      <c r="B51" s="280"/>
      <c r="C51" s="280"/>
      <c r="D51" s="280"/>
      <c r="E51" s="280"/>
      <c r="F51" s="2"/>
      <c r="G51" s="2"/>
      <c r="H51" s="2"/>
      <c r="I51" s="2"/>
    </row>
    <row r="52" spans="1:11" ht="16.5" thickBot="1" x14ac:dyDescent="0.3">
      <c r="A52" s="1"/>
      <c r="B52" s="1"/>
      <c r="C52" s="2"/>
      <c r="D52" s="2"/>
      <c r="E52" s="2"/>
      <c r="F52" s="26"/>
      <c r="G52" s="2"/>
      <c r="H52" s="2"/>
      <c r="I52" s="2"/>
    </row>
    <row r="53" spans="1:11" ht="12.75" customHeight="1" x14ac:dyDescent="0.2">
      <c r="A53" s="308" t="s">
        <v>22</v>
      </c>
      <c r="B53" s="310" t="s">
        <v>23</v>
      </c>
      <c r="C53" s="312" t="s">
        <v>881</v>
      </c>
      <c r="D53" s="314" t="s">
        <v>24</v>
      </c>
      <c r="E53" s="315"/>
      <c r="F53" s="314" t="s">
        <v>25</v>
      </c>
      <c r="G53" s="315"/>
      <c r="H53" s="318" t="s">
        <v>26</v>
      </c>
    </row>
    <row r="54" spans="1:11" ht="13.5" customHeight="1" thickBot="1" x14ac:dyDescent="0.25">
      <c r="A54" s="309"/>
      <c r="B54" s="311"/>
      <c r="C54" s="313"/>
      <c r="D54" s="316"/>
      <c r="E54" s="317"/>
      <c r="F54" s="316"/>
      <c r="G54" s="317"/>
      <c r="H54" s="319"/>
    </row>
    <row r="55" spans="1:11" ht="29.25" customHeight="1" thickBot="1" x14ac:dyDescent="0.25">
      <c r="A55" s="27" t="s">
        <v>27</v>
      </c>
      <c r="B55" s="28">
        <v>0</v>
      </c>
      <c r="C55" s="29">
        <v>0</v>
      </c>
      <c r="D55" s="320">
        <v>1</v>
      </c>
      <c r="E55" s="321"/>
      <c r="F55" s="320">
        <v>1</v>
      </c>
      <c r="G55" s="321"/>
      <c r="H55" s="30" t="s">
        <v>28</v>
      </c>
    </row>
    <row r="56" spans="1:11" ht="21.75" customHeight="1" thickBot="1" x14ac:dyDescent="0.25">
      <c r="A56" s="27" t="s">
        <v>29</v>
      </c>
      <c r="B56" s="31">
        <v>0</v>
      </c>
      <c r="C56" s="29">
        <v>0</v>
      </c>
      <c r="D56" s="320">
        <v>1</v>
      </c>
      <c r="E56" s="321"/>
      <c r="F56" s="320">
        <v>1</v>
      </c>
      <c r="G56" s="321"/>
      <c r="H56" s="32" t="s">
        <v>30</v>
      </c>
    </row>
    <row r="57" spans="1:11" ht="22.5" customHeight="1" thickBot="1" x14ac:dyDescent="0.25">
      <c r="A57" s="27" t="s">
        <v>31</v>
      </c>
      <c r="B57" s="31">
        <v>0</v>
      </c>
      <c r="C57" s="29">
        <v>0</v>
      </c>
      <c r="D57" s="320">
        <v>1</v>
      </c>
      <c r="E57" s="321"/>
      <c r="F57" s="320">
        <v>1</v>
      </c>
      <c r="G57" s="321"/>
      <c r="H57" s="32" t="s">
        <v>32</v>
      </c>
      <c r="K57" s="33" t="s">
        <v>33</v>
      </c>
    </row>
    <row r="58" spans="1:11" ht="21.75" customHeight="1" thickBot="1" x14ac:dyDescent="0.25">
      <c r="A58" s="34" t="s">
        <v>34</v>
      </c>
      <c r="B58" s="31">
        <v>0</v>
      </c>
      <c r="C58" s="29">
        <v>0</v>
      </c>
      <c r="D58" s="320">
        <v>1</v>
      </c>
      <c r="E58" s="321"/>
      <c r="F58" s="320">
        <v>1</v>
      </c>
      <c r="G58" s="321"/>
      <c r="H58" s="32" t="s">
        <v>35</v>
      </c>
    </row>
    <row r="59" spans="1:11" ht="26.25" thickBot="1" x14ac:dyDescent="0.25">
      <c r="A59" s="34" t="s">
        <v>36</v>
      </c>
      <c r="B59" s="31">
        <v>0</v>
      </c>
      <c r="C59" s="29">
        <v>0</v>
      </c>
      <c r="D59" s="320">
        <v>1</v>
      </c>
      <c r="E59" s="321"/>
      <c r="F59" s="320">
        <v>1</v>
      </c>
      <c r="G59" s="321"/>
      <c r="H59" s="32" t="s">
        <v>35</v>
      </c>
    </row>
    <row r="60" spans="1:11" ht="26.25" customHeight="1" thickBot="1" x14ac:dyDescent="0.25">
      <c r="A60" s="34" t="s">
        <v>37</v>
      </c>
      <c r="B60" s="31">
        <v>0</v>
      </c>
      <c r="C60" s="29">
        <v>0</v>
      </c>
      <c r="D60" s="320">
        <v>1</v>
      </c>
      <c r="E60" s="321"/>
      <c r="F60" s="320">
        <v>1</v>
      </c>
      <c r="G60" s="321"/>
      <c r="H60" s="35" t="s">
        <v>38</v>
      </c>
    </row>
    <row r="61" spans="1:11" ht="26.25" thickBot="1" x14ac:dyDescent="0.25">
      <c r="A61" s="34" t="s">
        <v>39</v>
      </c>
      <c r="B61" s="31">
        <v>0</v>
      </c>
      <c r="C61" s="29">
        <v>0</v>
      </c>
      <c r="D61" s="320">
        <v>1</v>
      </c>
      <c r="E61" s="321"/>
      <c r="F61" s="320">
        <v>1</v>
      </c>
      <c r="G61" s="321"/>
      <c r="H61" s="35" t="s">
        <v>38</v>
      </c>
    </row>
    <row r="62" spans="1:11" x14ac:dyDescent="0.2">
      <c r="A62" s="2"/>
      <c r="B62" s="2"/>
      <c r="C62" s="2"/>
      <c r="F62" s="2"/>
      <c r="G62" s="2"/>
      <c r="H62" s="2"/>
      <c r="I62" s="2"/>
    </row>
    <row r="63" spans="1:11" ht="15" x14ac:dyDescent="0.25">
      <c r="A63" s="25" t="s">
        <v>20</v>
      </c>
      <c r="B63" s="2"/>
      <c r="C63" s="2"/>
      <c r="D63" s="2"/>
      <c r="E63" s="2"/>
      <c r="F63" s="2"/>
      <c r="G63" s="2"/>
      <c r="H63" s="2"/>
      <c r="I63" s="2"/>
    </row>
    <row r="64" spans="1:11" ht="12.75" customHeight="1" x14ac:dyDescent="0.2"/>
    <row r="65" spans="1:54" ht="12.75" customHeight="1" x14ac:dyDescent="0.2">
      <c r="A65" s="322"/>
      <c r="B65" s="323"/>
      <c r="C65" s="323"/>
      <c r="D65" s="323"/>
      <c r="E65" s="323"/>
      <c r="F65" s="323"/>
      <c r="G65" s="323"/>
      <c r="H65" s="323"/>
      <c r="I65" s="323"/>
      <c r="J65" s="324"/>
    </row>
    <row r="66" spans="1:54" ht="12.75" customHeight="1" x14ac:dyDescent="0.2">
      <c r="A66" s="325"/>
      <c r="B66" s="326"/>
      <c r="C66" s="326"/>
      <c r="D66" s="326"/>
      <c r="E66" s="326"/>
      <c r="F66" s="326"/>
      <c r="G66" s="326"/>
      <c r="H66" s="326"/>
      <c r="I66" s="326"/>
      <c r="J66" s="327"/>
    </row>
    <row r="67" spans="1:54" ht="12.75" customHeight="1" x14ac:dyDescent="0.2">
      <c r="A67" s="325"/>
      <c r="B67" s="326"/>
      <c r="C67" s="326"/>
      <c r="D67" s="326"/>
      <c r="E67" s="326"/>
      <c r="F67" s="326"/>
      <c r="G67" s="326"/>
      <c r="H67" s="326"/>
      <c r="I67" s="326"/>
      <c r="J67" s="327"/>
    </row>
    <row r="68" spans="1:54" ht="12.75" customHeight="1" x14ac:dyDescent="0.2">
      <c r="A68" s="328"/>
      <c r="B68" s="329"/>
      <c r="C68" s="329"/>
      <c r="D68" s="329"/>
      <c r="E68" s="329"/>
      <c r="F68" s="329"/>
      <c r="G68" s="329"/>
      <c r="H68" s="329"/>
      <c r="I68" s="329"/>
      <c r="J68" s="330"/>
    </row>
    <row r="69" spans="1:54" ht="15" x14ac:dyDescent="0.2">
      <c r="A69" s="7"/>
      <c r="B69" s="7"/>
      <c r="C69" s="7"/>
      <c r="D69" s="7"/>
      <c r="E69" s="7"/>
      <c r="F69" s="7"/>
      <c r="G69" s="7"/>
      <c r="H69" s="7"/>
      <c r="I69" s="7"/>
    </row>
    <row r="70" spans="1:54" ht="17.25" customHeight="1" x14ac:dyDescent="0.3">
      <c r="A70" s="8"/>
      <c r="B70" s="8"/>
      <c r="C70" s="8"/>
      <c r="D70" s="8"/>
      <c r="E70" s="8"/>
    </row>
    <row r="71" spans="1:54" ht="51" customHeight="1" x14ac:dyDescent="0.3">
      <c r="A71" s="280" t="s">
        <v>40</v>
      </c>
      <c r="B71" s="280"/>
      <c r="C71" s="280"/>
      <c r="D71" s="280"/>
      <c r="E71" s="280"/>
    </row>
    <row r="72" spans="1:54" ht="12.75" customHeight="1" x14ac:dyDescent="0.2">
      <c r="N72" s="277" t="s">
        <v>911</v>
      </c>
      <c r="O72" s="278"/>
      <c r="P72" s="278"/>
      <c r="Q72" s="278"/>
      <c r="R72" s="278"/>
      <c r="S72" s="278"/>
      <c r="T72" s="278"/>
      <c r="U72" s="278"/>
      <c r="W72" s="277" t="s">
        <v>912</v>
      </c>
      <c r="X72" s="278"/>
      <c r="Y72" s="278"/>
      <c r="Z72" s="278"/>
      <c r="AA72" s="278"/>
      <c r="AB72" s="278"/>
      <c r="AC72" s="278"/>
      <c r="AD72" s="278"/>
      <c r="AG72" s="271" t="s">
        <v>902</v>
      </c>
      <c r="AH72" s="272"/>
      <c r="AI72" s="272"/>
      <c r="AJ72" s="272"/>
      <c r="AK72" s="272"/>
      <c r="AL72" s="272"/>
      <c r="AM72" s="272"/>
      <c r="AN72" s="272"/>
      <c r="AQ72" s="332" t="s">
        <v>913</v>
      </c>
      <c r="AR72" s="332"/>
      <c r="AS72" s="332"/>
      <c r="AT72" s="332"/>
      <c r="AU72" s="332"/>
      <c r="AV72" s="332"/>
    </row>
    <row r="73" spans="1:54" ht="19.5" customHeight="1" x14ac:dyDescent="0.2">
      <c r="B73" s="36" t="s">
        <v>41</v>
      </c>
      <c r="N73" s="278"/>
      <c r="O73" s="278"/>
      <c r="P73" s="278"/>
      <c r="Q73" s="278"/>
      <c r="R73" s="278"/>
      <c r="S73" s="278"/>
      <c r="T73" s="278"/>
      <c r="U73" s="278"/>
      <c r="W73" s="278"/>
      <c r="X73" s="278"/>
      <c r="Y73" s="278"/>
      <c r="Z73" s="278"/>
      <c r="AA73" s="278"/>
      <c r="AB73" s="278"/>
      <c r="AC73" s="278"/>
      <c r="AD73" s="278"/>
      <c r="AG73" s="272"/>
      <c r="AH73" s="272"/>
      <c r="AI73" s="272"/>
      <c r="AJ73" s="272"/>
      <c r="AK73" s="272"/>
      <c r="AL73" s="272"/>
      <c r="AM73" s="272"/>
      <c r="AN73" s="272"/>
      <c r="AQ73" s="332"/>
      <c r="AR73" s="332"/>
      <c r="AS73" s="332"/>
      <c r="AT73" s="332"/>
      <c r="AU73" s="332"/>
      <c r="AV73" s="332"/>
      <c r="AX73" s="277" t="s">
        <v>914</v>
      </c>
      <c r="AY73" s="277"/>
      <c r="AZ73" s="277"/>
      <c r="BA73" s="277"/>
      <c r="BB73" s="277"/>
    </row>
    <row r="74" spans="1:54" x14ac:dyDescent="0.2">
      <c r="N74" s="278"/>
      <c r="O74" s="278"/>
      <c r="P74" s="278"/>
      <c r="Q74" s="278"/>
      <c r="R74" s="278"/>
      <c r="S74" s="278"/>
      <c r="T74" s="278"/>
      <c r="U74" s="278"/>
      <c r="W74" s="278"/>
      <c r="X74" s="278"/>
      <c r="Y74" s="278"/>
      <c r="Z74" s="278"/>
      <c r="AA74" s="278"/>
      <c r="AB74" s="278"/>
      <c r="AC74" s="278"/>
      <c r="AD74" s="278"/>
      <c r="AG74" s="272"/>
      <c r="AH74" s="272"/>
      <c r="AI74" s="272"/>
      <c r="AJ74" s="272"/>
      <c r="AK74" s="272"/>
      <c r="AL74" s="272"/>
      <c r="AM74" s="272"/>
      <c r="AN74" s="272"/>
      <c r="AQ74" s="332"/>
      <c r="AR74" s="332"/>
      <c r="AS74" s="332"/>
      <c r="AT74" s="332"/>
      <c r="AU74" s="332"/>
      <c r="AV74" s="332"/>
      <c r="AX74" s="277"/>
      <c r="AY74" s="277"/>
      <c r="AZ74" s="277"/>
      <c r="BA74" s="277"/>
      <c r="BB74" s="277"/>
    </row>
    <row r="75" spans="1:54" x14ac:dyDescent="0.2">
      <c r="N75" s="278"/>
      <c r="O75" s="278"/>
      <c r="P75" s="278"/>
      <c r="Q75" s="278"/>
      <c r="R75" s="278"/>
      <c r="S75" s="278"/>
      <c r="T75" s="278"/>
      <c r="U75" s="278"/>
      <c r="W75" s="278"/>
      <c r="X75" s="278"/>
      <c r="Y75" s="278"/>
      <c r="Z75" s="278"/>
      <c r="AA75" s="278"/>
      <c r="AB75" s="278"/>
      <c r="AC75" s="278"/>
      <c r="AD75" s="278"/>
      <c r="AG75" s="272"/>
      <c r="AH75" s="272"/>
      <c r="AI75" s="272"/>
      <c r="AJ75" s="272"/>
      <c r="AK75" s="272"/>
      <c r="AL75" s="272"/>
      <c r="AM75" s="272"/>
      <c r="AN75" s="272"/>
      <c r="AX75" s="277"/>
      <c r="AY75" s="277"/>
      <c r="AZ75" s="277"/>
      <c r="BA75" s="277"/>
      <c r="BB75" s="277"/>
    </row>
    <row r="77" spans="1:54" x14ac:dyDescent="0.2">
      <c r="M77" s="249"/>
      <c r="N77" s="248" t="s">
        <v>885</v>
      </c>
      <c r="O77" s="246"/>
      <c r="P77" s="246"/>
      <c r="Q77" s="246"/>
      <c r="R77" s="246"/>
      <c r="S77" s="246"/>
      <c r="T77" s="247"/>
      <c r="V77" s="245"/>
      <c r="W77" s="248" t="s">
        <v>885</v>
      </c>
      <c r="X77" s="246"/>
      <c r="Y77" s="246"/>
      <c r="Z77" s="246"/>
      <c r="AA77" s="246"/>
      <c r="AB77" s="246"/>
      <c r="AC77" s="247"/>
      <c r="AF77" s="245"/>
      <c r="AG77" s="248" t="s">
        <v>885</v>
      </c>
      <c r="AH77" s="246"/>
      <c r="AI77" s="246"/>
      <c r="AJ77" s="246"/>
      <c r="AK77" s="246"/>
      <c r="AL77" s="246"/>
      <c r="AM77" s="246"/>
      <c r="AN77" s="246"/>
      <c r="AO77" s="247"/>
      <c r="AQ77" s="245"/>
      <c r="AR77" s="248" t="s">
        <v>885</v>
      </c>
      <c r="AS77" s="246"/>
      <c r="AT77" s="246"/>
      <c r="AU77" s="246"/>
      <c r="AV77" s="247"/>
      <c r="AX77" s="245"/>
      <c r="AY77" s="248" t="s">
        <v>885</v>
      </c>
      <c r="AZ77" s="246"/>
      <c r="BA77" s="246"/>
      <c r="BB77" s="247"/>
    </row>
    <row r="78" spans="1:54" x14ac:dyDescent="0.2">
      <c r="M78" s="273" t="s">
        <v>70</v>
      </c>
      <c r="N78" s="245" t="s">
        <v>886</v>
      </c>
      <c r="O78" s="260" t="s">
        <v>887</v>
      </c>
      <c r="P78" s="260" t="s">
        <v>888</v>
      </c>
      <c r="Q78" s="260" t="s">
        <v>889</v>
      </c>
      <c r="R78" s="260" t="s">
        <v>890</v>
      </c>
      <c r="S78" s="260" t="s">
        <v>891</v>
      </c>
      <c r="T78" s="253" t="s">
        <v>892</v>
      </c>
      <c r="V78" s="248" t="s">
        <v>70</v>
      </c>
      <c r="W78" s="245" t="s">
        <v>886</v>
      </c>
      <c r="X78" s="260" t="s">
        <v>887</v>
      </c>
      <c r="Y78" s="260" t="s">
        <v>888</v>
      </c>
      <c r="Z78" s="260" t="s">
        <v>893</v>
      </c>
      <c r="AA78" s="260" t="s">
        <v>890</v>
      </c>
      <c r="AB78" s="260" t="s">
        <v>891</v>
      </c>
      <c r="AC78" s="253" t="s">
        <v>892</v>
      </c>
      <c r="AF78" s="248" t="s">
        <v>69</v>
      </c>
      <c r="AG78" s="245" t="s">
        <v>886</v>
      </c>
      <c r="AH78" s="260" t="s">
        <v>894</v>
      </c>
      <c r="AI78" s="260" t="s">
        <v>888</v>
      </c>
      <c r="AJ78" s="260" t="s">
        <v>893</v>
      </c>
      <c r="AK78" s="260" t="s">
        <v>890</v>
      </c>
      <c r="AL78" s="260" t="s">
        <v>891</v>
      </c>
      <c r="AM78" s="260" t="s">
        <v>892</v>
      </c>
      <c r="AN78" s="260" t="s">
        <v>895</v>
      </c>
      <c r="AO78" s="253" t="s">
        <v>896</v>
      </c>
      <c r="AQ78" s="248" t="s">
        <v>70</v>
      </c>
      <c r="AR78" s="245" t="s">
        <v>897</v>
      </c>
      <c r="AS78" s="260" t="s">
        <v>898</v>
      </c>
      <c r="AT78" s="260" t="s">
        <v>899</v>
      </c>
      <c r="AU78" s="260" t="s">
        <v>900</v>
      </c>
      <c r="AV78" s="253" t="s">
        <v>901</v>
      </c>
      <c r="AX78" s="248" t="s">
        <v>70</v>
      </c>
      <c r="AY78" s="245" t="s">
        <v>894</v>
      </c>
      <c r="AZ78" s="260" t="s">
        <v>888</v>
      </c>
      <c r="BA78" s="260" t="s">
        <v>886</v>
      </c>
      <c r="BB78" s="253" t="s">
        <v>19</v>
      </c>
    </row>
    <row r="79" spans="1:54" x14ac:dyDescent="0.2">
      <c r="M79" s="249">
        <v>42767</v>
      </c>
      <c r="N79" s="254">
        <v>1</v>
      </c>
      <c r="O79" s="261">
        <v>1</v>
      </c>
      <c r="P79" s="261">
        <v>1</v>
      </c>
      <c r="Q79" s="261">
        <v>1</v>
      </c>
      <c r="R79" s="261">
        <v>1</v>
      </c>
      <c r="S79" s="261">
        <v>1</v>
      </c>
      <c r="T79" s="255">
        <v>1</v>
      </c>
      <c r="V79" s="249">
        <v>42767</v>
      </c>
      <c r="W79" s="254">
        <v>1</v>
      </c>
      <c r="X79" s="261">
        <v>1</v>
      </c>
      <c r="Y79" s="261">
        <v>1</v>
      </c>
      <c r="Z79" s="261">
        <v>1</v>
      </c>
      <c r="AA79" s="261">
        <v>1</v>
      </c>
      <c r="AB79" s="261">
        <v>1</v>
      </c>
      <c r="AC79" s="255">
        <v>1</v>
      </c>
      <c r="AF79" s="245">
        <v>1</v>
      </c>
      <c r="AG79" s="254">
        <v>1</v>
      </c>
      <c r="AH79" s="261">
        <v>1</v>
      </c>
      <c r="AI79" s="261">
        <v>1</v>
      </c>
      <c r="AJ79" s="261">
        <v>1</v>
      </c>
      <c r="AK79" s="261">
        <v>1</v>
      </c>
      <c r="AL79" s="261">
        <v>1</v>
      </c>
      <c r="AM79" s="261">
        <v>1</v>
      </c>
      <c r="AN79" s="261">
        <v>0.998</v>
      </c>
      <c r="AO79" s="255">
        <v>0.95</v>
      </c>
      <c r="AQ79" s="249">
        <v>42767</v>
      </c>
      <c r="AR79" s="254">
        <v>0.97409863240779115</v>
      </c>
      <c r="AS79" s="261">
        <v>0.97869220995015149</v>
      </c>
      <c r="AT79" s="261">
        <v>0.97881355932203384</v>
      </c>
      <c r="AU79" s="261">
        <v>0.96629921259842522</v>
      </c>
      <c r="AV79" s="255">
        <v>0.96490173688322611</v>
      </c>
      <c r="AX79" s="249">
        <v>42767</v>
      </c>
      <c r="AY79" s="254">
        <v>9652</v>
      </c>
      <c r="AZ79" s="261">
        <v>13535</v>
      </c>
      <c r="BA79" s="261">
        <v>39628</v>
      </c>
      <c r="BB79" s="255">
        <v>62815</v>
      </c>
    </row>
    <row r="80" spans="1:54" x14ac:dyDescent="0.2">
      <c r="M80" s="250">
        <v>42768</v>
      </c>
      <c r="N80" s="256">
        <v>1</v>
      </c>
      <c r="O80" s="262">
        <v>1</v>
      </c>
      <c r="P80" s="262">
        <v>1</v>
      </c>
      <c r="Q80" s="262">
        <v>1</v>
      </c>
      <c r="R80" s="262">
        <v>1</v>
      </c>
      <c r="S80" s="262">
        <v>1</v>
      </c>
      <c r="T80" s="257">
        <v>1</v>
      </c>
      <c r="V80" s="250">
        <v>42768</v>
      </c>
      <c r="W80" s="256">
        <v>1</v>
      </c>
      <c r="X80" s="262">
        <v>1</v>
      </c>
      <c r="Y80" s="262">
        <v>1</v>
      </c>
      <c r="Z80" s="262">
        <v>1</v>
      </c>
      <c r="AA80" s="262">
        <v>1</v>
      </c>
      <c r="AB80" s="262">
        <v>1</v>
      </c>
      <c r="AC80" s="257">
        <v>1</v>
      </c>
      <c r="AF80" s="251">
        <v>2</v>
      </c>
      <c r="AG80" s="256">
        <v>0.99999659863945578</v>
      </c>
      <c r="AH80" s="262">
        <v>1</v>
      </c>
      <c r="AI80" s="262">
        <v>1</v>
      </c>
      <c r="AJ80" s="262">
        <v>1</v>
      </c>
      <c r="AK80" s="262">
        <v>1</v>
      </c>
      <c r="AL80" s="262">
        <v>1</v>
      </c>
      <c r="AM80" s="262">
        <v>1</v>
      </c>
      <c r="AN80" s="262">
        <v>0.998</v>
      </c>
      <c r="AO80" s="257">
        <v>0.95</v>
      </c>
      <c r="AQ80" s="250">
        <v>42768</v>
      </c>
      <c r="AR80" s="256">
        <v>0.97284051460077603</v>
      </c>
      <c r="AS80" s="262">
        <v>0.97792642140468222</v>
      </c>
      <c r="AT80" s="262">
        <v>0.97488645471546886</v>
      </c>
      <c r="AU80" s="262">
        <v>0.95641535402966815</v>
      </c>
      <c r="AV80" s="257">
        <v>0.96511942316358723</v>
      </c>
      <c r="AX80" s="250">
        <v>42768</v>
      </c>
      <c r="AY80" s="256">
        <v>9794</v>
      </c>
      <c r="AZ80" s="262">
        <v>15703</v>
      </c>
      <c r="BA80" s="262">
        <v>39824</v>
      </c>
      <c r="BB80" s="257">
        <v>65321</v>
      </c>
    </row>
    <row r="81" spans="1:54" x14ac:dyDescent="0.2">
      <c r="M81" s="250">
        <v>42769</v>
      </c>
      <c r="N81" s="256">
        <v>0.99952380952380948</v>
      </c>
      <c r="O81" s="262">
        <v>1</v>
      </c>
      <c r="P81" s="262">
        <v>1</v>
      </c>
      <c r="Q81" s="262">
        <v>1</v>
      </c>
      <c r="R81" s="262">
        <v>1</v>
      </c>
      <c r="S81" s="262">
        <v>1</v>
      </c>
      <c r="T81" s="257">
        <v>1</v>
      </c>
      <c r="V81" s="250">
        <v>42769</v>
      </c>
      <c r="W81" s="256">
        <v>0.99952380952380948</v>
      </c>
      <c r="X81" s="262">
        <v>1</v>
      </c>
      <c r="Y81" s="262">
        <v>1</v>
      </c>
      <c r="Z81" s="262">
        <v>1</v>
      </c>
      <c r="AA81" s="262">
        <v>1</v>
      </c>
      <c r="AB81" s="262">
        <v>1</v>
      </c>
      <c r="AC81" s="257">
        <v>1</v>
      </c>
      <c r="AF81" s="251">
        <v>3</v>
      </c>
      <c r="AG81" s="256">
        <v>1</v>
      </c>
      <c r="AH81" s="262">
        <v>1</v>
      </c>
      <c r="AI81" s="262">
        <v>1</v>
      </c>
      <c r="AJ81" s="262">
        <v>1</v>
      </c>
      <c r="AK81" s="262">
        <v>1</v>
      </c>
      <c r="AL81" s="262">
        <v>1</v>
      </c>
      <c r="AM81" s="262">
        <v>1</v>
      </c>
      <c r="AN81" s="262">
        <v>0.998</v>
      </c>
      <c r="AO81" s="257">
        <v>0.95</v>
      </c>
      <c r="AQ81" s="250">
        <v>42769</v>
      </c>
      <c r="AR81" s="256">
        <v>0.98001636087413813</v>
      </c>
      <c r="AS81" s="262">
        <v>0.97498347965637688</v>
      </c>
      <c r="AT81" s="262">
        <v>0.9779874213836478</v>
      </c>
      <c r="AU81" s="262">
        <v>0.95673850112576386</v>
      </c>
      <c r="AV81" s="257">
        <v>0.96310061945421066</v>
      </c>
      <c r="AX81" s="250">
        <v>42769</v>
      </c>
      <c r="AY81" s="256">
        <v>8557</v>
      </c>
      <c r="AZ81" s="262">
        <v>14409</v>
      </c>
      <c r="BA81" s="262">
        <v>36083</v>
      </c>
      <c r="BB81" s="257">
        <v>59049</v>
      </c>
    </row>
    <row r="82" spans="1:54" x14ac:dyDescent="0.2">
      <c r="M82" s="250">
        <v>42770</v>
      </c>
      <c r="N82" s="256">
        <v>1</v>
      </c>
      <c r="O82" s="262">
        <v>1</v>
      </c>
      <c r="P82" s="262">
        <v>1</v>
      </c>
      <c r="Q82" s="262">
        <v>1</v>
      </c>
      <c r="R82" s="262">
        <v>1</v>
      </c>
      <c r="S82" s="262">
        <v>1</v>
      </c>
      <c r="T82" s="257">
        <v>1</v>
      </c>
      <c r="V82" s="250">
        <v>42770</v>
      </c>
      <c r="W82" s="256">
        <v>1</v>
      </c>
      <c r="X82" s="262">
        <v>1</v>
      </c>
      <c r="Y82" s="262">
        <v>1</v>
      </c>
      <c r="Z82" s="262">
        <v>1</v>
      </c>
      <c r="AA82" s="262">
        <v>1</v>
      </c>
      <c r="AB82" s="262">
        <v>1</v>
      </c>
      <c r="AC82" s="257">
        <v>1</v>
      </c>
      <c r="AF82" s="251">
        <v>4</v>
      </c>
      <c r="AG82" s="256">
        <v>1</v>
      </c>
      <c r="AH82" s="262">
        <v>1</v>
      </c>
      <c r="AI82" s="262">
        <v>0.99883116883116885</v>
      </c>
      <c r="AJ82" s="262">
        <v>1</v>
      </c>
      <c r="AK82" s="262">
        <v>1</v>
      </c>
      <c r="AL82" s="262">
        <v>1</v>
      </c>
      <c r="AM82" s="262">
        <v>1</v>
      </c>
      <c r="AN82" s="262">
        <v>0.998</v>
      </c>
      <c r="AO82" s="257">
        <v>0.95</v>
      </c>
      <c r="AQ82" s="250">
        <v>42770</v>
      </c>
      <c r="AR82" s="256"/>
      <c r="AS82" s="262">
        <v>0.98070469798657722</v>
      </c>
      <c r="AT82" s="262">
        <v>0.96867749419953597</v>
      </c>
      <c r="AU82" s="262">
        <v>0.95657726692209455</v>
      </c>
      <c r="AV82" s="257">
        <v>0.96357750766394412</v>
      </c>
      <c r="AX82" s="250">
        <v>42770</v>
      </c>
      <c r="AY82" s="256">
        <v>0</v>
      </c>
      <c r="AZ82" s="262">
        <v>5300</v>
      </c>
      <c r="BA82" s="262">
        <v>48213</v>
      </c>
      <c r="BB82" s="257">
        <v>53513</v>
      </c>
    </row>
    <row r="83" spans="1:54" x14ac:dyDescent="0.2">
      <c r="M83" s="250">
        <v>42771</v>
      </c>
      <c r="N83" s="256">
        <v>1</v>
      </c>
      <c r="O83" s="262">
        <v>1</v>
      </c>
      <c r="P83" s="262">
        <v>1</v>
      </c>
      <c r="Q83" s="262">
        <v>1</v>
      </c>
      <c r="R83" s="262">
        <v>1</v>
      </c>
      <c r="S83" s="262">
        <v>1</v>
      </c>
      <c r="T83" s="257">
        <v>1</v>
      </c>
      <c r="V83" s="250">
        <v>42771</v>
      </c>
      <c r="W83" s="256">
        <v>1</v>
      </c>
      <c r="X83" s="262">
        <v>1</v>
      </c>
      <c r="Y83" s="262">
        <v>1</v>
      </c>
      <c r="Z83" s="262">
        <v>1</v>
      </c>
      <c r="AA83" s="262">
        <v>1</v>
      </c>
      <c r="AB83" s="262">
        <v>1</v>
      </c>
      <c r="AC83" s="257">
        <v>1</v>
      </c>
      <c r="AF83" s="251">
        <v>5</v>
      </c>
      <c r="AG83" s="256">
        <v>0.99993197278911572</v>
      </c>
      <c r="AH83" s="262">
        <v>1</v>
      </c>
      <c r="AI83" s="262">
        <v>1</v>
      </c>
      <c r="AJ83" s="262">
        <v>1</v>
      </c>
      <c r="AK83" s="262">
        <v>1</v>
      </c>
      <c r="AL83" s="262">
        <v>1</v>
      </c>
      <c r="AM83" s="262">
        <v>1</v>
      </c>
      <c r="AN83" s="262">
        <v>0.998</v>
      </c>
      <c r="AO83" s="257">
        <v>0.95</v>
      </c>
      <c r="AQ83" s="250">
        <v>42771</v>
      </c>
      <c r="AR83" s="256"/>
      <c r="AS83" s="262">
        <v>1</v>
      </c>
      <c r="AT83" s="262">
        <v>0.97727272727272729</v>
      </c>
      <c r="AU83" s="262">
        <v>0.95</v>
      </c>
      <c r="AV83" s="257">
        <v>0.98103232136044038</v>
      </c>
      <c r="AX83" s="250">
        <v>42771</v>
      </c>
      <c r="AY83" s="256">
        <v>0</v>
      </c>
      <c r="AZ83" s="262">
        <v>98</v>
      </c>
      <c r="BA83" s="262">
        <v>18387</v>
      </c>
      <c r="BB83" s="257">
        <v>18485</v>
      </c>
    </row>
    <row r="84" spans="1:54" x14ac:dyDescent="0.2">
      <c r="M84" s="250">
        <v>42772</v>
      </c>
      <c r="N84" s="256">
        <v>1</v>
      </c>
      <c r="O84" s="262">
        <v>1</v>
      </c>
      <c r="P84" s="262">
        <v>1</v>
      </c>
      <c r="Q84" s="262">
        <v>1</v>
      </c>
      <c r="R84" s="262">
        <v>1</v>
      </c>
      <c r="S84" s="262">
        <v>1</v>
      </c>
      <c r="T84" s="257">
        <v>1</v>
      </c>
      <c r="V84" s="250">
        <v>42772</v>
      </c>
      <c r="W84" s="256">
        <v>1</v>
      </c>
      <c r="X84" s="262">
        <v>1</v>
      </c>
      <c r="Y84" s="262">
        <v>1</v>
      </c>
      <c r="Z84" s="262">
        <v>1</v>
      </c>
      <c r="AA84" s="262">
        <v>1</v>
      </c>
      <c r="AB84" s="262">
        <v>1</v>
      </c>
      <c r="AC84" s="257">
        <v>1</v>
      </c>
      <c r="AF84" s="251">
        <v>6</v>
      </c>
      <c r="AG84" s="256">
        <v>1</v>
      </c>
      <c r="AH84" s="262">
        <v>1</v>
      </c>
      <c r="AI84" s="262">
        <v>1</v>
      </c>
      <c r="AJ84" s="262">
        <v>1</v>
      </c>
      <c r="AK84" s="262">
        <v>1</v>
      </c>
      <c r="AL84" s="262">
        <v>1</v>
      </c>
      <c r="AM84" s="262">
        <v>1</v>
      </c>
      <c r="AN84" s="262">
        <v>0.998</v>
      </c>
      <c r="AO84" s="257">
        <v>0.95</v>
      </c>
      <c r="AQ84" s="250">
        <v>42772</v>
      </c>
      <c r="AR84" s="256">
        <v>0.97669953748145566</v>
      </c>
      <c r="AS84" s="262">
        <v>0.97286893897063387</v>
      </c>
      <c r="AT84" s="262">
        <v>0.97095595306789773</v>
      </c>
      <c r="AU84" s="262">
        <v>0.96504522121730629</v>
      </c>
      <c r="AV84" s="257">
        <v>0.96607017049457522</v>
      </c>
      <c r="AX84" s="250">
        <v>42772</v>
      </c>
      <c r="AY84" s="256">
        <v>11459</v>
      </c>
      <c r="AZ84" s="262">
        <v>21306</v>
      </c>
      <c r="BA84" s="262">
        <v>43667</v>
      </c>
      <c r="BB84" s="257">
        <v>76432</v>
      </c>
    </row>
    <row r="85" spans="1:54" x14ac:dyDescent="0.2">
      <c r="M85" s="250">
        <v>42773</v>
      </c>
      <c r="N85" s="256">
        <v>1</v>
      </c>
      <c r="O85" s="262">
        <v>1</v>
      </c>
      <c r="P85" s="262">
        <v>1</v>
      </c>
      <c r="Q85" s="262">
        <v>1</v>
      </c>
      <c r="R85" s="262">
        <v>1</v>
      </c>
      <c r="S85" s="262">
        <v>1</v>
      </c>
      <c r="T85" s="257">
        <v>1</v>
      </c>
      <c r="V85" s="250">
        <v>42773</v>
      </c>
      <c r="W85" s="256">
        <v>1</v>
      </c>
      <c r="X85" s="262">
        <v>1</v>
      </c>
      <c r="Y85" s="262">
        <v>1</v>
      </c>
      <c r="Z85" s="262">
        <v>1</v>
      </c>
      <c r="AA85" s="262">
        <v>1</v>
      </c>
      <c r="AB85" s="262">
        <v>1</v>
      </c>
      <c r="AC85" s="257">
        <v>1</v>
      </c>
      <c r="AF85" s="251">
        <v>7</v>
      </c>
      <c r="AG85" s="256">
        <v>1</v>
      </c>
      <c r="AH85" s="262">
        <v>1</v>
      </c>
      <c r="AI85" s="262">
        <v>1</v>
      </c>
      <c r="AJ85" s="262">
        <v>1</v>
      </c>
      <c r="AK85" s="262">
        <v>1</v>
      </c>
      <c r="AL85" s="262">
        <v>1</v>
      </c>
      <c r="AM85" s="262">
        <v>1</v>
      </c>
      <c r="AN85" s="262">
        <v>0.998</v>
      </c>
      <c r="AO85" s="257">
        <v>0.95</v>
      </c>
      <c r="AQ85" s="250">
        <v>42773</v>
      </c>
      <c r="AR85" s="256">
        <v>0.97620646646838727</v>
      </c>
      <c r="AS85" s="262">
        <v>0.97723633832231116</v>
      </c>
      <c r="AT85" s="262">
        <v>0.97822277847309136</v>
      </c>
      <c r="AU85" s="262">
        <v>0.95838048535143971</v>
      </c>
      <c r="AV85" s="257">
        <v>0.96635708072617077</v>
      </c>
      <c r="AX85" s="250">
        <v>42773</v>
      </c>
      <c r="AY85" s="256">
        <v>10423</v>
      </c>
      <c r="AZ85" s="262">
        <v>18360</v>
      </c>
      <c r="BA85" s="262">
        <v>43592</v>
      </c>
      <c r="BB85" s="257">
        <v>72375</v>
      </c>
    </row>
    <row r="86" spans="1:54" x14ac:dyDescent="0.2">
      <c r="M86" s="250">
        <v>42774</v>
      </c>
      <c r="N86" s="256">
        <v>1</v>
      </c>
      <c r="O86" s="262">
        <v>1</v>
      </c>
      <c r="P86" s="262">
        <v>1</v>
      </c>
      <c r="Q86" s="262">
        <v>1</v>
      </c>
      <c r="R86" s="262">
        <v>1</v>
      </c>
      <c r="S86" s="262">
        <v>1</v>
      </c>
      <c r="T86" s="257">
        <v>1</v>
      </c>
      <c r="V86" s="250">
        <v>42774</v>
      </c>
      <c r="W86" s="256">
        <v>1</v>
      </c>
      <c r="X86" s="262">
        <v>1</v>
      </c>
      <c r="Y86" s="262">
        <v>1</v>
      </c>
      <c r="Z86" s="262">
        <v>1</v>
      </c>
      <c r="AA86" s="262">
        <v>1</v>
      </c>
      <c r="AB86" s="262">
        <v>1</v>
      </c>
      <c r="AC86" s="257">
        <v>1</v>
      </c>
      <c r="AF86" s="251">
        <v>8</v>
      </c>
      <c r="AG86" s="256">
        <v>1</v>
      </c>
      <c r="AH86" s="262">
        <v>1</v>
      </c>
      <c r="AI86" s="262">
        <v>1</v>
      </c>
      <c r="AJ86" s="262">
        <v>1</v>
      </c>
      <c r="AK86" s="262">
        <v>1</v>
      </c>
      <c r="AL86" s="262">
        <v>1</v>
      </c>
      <c r="AM86" s="262">
        <v>1</v>
      </c>
      <c r="AN86" s="262">
        <v>0.998</v>
      </c>
      <c r="AO86" s="257">
        <v>0.95</v>
      </c>
      <c r="AQ86" s="250">
        <v>42774</v>
      </c>
      <c r="AR86" s="256">
        <v>0.97598550067965562</v>
      </c>
      <c r="AS86" s="262">
        <v>0.97650063856960412</v>
      </c>
      <c r="AT86" s="262">
        <v>0.98066649707453579</v>
      </c>
      <c r="AU86" s="262">
        <v>0.95470123677544327</v>
      </c>
      <c r="AV86" s="257">
        <v>0.96526124900827381</v>
      </c>
      <c r="AX86" s="250">
        <v>42774</v>
      </c>
      <c r="AY86" s="256">
        <v>8828</v>
      </c>
      <c r="AZ86" s="262">
        <v>15676</v>
      </c>
      <c r="BA86" s="262">
        <v>42003</v>
      </c>
      <c r="BB86" s="257">
        <v>66507</v>
      </c>
    </row>
    <row r="87" spans="1:54" ht="12.75" customHeight="1" x14ac:dyDescent="0.2">
      <c r="M87" s="250">
        <v>42775</v>
      </c>
      <c r="N87" s="256">
        <v>1</v>
      </c>
      <c r="O87" s="262">
        <v>1</v>
      </c>
      <c r="P87" s="262">
        <v>1</v>
      </c>
      <c r="Q87" s="262">
        <v>1</v>
      </c>
      <c r="R87" s="262">
        <v>1</v>
      </c>
      <c r="S87" s="262">
        <v>1</v>
      </c>
      <c r="T87" s="257">
        <v>1</v>
      </c>
      <c r="V87" s="250">
        <v>42775</v>
      </c>
      <c r="W87" s="256">
        <v>1</v>
      </c>
      <c r="X87" s="262">
        <v>1</v>
      </c>
      <c r="Y87" s="262">
        <v>1</v>
      </c>
      <c r="Z87" s="262">
        <v>1</v>
      </c>
      <c r="AA87" s="262">
        <v>1</v>
      </c>
      <c r="AB87" s="262">
        <v>1</v>
      </c>
      <c r="AC87" s="257">
        <v>1</v>
      </c>
      <c r="AF87" s="251">
        <v>9</v>
      </c>
      <c r="AG87" s="256">
        <v>1</v>
      </c>
      <c r="AH87" s="262">
        <v>1</v>
      </c>
      <c r="AI87" s="262">
        <v>1</v>
      </c>
      <c r="AJ87" s="262">
        <v>1</v>
      </c>
      <c r="AK87" s="262">
        <v>1</v>
      </c>
      <c r="AL87" s="262">
        <v>1</v>
      </c>
      <c r="AM87" s="262">
        <v>1</v>
      </c>
      <c r="AN87" s="262">
        <v>0.998</v>
      </c>
      <c r="AO87" s="257">
        <v>0.95</v>
      </c>
      <c r="AQ87" s="250">
        <v>42775</v>
      </c>
      <c r="AR87" s="256">
        <v>0.97227245328511147</v>
      </c>
      <c r="AS87" s="262">
        <v>0.97892316535734814</v>
      </c>
      <c r="AT87" s="262">
        <v>0.97671443193449337</v>
      </c>
      <c r="AU87" s="262">
        <v>0.94987896910152358</v>
      </c>
      <c r="AV87" s="257">
        <v>0.96622555190518589</v>
      </c>
      <c r="AX87" s="250">
        <v>42775</v>
      </c>
      <c r="AY87" s="256">
        <v>8295</v>
      </c>
      <c r="AZ87" s="262">
        <v>14346</v>
      </c>
      <c r="BA87" s="262">
        <v>39592</v>
      </c>
      <c r="BB87" s="257">
        <v>62233</v>
      </c>
    </row>
    <row r="88" spans="1:54" x14ac:dyDescent="0.2">
      <c r="M88" s="250">
        <v>42776</v>
      </c>
      <c r="N88" s="256">
        <v>1</v>
      </c>
      <c r="O88" s="262">
        <v>1</v>
      </c>
      <c r="P88" s="262">
        <v>1</v>
      </c>
      <c r="Q88" s="262">
        <v>1</v>
      </c>
      <c r="R88" s="262">
        <v>1</v>
      </c>
      <c r="S88" s="262">
        <v>1</v>
      </c>
      <c r="T88" s="257">
        <v>1</v>
      </c>
      <c r="V88" s="250">
        <v>42776</v>
      </c>
      <c r="W88" s="256">
        <v>1</v>
      </c>
      <c r="X88" s="262">
        <v>1</v>
      </c>
      <c r="Y88" s="262">
        <v>1</v>
      </c>
      <c r="Z88" s="262">
        <v>1</v>
      </c>
      <c r="AA88" s="262">
        <v>1</v>
      </c>
      <c r="AB88" s="262">
        <v>1</v>
      </c>
      <c r="AC88" s="257">
        <v>1</v>
      </c>
      <c r="AF88" s="252" t="s">
        <v>884</v>
      </c>
      <c r="AG88" s="258">
        <v>8.9999285714285726</v>
      </c>
      <c r="AH88" s="263">
        <v>9</v>
      </c>
      <c r="AI88" s="263">
        <v>8.9988311688311686</v>
      </c>
      <c r="AJ88" s="263">
        <v>9</v>
      </c>
      <c r="AK88" s="263">
        <v>9</v>
      </c>
      <c r="AL88" s="263">
        <v>9</v>
      </c>
      <c r="AM88" s="263">
        <v>9</v>
      </c>
      <c r="AN88" s="263">
        <v>8.9820000000000011</v>
      </c>
      <c r="AO88" s="259">
        <v>8.5500000000000007</v>
      </c>
      <c r="AQ88" s="250">
        <v>42776</v>
      </c>
      <c r="AR88" s="256">
        <v>0.97604645535930312</v>
      </c>
      <c r="AS88" s="262">
        <v>0.97146687093067785</v>
      </c>
      <c r="AT88" s="262">
        <v>0.97340025094102889</v>
      </c>
      <c r="AU88" s="262">
        <v>0.94972067039106145</v>
      </c>
      <c r="AV88" s="257">
        <v>0.96521764482929528</v>
      </c>
      <c r="AX88" s="250">
        <v>42776</v>
      </c>
      <c r="AY88" s="256">
        <v>8266</v>
      </c>
      <c r="AZ88" s="262">
        <v>14429</v>
      </c>
      <c r="BA88" s="262">
        <v>40743</v>
      </c>
      <c r="BB88" s="257">
        <v>63438</v>
      </c>
    </row>
    <row r="89" spans="1:54" ht="15" x14ac:dyDescent="0.25">
      <c r="A89" s="25"/>
      <c r="B89" s="23"/>
      <c r="C89" s="23"/>
      <c r="D89" s="23"/>
      <c r="E89" s="23"/>
      <c r="F89" s="23"/>
      <c r="G89" s="23"/>
      <c r="H89" s="24"/>
      <c r="I89" s="2"/>
      <c r="M89" s="250">
        <v>42777</v>
      </c>
      <c r="N89" s="256">
        <v>1</v>
      </c>
      <c r="O89" s="262">
        <v>1</v>
      </c>
      <c r="P89" s="262">
        <v>1</v>
      </c>
      <c r="Q89" s="262">
        <v>1</v>
      </c>
      <c r="R89" s="262">
        <v>1</v>
      </c>
      <c r="S89" s="262">
        <v>1</v>
      </c>
      <c r="T89" s="257">
        <v>1</v>
      </c>
      <c r="V89" s="250">
        <v>42777</v>
      </c>
      <c r="W89" s="256">
        <v>1</v>
      </c>
      <c r="X89" s="262">
        <v>1</v>
      </c>
      <c r="Y89" s="262">
        <v>1</v>
      </c>
      <c r="Z89" s="262">
        <v>1</v>
      </c>
      <c r="AA89" s="262">
        <v>1</v>
      </c>
      <c r="AB89" s="262">
        <v>1</v>
      </c>
      <c r="AC89" s="257">
        <v>1</v>
      </c>
      <c r="AQ89" s="250">
        <v>42777</v>
      </c>
      <c r="AR89" s="256"/>
      <c r="AS89" s="262">
        <v>0.95559908586353248</v>
      </c>
      <c r="AT89" s="262">
        <v>0.96145325653522373</v>
      </c>
      <c r="AU89" s="262">
        <v>0.95189995189995191</v>
      </c>
      <c r="AV89" s="257">
        <v>0.97215701484006611</v>
      </c>
      <c r="AX89" s="250">
        <v>42777</v>
      </c>
      <c r="AY89" s="256">
        <v>0</v>
      </c>
      <c r="AZ89" s="262">
        <v>5320</v>
      </c>
      <c r="BA89" s="262">
        <v>51068</v>
      </c>
      <c r="BB89" s="257">
        <v>56388</v>
      </c>
    </row>
    <row r="90" spans="1:54" x14ac:dyDescent="0.2">
      <c r="M90" s="250">
        <v>42778</v>
      </c>
      <c r="N90" s="256">
        <v>1</v>
      </c>
      <c r="O90" s="262">
        <v>1</v>
      </c>
      <c r="P90" s="262">
        <v>1</v>
      </c>
      <c r="Q90" s="262">
        <v>1</v>
      </c>
      <c r="R90" s="262">
        <v>1</v>
      </c>
      <c r="S90" s="262">
        <v>1</v>
      </c>
      <c r="T90" s="257">
        <v>1</v>
      </c>
      <c r="V90" s="250">
        <v>42778</v>
      </c>
      <c r="W90" s="256">
        <v>1</v>
      </c>
      <c r="X90" s="262">
        <v>1</v>
      </c>
      <c r="Y90" s="262">
        <v>1</v>
      </c>
      <c r="Z90" s="262">
        <v>1</v>
      </c>
      <c r="AA90" s="262">
        <v>1</v>
      </c>
      <c r="AB90" s="262">
        <v>1</v>
      </c>
      <c r="AC90" s="257">
        <v>1</v>
      </c>
      <c r="AQ90" s="250">
        <v>42778</v>
      </c>
      <c r="AR90" s="256"/>
      <c r="AS90" s="262">
        <v>0.94293125810635536</v>
      </c>
      <c r="AT90" s="262">
        <v>0.86956521739130432</v>
      </c>
      <c r="AU90" s="262">
        <v>0.96654275092936803</v>
      </c>
      <c r="AV90" s="257">
        <v>0.96682911491903789</v>
      </c>
      <c r="AX90" s="250">
        <v>42778</v>
      </c>
      <c r="AY90" s="256">
        <v>0</v>
      </c>
      <c r="AZ90" s="262">
        <v>1553</v>
      </c>
      <c r="BA90" s="262">
        <v>19352</v>
      </c>
      <c r="BB90" s="257">
        <v>20905</v>
      </c>
    </row>
    <row r="91" spans="1:54" ht="15" x14ac:dyDescent="0.2">
      <c r="A91" s="331"/>
      <c r="B91" s="331"/>
      <c r="C91" s="331"/>
      <c r="D91" s="331"/>
      <c r="E91" s="331"/>
      <c r="F91" s="331"/>
      <c r="G91" s="331"/>
      <c r="H91" s="331"/>
      <c r="I91" s="331"/>
      <c r="M91" s="250">
        <v>42779</v>
      </c>
      <c r="N91" s="256">
        <v>1</v>
      </c>
      <c r="O91" s="262">
        <v>1</v>
      </c>
      <c r="P91" s="262">
        <v>1</v>
      </c>
      <c r="Q91" s="262">
        <v>1</v>
      </c>
      <c r="R91" s="262">
        <v>1</v>
      </c>
      <c r="S91" s="262">
        <v>1</v>
      </c>
      <c r="T91" s="257">
        <v>1</v>
      </c>
      <c r="V91" s="250">
        <v>42779</v>
      </c>
      <c r="W91" s="256">
        <v>1</v>
      </c>
      <c r="X91" s="262">
        <v>1</v>
      </c>
      <c r="Y91" s="262">
        <v>1</v>
      </c>
      <c r="Z91" s="262">
        <v>1</v>
      </c>
      <c r="AA91" s="262">
        <v>1</v>
      </c>
      <c r="AB91" s="262">
        <v>1</v>
      </c>
      <c r="AC91" s="257">
        <v>1</v>
      </c>
      <c r="AQ91" s="250">
        <v>42779</v>
      </c>
      <c r="AR91" s="256">
        <v>0.97808433617062907</v>
      </c>
      <c r="AS91" s="262">
        <v>0.9704486755961319</v>
      </c>
      <c r="AT91" s="262">
        <v>0.97427963643395865</v>
      </c>
      <c r="AU91" s="262">
        <v>0.96419066053714009</v>
      </c>
      <c r="AV91" s="257">
        <v>0.96877707815839642</v>
      </c>
      <c r="AX91" s="250">
        <v>42779</v>
      </c>
      <c r="AY91" s="256">
        <v>10221</v>
      </c>
      <c r="AZ91" s="262">
        <v>21820</v>
      </c>
      <c r="BA91" s="262">
        <v>42888</v>
      </c>
      <c r="BB91" s="257">
        <v>74929</v>
      </c>
    </row>
    <row r="92" spans="1:54" ht="12.75" customHeight="1" x14ac:dyDescent="0.3">
      <c r="A92" s="8"/>
      <c r="B92" s="8"/>
      <c r="C92" s="8"/>
      <c r="D92" s="8"/>
      <c r="E92" s="8"/>
      <c r="F92" s="37"/>
      <c r="M92" s="250">
        <v>42780</v>
      </c>
      <c r="N92" s="256">
        <v>1</v>
      </c>
      <c r="O92" s="262">
        <v>1</v>
      </c>
      <c r="P92" s="262">
        <v>1</v>
      </c>
      <c r="Q92" s="262">
        <v>1</v>
      </c>
      <c r="R92" s="262">
        <v>1</v>
      </c>
      <c r="S92" s="262">
        <v>1</v>
      </c>
      <c r="T92" s="257">
        <v>1</v>
      </c>
      <c r="V92" s="250">
        <v>42780</v>
      </c>
      <c r="W92" s="256">
        <v>1</v>
      </c>
      <c r="X92" s="262">
        <v>1</v>
      </c>
      <c r="Y92" s="262">
        <v>1</v>
      </c>
      <c r="Z92" s="262">
        <v>1</v>
      </c>
      <c r="AA92" s="262">
        <v>1</v>
      </c>
      <c r="AB92" s="262">
        <v>1</v>
      </c>
      <c r="AC92" s="257">
        <v>1</v>
      </c>
      <c r="AQ92" s="250">
        <v>42780</v>
      </c>
      <c r="AR92" s="256">
        <v>0.97838847385272143</v>
      </c>
      <c r="AS92" s="262">
        <v>0.96248628884826326</v>
      </c>
      <c r="AT92" s="262">
        <v>0.96135609293504032</v>
      </c>
      <c r="AU92" s="262">
        <v>0.94941361806406444</v>
      </c>
      <c r="AV92" s="257">
        <v>0.96594067874270706</v>
      </c>
      <c r="AX92" s="250">
        <v>42780</v>
      </c>
      <c r="AY92" s="256">
        <v>7496</v>
      </c>
      <c r="AZ92" s="262">
        <v>17893</v>
      </c>
      <c r="BA92" s="262">
        <v>38450</v>
      </c>
      <c r="BB92" s="257">
        <v>63839</v>
      </c>
    </row>
    <row r="93" spans="1:54" ht="12.75" customHeight="1" x14ac:dyDescent="0.3">
      <c r="A93" s="8"/>
      <c r="B93" s="8"/>
      <c r="C93" s="8"/>
      <c r="D93" s="8"/>
      <c r="E93" s="8"/>
      <c r="F93" s="37"/>
      <c r="M93" s="250">
        <v>42781</v>
      </c>
      <c r="N93" s="256">
        <v>1</v>
      </c>
      <c r="O93" s="262">
        <v>1</v>
      </c>
      <c r="P93" s="262">
        <v>1</v>
      </c>
      <c r="Q93" s="262">
        <v>1</v>
      </c>
      <c r="R93" s="262">
        <v>1</v>
      </c>
      <c r="S93" s="262">
        <v>1</v>
      </c>
      <c r="T93" s="257">
        <v>1</v>
      </c>
      <c r="V93" s="250">
        <v>42781</v>
      </c>
      <c r="W93" s="256">
        <v>1</v>
      </c>
      <c r="X93" s="262">
        <v>1</v>
      </c>
      <c r="Y93" s="262">
        <v>1</v>
      </c>
      <c r="Z93" s="262">
        <v>1</v>
      </c>
      <c r="AA93" s="262">
        <v>1</v>
      </c>
      <c r="AB93" s="262">
        <v>1</v>
      </c>
      <c r="AC93" s="257">
        <v>1</v>
      </c>
      <c r="AQ93" s="250">
        <v>42781</v>
      </c>
      <c r="AR93" s="256">
        <v>0.97341513292433535</v>
      </c>
      <c r="AS93" s="262">
        <v>0.97393921597415944</v>
      </c>
      <c r="AT93" s="262">
        <v>0.96175086929842502</v>
      </c>
      <c r="AU93" s="262">
        <v>0.95633652822151227</v>
      </c>
      <c r="AV93" s="257">
        <v>0.96590281163660008</v>
      </c>
      <c r="AX93" s="250">
        <v>42781</v>
      </c>
      <c r="AY93" s="256">
        <v>8313</v>
      </c>
      <c r="AZ93" s="262">
        <v>18511</v>
      </c>
      <c r="BA93" s="262">
        <v>39216</v>
      </c>
      <c r="BB93" s="257">
        <v>66040</v>
      </c>
    </row>
    <row r="94" spans="1:54" ht="12.75" customHeight="1" x14ac:dyDescent="0.3">
      <c r="A94" s="8"/>
      <c r="B94" s="8"/>
      <c r="C94" s="8"/>
      <c r="D94" s="8"/>
      <c r="E94" s="8"/>
      <c r="F94" s="37"/>
      <c r="M94" s="250">
        <v>42782</v>
      </c>
      <c r="N94" s="256">
        <v>1</v>
      </c>
      <c r="O94" s="262">
        <v>1</v>
      </c>
      <c r="P94" s="262">
        <v>1</v>
      </c>
      <c r="Q94" s="262">
        <v>1</v>
      </c>
      <c r="R94" s="262">
        <v>1</v>
      </c>
      <c r="S94" s="262">
        <v>1</v>
      </c>
      <c r="T94" s="257">
        <v>1</v>
      </c>
      <c r="V94" s="250">
        <v>42782</v>
      </c>
      <c r="W94" s="256">
        <v>1</v>
      </c>
      <c r="X94" s="262">
        <v>1</v>
      </c>
      <c r="Y94" s="262">
        <v>1</v>
      </c>
      <c r="Z94" s="262">
        <v>1</v>
      </c>
      <c r="AA94" s="262">
        <v>1</v>
      </c>
      <c r="AB94" s="262">
        <v>1</v>
      </c>
      <c r="AC94" s="257">
        <v>1</v>
      </c>
      <c r="AQ94" s="250">
        <v>42782</v>
      </c>
      <c r="AR94" s="256">
        <v>0.9734661889834304</v>
      </c>
      <c r="AS94" s="262">
        <v>0.9704475973975073</v>
      </c>
      <c r="AT94" s="262">
        <v>0.9734569201601011</v>
      </c>
      <c r="AU94" s="262">
        <v>0.96259320106154433</v>
      </c>
      <c r="AV94" s="257">
        <v>0.96560340072038164</v>
      </c>
      <c r="AX94" s="250">
        <v>42782</v>
      </c>
      <c r="AY94" s="256">
        <v>8932</v>
      </c>
      <c r="AZ94" s="262">
        <v>17504</v>
      </c>
      <c r="BA94" s="262">
        <v>38730</v>
      </c>
      <c r="BB94" s="257">
        <v>65166</v>
      </c>
    </row>
    <row r="95" spans="1:54" ht="51" customHeight="1" x14ac:dyDescent="0.3">
      <c r="A95" s="280" t="s">
        <v>910</v>
      </c>
      <c r="B95" s="280"/>
      <c r="C95" s="280"/>
      <c r="D95" s="280"/>
      <c r="E95" s="280"/>
      <c r="M95" s="250">
        <v>42783</v>
      </c>
      <c r="N95" s="256">
        <v>1</v>
      </c>
      <c r="O95" s="262">
        <v>1</v>
      </c>
      <c r="P95" s="262">
        <v>1</v>
      </c>
      <c r="Q95" s="262">
        <v>1</v>
      </c>
      <c r="R95" s="262">
        <v>1</v>
      </c>
      <c r="S95" s="262">
        <v>1</v>
      </c>
      <c r="T95" s="257">
        <v>1</v>
      </c>
      <c r="V95" s="250">
        <v>42783</v>
      </c>
      <c r="W95" s="256">
        <v>1</v>
      </c>
      <c r="X95" s="262">
        <v>1</v>
      </c>
      <c r="Y95" s="262">
        <v>1</v>
      </c>
      <c r="Z95" s="262">
        <v>1</v>
      </c>
      <c r="AA95" s="262">
        <v>1</v>
      </c>
      <c r="AB95" s="262">
        <v>1</v>
      </c>
      <c r="AC95" s="257">
        <v>1</v>
      </c>
      <c r="AQ95" s="250">
        <v>42783</v>
      </c>
      <c r="AR95" s="256">
        <v>0.97019464720194648</v>
      </c>
      <c r="AS95" s="262">
        <v>0.96333725029377204</v>
      </c>
      <c r="AT95" s="262">
        <v>0.97308209959623149</v>
      </c>
      <c r="AU95" s="262">
        <v>0.93967343886326815</v>
      </c>
      <c r="AV95" s="257">
        <v>0.96741662579695931</v>
      </c>
      <c r="AX95" s="250">
        <v>42783</v>
      </c>
      <c r="AY95" s="256">
        <v>8220</v>
      </c>
      <c r="AZ95" s="262">
        <v>17223</v>
      </c>
      <c r="BA95" s="262">
        <v>40647</v>
      </c>
      <c r="BB95" s="257">
        <v>66090</v>
      </c>
    </row>
    <row r="96" spans="1:54" x14ac:dyDescent="0.2">
      <c r="M96" s="250">
        <v>42784</v>
      </c>
      <c r="N96" s="256">
        <v>1</v>
      </c>
      <c r="O96" s="262">
        <v>1</v>
      </c>
      <c r="P96" s="262">
        <v>1</v>
      </c>
      <c r="Q96" s="262">
        <v>1</v>
      </c>
      <c r="R96" s="262">
        <v>1</v>
      </c>
      <c r="S96" s="262">
        <v>1</v>
      </c>
      <c r="T96" s="257">
        <v>1</v>
      </c>
      <c r="V96" s="250">
        <v>42784</v>
      </c>
      <c r="W96" s="256">
        <v>1</v>
      </c>
      <c r="X96" s="262">
        <v>1</v>
      </c>
      <c r="Y96" s="262">
        <v>1</v>
      </c>
      <c r="Z96" s="262">
        <v>1</v>
      </c>
      <c r="AA96" s="262">
        <v>1</v>
      </c>
      <c r="AB96" s="262">
        <v>1</v>
      </c>
      <c r="AC96" s="257">
        <v>1</v>
      </c>
      <c r="AQ96" s="250">
        <v>42784</v>
      </c>
      <c r="AR96" s="256"/>
      <c r="AS96" s="262">
        <v>0.96512961688460652</v>
      </c>
      <c r="AT96" s="262">
        <v>0.97216796875</v>
      </c>
      <c r="AU96" s="262">
        <v>0.96656833824975419</v>
      </c>
      <c r="AV96" s="257">
        <v>0.96740631617714756</v>
      </c>
      <c r="AX96" s="250">
        <v>42784</v>
      </c>
      <c r="AY96" s="256">
        <v>0</v>
      </c>
      <c r="AZ96" s="262">
        <v>6407</v>
      </c>
      <c r="BA96" s="262">
        <v>45478</v>
      </c>
      <c r="BB96" s="257">
        <v>51885</v>
      </c>
    </row>
    <row r="97" spans="2:54" x14ac:dyDescent="0.2">
      <c r="B97" s="36" t="s">
        <v>41</v>
      </c>
      <c r="M97" s="250">
        <v>42785</v>
      </c>
      <c r="N97" s="256">
        <v>1</v>
      </c>
      <c r="O97" s="262">
        <v>1</v>
      </c>
      <c r="P97" s="262">
        <v>1</v>
      </c>
      <c r="Q97" s="262">
        <v>1</v>
      </c>
      <c r="R97" s="262">
        <v>1</v>
      </c>
      <c r="S97" s="262">
        <v>1</v>
      </c>
      <c r="T97" s="257">
        <v>1</v>
      </c>
      <c r="V97" s="250">
        <v>42785</v>
      </c>
      <c r="W97" s="256">
        <v>1</v>
      </c>
      <c r="X97" s="262">
        <v>1</v>
      </c>
      <c r="Y97" s="262">
        <v>1</v>
      </c>
      <c r="Z97" s="262">
        <v>1</v>
      </c>
      <c r="AA97" s="262">
        <v>1</v>
      </c>
      <c r="AB97" s="262">
        <v>1</v>
      </c>
      <c r="AC97" s="257">
        <v>1</v>
      </c>
      <c r="AQ97" s="250">
        <v>42785</v>
      </c>
      <c r="AR97" s="256"/>
      <c r="AS97" s="262">
        <v>0.97282608695652173</v>
      </c>
      <c r="AT97" s="262">
        <v>0.8715814506539834</v>
      </c>
      <c r="AU97" s="262">
        <v>0.97247706422018354</v>
      </c>
      <c r="AV97" s="257">
        <v>0.96662207357859531</v>
      </c>
      <c r="AX97" s="250">
        <v>42785</v>
      </c>
      <c r="AY97" s="256">
        <v>0</v>
      </c>
      <c r="AZ97" s="262">
        <v>1945</v>
      </c>
      <c r="BA97" s="262">
        <v>15168</v>
      </c>
      <c r="BB97" s="257">
        <v>17113</v>
      </c>
    </row>
    <row r="98" spans="2:54" x14ac:dyDescent="0.2">
      <c r="M98" s="250">
        <v>42786</v>
      </c>
      <c r="N98" s="256">
        <v>1</v>
      </c>
      <c r="O98" s="262">
        <v>1</v>
      </c>
      <c r="P98" s="262">
        <v>1</v>
      </c>
      <c r="Q98" s="262">
        <v>1</v>
      </c>
      <c r="R98" s="262">
        <v>1</v>
      </c>
      <c r="S98" s="262">
        <v>1</v>
      </c>
      <c r="T98" s="257">
        <v>1</v>
      </c>
      <c r="V98" s="250">
        <v>42786</v>
      </c>
      <c r="W98" s="256">
        <v>1</v>
      </c>
      <c r="X98" s="262">
        <v>1</v>
      </c>
      <c r="Y98" s="262">
        <v>1</v>
      </c>
      <c r="Z98" s="262">
        <v>1</v>
      </c>
      <c r="AA98" s="262">
        <v>1</v>
      </c>
      <c r="AB98" s="262">
        <v>1</v>
      </c>
      <c r="AC98" s="257">
        <v>1</v>
      </c>
      <c r="AQ98" s="250">
        <v>42786</v>
      </c>
      <c r="AR98" s="256">
        <v>0.96169354838709675</v>
      </c>
      <c r="AS98" s="262">
        <v>0.97266006416515549</v>
      </c>
      <c r="AT98" s="262">
        <v>0.96717071229606044</v>
      </c>
      <c r="AU98" s="262">
        <v>0.94765465669612503</v>
      </c>
      <c r="AV98" s="257">
        <v>0.96252905033268599</v>
      </c>
      <c r="AX98" s="250">
        <v>42786</v>
      </c>
      <c r="AY98" s="256">
        <v>9424</v>
      </c>
      <c r="AZ98" s="262">
        <v>19364</v>
      </c>
      <c r="BA98" s="262">
        <v>38766</v>
      </c>
      <c r="BB98" s="257">
        <v>67554</v>
      </c>
    </row>
    <row r="99" spans="2:54" x14ac:dyDescent="0.2">
      <c r="M99" s="250">
        <v>42787</v>
      </c>
      <c r="N99" s="256">
        <v>1</v>
      </c>
      <c r="O99" s="262">
        <v>1</v>
      </c>
      <c r="P99" s="262">
        <v>1</v>
      </c>
      <c r="Q99" s="262">
        <v>1</v>
      </c>
      <c r="R99" s="262">
        <v>1</v>
      </c>
      <c r="S99" s="262">
        <v>1</v>
      </c>
      <c r="T99" s="257">
        <v>1</v>
      </c>
      <c r="V99" s="250">
        <v>42787</v>
      </c>
      <c r="W99" s="256">
        <v>1</v>
      </c>
      <c r="X99" s="262">
        <v>1</v>
      </c>
      <c r="Y99" s="262">
        <v>1</v>
      </c>
      <c r="Z99" s="262">
        <v>1</v>
      </c>
      <c r="AA99" s="262">
        <v>1</v>
      </c>
      <c r="AB99" s="262">
        <v>1</v>
      </c>
      <c r="AC99" s="257">
        <v>1</v>
      </c>
      <c r="AQ99" s="250">
        <v>42787</v>
      </c>
      <c r="AR99" s="256">
        <v>0.96471797213975796</v>
      </c>
      <c r="AS99" s="262">
        <v>0.96704605611434624</v>
      </c>
      <c r="AT99" s="262">
        <v>0.96578775332316413</v>
      </c>
      <c r="AU99" s="262">
        <v>0.95145956828095291</v>
      </c>
      <c r="AV99" s="257">
        <v>0.96116598255515651</v>
      </c>
      <c r="AX99" s="250">
        <v>42787</v>
      </c>
      <c r="AY99" s="256">
        <v>8758</v>
      </c>
      <c r="AZ99" s="262">
        <v>19701</v>
      </c>
      <c r="BA99" s="262">
        <v>40125</v>
      </c>
      <c r="BB99" s="257">
        <v>68584</v>
      </c>
    </row>
    <row r="100" spans="2:54" x14ac:dyDescent="0.2">
      <c r="M100" s="250">
        <v>42788</v>
      </c>
      <c r="N100" s="256">
        <v>1</v>
      </c>
      <c r="O100" s="262">
        <v>1</v>
      </c>
      <c r="P100" s="262">
        <v>1</v>
      </c>
      <c r="Q100" s="262">
        <v>1</v>
      </c>
      <c r="R100" s="262">
        <v>1</v>
      </c>
      <c r="S100" s="262">
        <v>1</v>
      </c>
      <c r="T100" s="257">
        <v>1</v>
      </c>
      <c r="V100" s="250">
        <v>42788</v>
      </c>
      <c r="W100" s="256">
        <v>1</v>
      </c>
      <c r="X100" s="262">
        <v>1</v>
      </c>
      <c r="Y100" s="262">
        <v>1</v>
      </c>
      <c r="Z100" s="262">
        <v>1</v>
      </c>
      <c r="AA100" s="262">
        <v>1</v>
      </c>
      <c r="AB100" s="262">
        <v>1</v>
      </c>
      <c r="AC100" s="257">
        <v>1</v>
      </c>
      <c r="AQ100" s="250">
        <v>42788</v>
      </c>
      <c r="AR100" s="256">
        <v>0.97220190197512801</v>
      </c>
      <c r="AS100" s="262">
        <v>0.97340028499694642</v>
      </c>
      <c r="AT100" s="262">
        <v>0.96890628397477707</v>
      </c>
      <c r="AU100" s="262">
        <v>0.95093041040020387</v>
      </c>
      <c r="AV100" s="257">
        <v>0.96261473737888836</v>
      </c>
      <c r="AX100" s="250">
        <v>42788</v>
      </c>
      <c r="AY100" s="256">
        <v>8202</v>
      </c>
      <c r="AZ100" s="262">
        <v>19336</v>
      </c>
      <c r="BA100" s="262">
        <v>39222</v>
      </c>
      <c r="BB100" s="257">
        <v>66760</v>
      </c>
    </row>
    <row r="101" spans="2:54" x14ac:dyDescent="0.2">
      <c r="M101" s="250">
        <v>42789</v>
      </c>
      <c r="N101" s="256">
        <v>1</v>
      </c>
      <c r="O101" s="262">
        <v>1</v>
      </c>
      <c r="P101" s="262">
        <v>1</v>
      </c>
      <c r="Q101" s="262">
        <v>1</v>
      </c>
      <c r="R101" s="262">
        <v>1</v>
      </c>
      <c r="S101" s="262">
        <v>1</v>
      </c>
      <c r="T101" s="257">
        <v>1</v>
      </c>
      <c r="V101" s="250">
        <v>42789</v>
      </c>
      <c r="W101" s="256">
        <v>1</v>
      </c>
      <c r="X101" s="262">
        <v>1</v>
      </c>
      <c r="Y101" s="262">
        <v>1</v>
      </c>
      <c r="Z101" s="262">
        <v>1</v>
      </c>
      <c r="AA101" s="262">
        <v>1</v>
      </c>
      <c r="AB101" s="262">
        <v>1</v>
      </c>
      <c r="AC101" s="257">
        <v>1</v>
      </c>
      <c r="AQ101" s="250">
        <v>42789</v>
      </c>
      <c r="AR101" s="256">
        <v>0.97329789926600863</v>
      </c>
      <c r="AS101" s="262">
        <v>0.9748655084222595</v>
      </c>
      <c r="AT101" s="262">
        <v>0.97320021019442982</v>
      </c>
      <c r="AU101" s="262">
        <v>0.95597671989255339</v>
      </c>
      <c r="AV101" s="257">
        <v>0.96066289641348701</v>
      </c>
      <c r="AX101" s="250">
        <v>42789</v>
      </c>
      <c r="AY101" s="256">
        <v>7902</v>
      </c>
      <c r="AZ101" s="262">
        <v>15145</v>
      </c>
      <c r="BA101" s="262">
        <v>34639</v>
      </c>
      <c r="BB101" s="257">
        <v>57686</v>
      </c>
    </row>
    <row r="102" spans="2:54" x14ac:dyDescent="0.2">
      <c r="M102" s="250">
        <v>42790</v>
      </c>
      <c r="N102" s="256">
        <v>1</v>
      </c>
      <c r="O102" s="262">
        <v>1</v>
      </c>
      <c r="P102" s="262">
        <v>1</v>
      </c>
      <c r="Q102" s="262">
        <v>1</v>
      </c>
      <c r="R102" s="262">
        <v>1</v>
      </c>
      <c r="S102" s="262">
        <v>1</v>
      </c>
      <c r="T102" s="257">
        <v>1</v>
      </c>
      <c r="V102" s="250">
        <v>42790</v>
      </c>
      <c r="W102" s="256">
        <v>1</v>
      </c>
      <c r="X102" s="262">
        <v>1</v>
      </c>
      <c r="Y102" s="262">
        <v>1</v>
      </c>
      <c r="Z102" s="262">
        <v>1</v>
      </c>
      <c r="AA102" s="262">
        <v>1</v>
      </c>
      <c r="AB102" s="262">
        <v>1</v>
      </c>
      <c r="AC102" s="257">
        <v>1</v>
      </c>
      <c r="AQ102" s="250">
        <v>42790</v>
      </c>
      <c r="AR102" s="256">
        <v>0.97421942136923523</v>
      </c>
      <c r="AS102" s="262">
        <v>0.96655360844168081</v>
      </c>
      <c r="AT102" s="262">
        <v>0.96749396002635624</v>
      </c>
      <c r="AU102" s="262">
        <v>0.9422246220302376</v>
      </c>
      <c r="AV102" s="257">
        <v>0.96222639534525756</v>
      </c>
      <c r="AX102" s="250">
        <v>42790</v>
      </c>
      <c r="AY102" s="256">
        <v>6982</v>
      </c>
      <c r="AZ102" s="262">
        <v>15167</v>
      </c>
      <c r="BA102" s="262">
        <v>38039</v>
      </c>
      <c r="BB102" s="257">
        <v>60188</v>
      </c>
    </row>
    <row r="103" spans="2:54" x14ac:dyDescent="0.2">
      <c r="M103" s="250">
        <v>42791</v>
      </c>
      <c r="N103" s="256">
        <v>1</v>
      </c>
      <c r="O103" s="262">
        <v>1</v>
      </c>
      <c r="P103" s="262">
        <v>1</v>
      </c>
      <c r="Q103" s="262">
        <v>1</v>
      </c>
      <c r="R103" s="262">
        <v>1</v>
      </c>
      <c r="S103" s="262">
        <v>1</v>
      </c>
      <c r="T103" s="257">
        <v>1</v>
      </c>
      <c r="V103" s="250">
        <v>42791</v>
      </c>
      <c r="W103" s="256">
        <v>1</v>
      </c>
      <c r="X103" s="262">
        <v>1</v>
      </c>
      <c r="Y103" s="262">
        <v>1</v>
      </c>
      <c r="Z103" s="262">
        <v>1</v>
      </c>
      <c r="AA103" s="262">
        <v>1</v>
      </c>
      <c r="AB103" s="262">
        <v>1</v>
      </c>
      <c r="AC103" s="257">
        <v>1</v>
      </c>
      <c r="AQ103" s="250">
        <v>42791</v>
      </c>
      <c r="AR103" s="256">
        <v>1</v>
      </c>
      <c r="AS103" s="262">
        <v>0.9634076615208691</v>
      </c>
      <c r="AT103" s="262">
        <v>0.96182495344506513</v>
      </c>
      <c r="AU103" s="262">
        <v>0.96140592694693316</v>
      </c>
      <c r="AV103" s="257">
        <v>0.96168128858561941</v>
      </c>
      <c r="AX103" s="250">
        <v>42791</v>
      </c>
      <c r="AY103" s="256">
        <v>2</v>
      </c>
      <c r="AZ103" s="262">
        <v>5646</v>
      </c>
      <c r="BA103" s="262">
        <v>44537</v>
      </c>
      <c r="BB103" s="257">
        <v>50185</v>
      </c>
    </row>
    <row r="104" spans="2:54" x14ac:dyDescent="0.2">
      <c r="M104" s="250">
        <v>42792</v>
      </c>
      <c r="N104" s="256">
        <v>1</v>
      </c>
      <c r="O104" s="262">
        <v>1</v>
      </c>
      <c r="P104" s="262">
        <v>1</v>
      </c>
      <c r="Q104" s="262">
        <v>1</v>
      </c>
      <c r="R104" s="262">
        <v>1</v>
      </c>
      <c r="S104" s="262">
        <v>1</v>
      </c>
      <c r="T104" s="257">
        <v>1</v>
      </c>
      <c r="V104" s="250">
        <v>42792</v>
      </c>
      <c r="W104" s="256">
        <v>1</v>
      </c>
      <c r="X104" s="262">
        <v>1</v>
      </c>
      <c r="Y104" s="262">
        <v>1</v>
      </c>
      <c r="Z104" s="262">
        <v>1</v>
      </c>
      <c r="AA104" s="262">
        <v>1</v>
      </c>
      <c r="AB104" s="262">
        <v>1</v>
      </c>
      <c r="AC104" s="257">
        <v>1</v>
      </c>
      <c r="AQ104" s="250">
        <v>42792</v>
      </c>
      <c r="AR104" s="256"/>
      <c r="AS104" s="262">
        <v>0.97796143250688705</v>
      </c>
      <c r="AT104" s="262">
        <v>0.94051446945337625</v>
      </c>
      <c r="AU104" s="262">
        <v>0.97718631178707227</v>
      </c>
      <c r="AV104" s="257">
        <v>0.97558051489146891</v>
      </c>
      <c r="AX104" s="250">
        <v>42792</v>
      </c>
      <c r="AY104" s="256">
        <v>0</v>
      </c>
      <c r="AZ104" s="262">
        <v>1348</v>
      </c>
      <c r="BA104" s="262">
        <v>16111</v>
      </c>
      <c r="BB104" s="257">
        <v>17459</v>
      </c>
    </row>
    <row r="105" spans="2:54" x14ac:dyDescent="0.2">
      <c r="M105" s="250">
        <v>42793</v>
      </c>
      <c r="N105" s="256">
        <v>0.98952380952380958</v>
      </c>
      <c r="O105" s="262">
        <v>1</v>
      </c>
      <c r="P105" s="262">
        <v>1</v>
      </c>
      <c r="Q105" s="262">
        <v>1</v>
      </c>
      <c r="R105" s="262">
        <v>1</v>
      </c>
      <c r="S105" s="262">
        <v>1</v>
      </c>
      <c r="T105" s="257">
        <v>1</v>
      </c>
      <c r="V105" s="250">
        <v>42793</v>
      </c>
      <c r="W105" s="256">
        <v>1</v>
      </c>
      <c r="X105" s="262">
        <v>1</v>
      </c>
      <c r="Y105" s="262">
        <v>1</v>
      </c>
      <c r="Z105" s="262">
        <v>1</v>
      </c>
      <c r="AA105" s="262">
        <v>1</v>
      </c>
      <c r="AB105" s="262">
        <v>1</v>
      </c>
      <c r="AC105" s="257">
        <v>1</v>
      </c>
      <c r="AQ105" s="250">
        <v>42793</v>
      </c>
      <c r="AR105" s="256">
        <v>0.97456328532025738</v>
      </c>
      <c r="AS105" s="262">
        <v>0.97565493516803392</v>
      </c>
      <c r="AT105" s="262">
        <v>0.96166202612979224</v>
      </c>
      <c r="AU105" s="262">
        <v>0.95715227422544491</v>
      </c>
      <c r="AV105" s="257">
        <v>0.95593168179719956</v>
      </c>
      <c r="AX105" s="250">
        <v>42793</v>
      </c>
      <c r="AY105" s="256">
        <v>9789</v>
      </c>
      <c r="AZ105" s="262">
        <v>19785</v>
      </c>
      <c r="BA105" s="262">
        <v>41597</v>
      </c>
      <c r="BB105" s="257">
        <v>71171</v>
      </c>
    </row>
    <row r="106" spans="2:54" x14ac:dyDescent="0.2">
      <c r="M106" s="250">
        <v>42794</v>
      </c>
      <c r="N106" s="256">
        <v>1</v>
      </c>
      <c r="O106" s="262">
        <v>1</v>
      </c>
      <c r="P106" s="262">
        <v>1</v>
      </c>
      <c r="Q106" s="262">
        <v>1</v>
      </c>
      <c r="R106" s="262">
        <v>1</v>
      </c>
      <c r="S106" s="262">
        <v>1</v>
      </c>
      <c r="T106" s="257">
        <v>1</v>
      </c>
      <c r="V106" s="250">
        <v>42794</v>
      </c>
      <c r="W106" s="256">
        <v>1</v>
      </c>
      <c r="X106" s="262">
        <v>1</v>
      </c>
      <c r="Y106" s="262">
        <v>1</v>
      </c>
      <c r="Z106" s="262">
        <v>1</v>
      </c>
      <c r="AA106" s="262">
        <v>1</v>
      </c>
      <c r="AB106" s="262">
        <v>1</v>
      </c>
      <c r="AC106" s="257">
        <v>1</v>
      </c>
      <c r="AQ106" s="250">
        <v>42794</v>
      </c>
      <c r="AR106" s="256">
        <v>0.97545535317636611</v>
      </c>
      <c r="AS106" s="262">
        <v>0.97045414174906741</v>
      </c>
      <c r="AT106" s="262">
        <v>0.96310039167182027</v>
      </c>
      <c r="AU106" s="262">
        <v>0.95600676818950936</v>
      </c>
      <c r="AV106" s="257">
        <v>0.95415598223778852</v>
      </c>
      <c r="AX106" s="250">
        <v>42794</v>
      </c>
      <c r="AY106" s="256">
        <v>9004</v>
      </c>
      <c r="AZ106" s="262">
        <v>21740</v>
      </c>
      <c r="BA106" s="262">
        <v>40843</v>
      </c>
      <c r="BB106" s="257">
        <v>71587</v>
      </c>
    </row>
    <row r="107" spans="2:54" x14ac:dyDescent="0.2">
      <c r="M107" s="250">
        <v>42795</v>
      </c>
      <c r="N107" s="256">
        <v>1</v>
      </c>
      <c r="O107" s="262">
        <v>1</v>
      </c>
      <c r="P107" s="262">
        <v>1</v>
      </c>
      <c r="Q107" s="262">
        <v>1</v>
      </c>
      <c r="R107" s="262">
        <v>1</v>
      </c>
      <c r="S107" s="262">
        <v>1</v>
      </c>
      <c r="T107" s="257">
        <v>1</v>
      </c>
      <c r="V107" s="250">
        <v>42795</v>
      </c>
      <c r="W107" s="256">
        <v>1</v>
      </c>
      <c r="X107" s="262">
        <v>1</v>
      </c>
      <c r="Y107" s="262">
        <v>1</v>
      </c>
      <c r="Z107" s="262">
        <v>1</v>
      </c>
      <c r="AA107" s="262">
        <v>1</v>
      </c>
      <c r="AB107" s="262">
        <v>1</v>
      </c>
      <c r="AC107" s="257">
        <v>1</v>
      </c>
      <c r="AQ107" s="250">
        <v>42795</v>
      </c>
      <c r="AR107" s="256">
        <v>0.97093685890129933</v>
      </c>
      <c r="AS107" s="262">
        <v>0.96846695739684674</v>
      </c>
      <c r="AT107" s="262">
        <v>0.95610810810810809</v>
      </c>
      <c r="AU107" s="262">
        <v>0.96157256872598285</v>
      </c>
      <c r="AV107" s="257">
        <v>0.95806268524941662</v>
      </c>
      <c r="AX107" s="250">
        <v>42795</v>
      </c>
      <c r="AY107" s="256">
        <v>9004</v>
      </c>
      <c r="AZ107" s="262">
        <v>21740</v>
      </c>
      <c r="BA107" s="262">
        <v>40843</v>
      </c>
      <c r="BB107" s="257">
        <v>63803</v>
      </c>
    </row>
    <row r="108" spans="2:54" x14ac:dyDescent="0.2">
      <c r="M108" s="250">
        <v>42796</v>
      </c>
      <c r="N108" s="256">
        <v>1</v>
      </c>
      <c r="O108" s="262">
        <v>1</v>
      </c>
      <c r="P108" s="262">
        <v>1</v>
      </c>
      <c r="Q108" s="262">
        <v>1</v>
      </c>
      <c r="R108" s="262">
        <v>1</v>
      </c>
      <c r="S108" s="262">
        <v>1</v>
      </c>
      <c r="T108" s="257">
        <v>1</v>
      </c>
      <c r="V108" s="250">
        <v>42796</v>
      </c>
      <c r="W108" s="256">
        <v>1</v>
      </c>
      <c r="X108" s="262">
        <v>1</v>
      </c>
      <c r="Y108" s="262">
        <v>1</v>
      </c>
      <c r="Z108" s="262">
        <v>1</v>
      </c>
      <c r="AA108" s="262">
        <v>1</v>
      </c>
      <c r="AB108" s="262">
        <v>1</v>
      </c>
      <c r="AC108" s="257">
        <v>1</v>
      </c>
      <c r="AQ108" s="250">
        <v>42796</v>
      </c>
      <c r="AR108" s="256">
        <v>0.97283094812164583</v>
      </c>
      <c r="AS108" s="262">
        <v>0.96624325735166172</v>
      </c>
      <c r="AT108" s="262">
        <v>0.97163450360381309</v>
      </c>
      <c r="AU108" s="262">
        <v>0.96010278604273736</v>
      </c>
      <c r="AV108" s="257">
        <v>0.95875376752719177</v>
      </c>
      <c r="AX108" s="250">
        <v>42796</v>
      </c>
      <c r="AY108" s="256">
        <v>8428</v>
      </c>
      <c r="AZ108" s="262">
        <v>17044</v>
      </c>
      <c r="BA108" s="262">
        <v>36193</v>
      </c>
      <c r="BB108" s="257">
        <v>62657</v>
      </c>
    </row>
    <row r="109" spans="2:54" x14ac:dyDescent="0.2">
      <c r="M109" s="250">
        <v>42797</v>
      </c>
      <c r="N109" s="256">
        <v>1</v>
      </c>
      <c r="O109" s="262">
        <v>1</v>
      </c>
      <c r="P109" s="262">
        <v>1</v>
      </c>
      <c r="Q109" s="262">
        <v>1</v>
      </c>
      <c r="R109" s="262">
        <v>1</v>
      </c>
      <c r="S109" s="262">
        <v>1</v>
      </c>
      <c r="T109" s="257">
        <v>1</v>
      </c>
      <c r="V109" s="250">
        <v>42797</v>
      </c>
      <c r="W109" s="256">
        <v>1</v>
      </c>
      <c r="X109" s="262">
        <v>1</v>
      </c>
      <c r="Y109" s="262">
        <v>1</v>
      </c>
      <c r="Z109" s="262">
        <v>1</v>
      </c>
      <c r="AA109" s="262">
        <v>1</v>
      </c>
      <c r="AB109" s="262">
        <v>1</v>
      </c>
      <c r="AC109" s="257">
        <v>1</v>
      </c>
      <c r="AQ109" s="250">
        <v>42797</v>
      </c>
      <c r="AR109" s="256">
        <v>0.97223540579022305</v>
      </c>
      <c r="AS109" s="262">
        <v>0.97393771936375173</v>
      </c>
      <c r="AT109" s="262">
        <v>0.9742677251574049</v>
      </c>
      <c r="AU109" s="262">
        <v>0.96021064950263313</v>
      </c>
      <c r="AV109" s="257">
        <v>0.96314337296045238</v>
      </c>
      <c r="AX109" s="250">
        <v>42797</v>
      </c>
      <c r="AY109" s="256">
        <v>8428</v>
      </c>
      <c r="AZ109" s="262">
        <v>17044</v>
      </c>
      <c r="BA109" s="262">
        <v>36193</v>
      </c>
      <c r="BB109" s="257">
        <v>61665</v>
      </c>
    </row>
    <row r="110" spans="2:54" ht="12.75" customHeight="1" x14ac:dyDescent="0.2">
      <c r="M110" s="250">
        <v>42798</v>
      </c>
      <c r="N110" s="256">
        <v>0</v>
      </c>
      <c r="O110" s="262">
        <v>0</v>
      </c>
      <c r="P110" s="262">
        <v>1</v>
      </c>
      <c r="Q110" s="262">
        <v>0</v>
      </c>
      <c r="R110" s="262">
        <v>1</v>
      </c>
      <c r="S110" s="262">
        <v>0</v>
      </c>
      <c r="T110" s="257">
        <v>0</v>
      </c>
      <c r="V110" s="250">
        <v>42798</v>
      </c>
      <c r="W110" s="256">
        <v>1</v>
      </c>
      <c r="X110" s="262">
        <v>1</v>
      </c>
      <c r="Y110" s="262">
        <v>1</v>
      </c>
      <c r="Z110" s="262">
        <v>1</v>
      </c>
      <c r="AA110" s="262">
        <v>1</v>
      </c>
      <c r="AB110" s="262">
        <v>1</v>
      </c>
      <c r="AC110" s="257">
        <v>1</v>
      </c>
      <c r="AQ110" s="250">
        <v>42798</v>
      </c>
      <c r="AR110" s="256"/>
      <c r="AS110" s="262"/>
      <c r="AT110" s="262"/>
      <c r="AU110" s="262"/>
      <c r="AV110" s="257"/>
      <c r="AX110" s="250">
        <v>42798</v>
      </c>
      <c r="AY110" s="256"/>
      <c r="AZ110" s="262"/>
      <c r="BA110" s="262"/>
      <c r="BB110" s="257"/>
    </row>
    <row r="111" spans="2:54" ht="12.75" customHeight="1" x14ac:dyDescent="0.2">
      <c r="M111" s="274" t="s">
        <v>884</v>
      </c>
      <c r="N111" s="258">
        <v>30.989047619047618</v>
      </c>
      <c r="O111" s="263">
        <v>31</v>
      </c>
      <c r="P111" s="263">
        <v>32</v>
      </c>
      <c r="Q111" s="263">
        <v>31</v>
      </c>
      <c r="R111" s="263">
        <v>32</v>
      </c>
      <c r="S111" s="263">
        <v>31</v>
      </c>
      <c r="T111" s="259">
        <v>31</v>
      </c>
      <c r="V111" s="252" t="s">
        <v>884</v>
      </c>
      <c r="W111" s="258">
        <v>31.999523809523808</v>
      </c>
      <c r="X111" s="263">
        <v>32</v>
      </c>
      <c r="Y111" s="263">
        <v>32</v>
      </c>
      <c r="Z111" s="263">
        <v>32</v>
      </c>
      <c r="AA111" s="263">
        <v>32</v>
      </c>
      <c r="AB111" s="263">
        <v>32</v>
      </c>
      <c r="AC111" s="259">
        <v>32</v>
      </c>
      <c r="AQ111" s="252" t="s">
        <v>884</v>
      </c>
      <c r="AR111" s="258">
        <v>23.389867294736696</v>
      </c>
      <c r="AS111" s="263">
        <v>30.117099464266712</v>
      </c>
      <c r="AT111" s="263">
        <v>29.847962177522898</v>
      </c>
      <c r="AU111" s="263">
        <v>29.675335732279908</v>
      </c>
      <c r="AV111" s="259">
        <v>29.910026775333414</v>
      </c>
      <c r="AX111" s="252" t="s">
        <v>884</v>
      </c>
      <c r="AY111" s="258">
        <v>204379</v>
      </c>
      <c r="AZ111" s="263">
        <v>434398</v>
      </c>
      <c r="BA111" s="263">
        <v>1169837</v>
      </c>
      <c r="BB111" s="259">
        <v>1801822</v>
      </c>
    </row>
    <row r="112" spans="2:54" x14ac:dyDescent="0.2">
      <c r="M112"/>
    </row>
    <row r="113" spans="1:13" ht="15" x14ac:dyDescent="0.25">
      <c r="A113" s="25"/>
      <c r="B113" s="23"/>
      <c r="C113" s="23"/>
      <c r="D113" s="23"/>
      <c r="E113" s="23"/>
      <c r="F113" s="23"/>
      <c r="G113" s="23"/>
      <c r="H113" s="24"/>
      <c r="I113" s="2"/>
      <c r="M113"/>
    </row>
    <row r="114" spans="1:13" x14ac:dyDescent="0.2">
      <c r="M114"/>
    </row>
    <row r="115" spans="1:13" ht="15" x14ac:dyDescent="0.2">
      <c r="A115" s="331"/>
      <c r="B115" s="331"/>
      <c r="C115" s="331"/>
      <c r="D115" s="331"/>
      <c r="E115" s="331"/>
      <c r="F115" s="331"/>
      <c r="G115" s="331"/>
      <c r="H115" s="331"/>
      <c r="I115" s="331"/>
      <c r="M115"/>
    </row>
    <row r="116" spans="1:13" ht="12.75" customHeight="1" x14ac:dyDescent="0.3">
      <c r="A116" s="8"/>
      <c r="B116" s="8"/>
      <c r="C116" s="8"/>
      <c r="D116" s="8"/>
      <c r="E116" s="8"/>
      <c r="F116" s="37"/>
      <c r="M116"/>
    </row>
    <row r="117" spans="1:13" ht="12.75" customHeight="1" x14ac:dyDescent="0.3">
      <c r="A117" s="8"/>
      <c r="B117" s="8"/>
      <c r="C117" s="8"/>
      <c r="D117" s="8"/>
      <c r="E117" s="8"/>
      <c r="F117" s="37"/>
      <c r="M117"/>
    </row>
    <row r="118" spans="1:13" ht="12.75" customHeight="1" x14ac:dyDescent="0.3">
      <c r="A118" s="8"/>
      <c r="B118" s="8"/>
      <c r="C118" s="8"/>
      <c r="D118" s="8"/>
      <c r="E118" s="8"/>
      <c r="F118" s="37"/>
      <c r="M118"/>
    </row>
    <row r="119" spans="1:13" ht="21.75" customHeight="1" x14ac:dyDescent="0.3">
      <c r="A119" s="8"/>
      <c r="B119" s="36" t="s">
        <v>42</v>
      </c>
      <c r="C119" s="8"/>
      <c r="D119" s="38" t="s">
        <v>43</v>
      </c>
      <c r="E119" s="8"/>
      <c r="F119" s="37"/>
      <c r="M119"/>
    </row>
    <row r="120" spans="1:13" ht="12.75" customHeight="1" x14ac:dyDescent="0.3">
      <c r="A120" s="8"/>
      <c r="B120" s="8"/>
      <c r="C120" s="8"/>
      <c r="D120" s="8"/>
      <c r="E120" s="8"/>
      <c r="F120" s="37"/>
      <c r="M120"/>
    </row>
    <row r="121" spans="1:13" ht="12.75" customHeight="1" x14ac:dyDescent="0.3">
      <c r="A121" s="8"/>
      <c r="B121" s="8"/>
      <c r="C121" s="8"/>
      <c r="D121" s="8"/>
      <c r="E121" s="8"/>
      <c r="F121" s="37"/>
      <c r="M121"/>
    </row>
    <row r="122" spans="1:13" ht="12.75" customHeight="1" x14ac:dyDescent="0.3">
      <c r="A122" s="8"/>
      <c r="B122" s="8"/>
      <c r="C122" s="8"/>
      <c r="D122" s="8"/>
      <c r="E122" s="8"/>
      <c r="F122" s="37"/>
      <c r="M122"/>
    </row>
    <row r="123" spans="1:13" ht="12.75" customHeight="1" x14ac:dyDescent="0.3">
      <c r="A123" s="8"/>
      <c r="B123" s="8"/>
      <c r="C123" s="8"/>
      <c r="D123" s="8"/>
      <c r="E123" s="8"/>
      <c r="F123" s="37"/>
      <c r="M123"/>
    </row>
    <row r="124" spans="1:13" ht="12.75" customHeight="1" x14ac:dyDescent="0.3">
      <c r="A124" s="8"/>
      <c r="B124" s="8"/>
      <c r="C124" s="8"/>
      <c r="D124" s="8"/>
      <c r="E124" s="8"/>
      <c r="F124" s="37"/>
      <c r="M124"/>
    </row>
    <row r="125" spans="1:13" ht="12.75" customHeight="1" x14ac:dyDescent="0.3">
      <c r="A125" s="8"/>
      <c r="B125" s="8"/>
      <c r="C125" s="8"/>
      <c r="D125" s="8"/>
      <c r="E125" s="8"/>
      <c r="F125" s="37"/>
      <c r="M125"/>
    </row>
    <row r="126" spans="1:13" ht="12.75" customHeight="1" x14ac:dyDescent="0.3">
      <c r="A126" s="8"/>
      <c r="B126" s="8"/>
      <c r="C126" s="8"/>
      <c r="D126" s="8"/>
      <c r="E126" s="8"/>
      <c r="F126" s="37"/>
      <c r="M126"/>
    </row>
    <row r="127" spans="1:13" ht="12.75" customHeight="1" x14ac:dyDescent="0.3">
      <c r="A127" s="8"/>
      <c r="B127" s="8"/>
      <c r="C127" s="8"/>
      <c r="D127" s="8"/>
      <c r="E127" s="8"/>
      <c r="F127" s="37"/>
      <c r="M127"/>
    </row>
    <row r="128" spans="1:13" ht="12.75" customHeight="1" x14ac:dyDescent="0.3">
      <c r="A128" s="8"/>
      <c r="B128" s="8"/>
      <c r="C128" s="8"/>
      <c r="D128" s="8"/>
      <c r="E128" s="8"/>
      <c r="F128" s="37"/>
      <c r="M128"/>
    </row>
    <row r="129" spans="1:13" ht="12.75" customHeight="1" x14ac:dyDescent="0.3">
      <c r="A129" s="8"/>
      <c r="B129" s="8"/>
      <c r="C129" s="8"/>
      <c r="D129" s="8"/>
      <c r="E129" s="8"/>
      <c r="F129" s="37"/>
      <c r="M129"/>
    </row>
    <row r="130" spans="1:13" ht="12.75" customHeight="1" x14ac:dyDescent="0.3">
      <c r="A130" s="8"/>
      <c r="B130" s="8"/>
      <c r="C130" s="8"/>
      <c r="D130" s="8"/>
      <c r="E130" s="8"/>
      <c r="F130" s="37"/>
      <c r="M130"/>
    </row>
    <row r="131" spans="1:13" ht="12.75" customHeight="1" x14ac:dyDescent="0.3">
      <c r="A131" s="8"/>
      <c r="B131" s="8"/>
      <c r="C131" s="8"/>
      <c r="D131" s="8"/>
      <c r="E131" s="8"/>
      <c r="F131" s="37"/>
      <c r="M131"/>
    </row>
    <row r="132" spans="1:13" ht="12.75" customHeight="1" x14ac:dyDescent="0.3">
      <c r="A132" s="8"/>
      <c r="B132" s="8"/>
      <c r="C132" s="8"/>
      <c r="D132" s="8"/>
      <c r="E132" s="8"/>
      <c r="F132" s="37"/>
      <c r="M132"/>
    </row>
    <row r="133" spans="1:13" ht="12.75" customHeight="1" x14ac:dyDescent="0.3">
      <c r="A133" s="8"/>
      <c r="B133" s="8"/>
      <c r="C133" s="8"/>
      <c r="D133" s="8"/>
      <c r="E133" s="8"/>
      <c r="F133" s="37"/>
      <c r="M133"/>
    </row>
    <row r="134" spans="1:13" ht="12.75" customHeight="1" x14ac:dyDescent="0.3">
      <c r="A134" s="8"/>
      <c r="B134" s="8"/>
      <c r="C134" s="8"/>
      <c r="D134" s="8"/>
      <c r="E134" s="8"/>
      <c r="F134" s="37"/>
      <c r="M134"/>
    </row>
    <row r="135" spans="1:13" ht="12.75" customHeight="1" x14ac:dyDescent="0.3">
      <c r="A135" s="8"/>
      <c r="B135" s="8"/>
      <c r="C135" s="8"/>
      <c r="D135" s="8"/>
      <c r="E135" s="8"/>
      <c r="F135" s="37"/>
      <c r="M135"/>
    </row>
    <row r="136" spans="1:13" ht="12.75" customHeight="1" x14ac:dyDescent="0.3">
      <c r="A136" s="8"/>
      <c r="B136" s="8"/>
      <c r="C136" s="8"/>
      <c r="D136" s="8"/>
      <c r="E136" s="8"/>
      <c r="F136" s="37"/>
      <c r="M136"/>
    </row>
    <row r="137" spans="1:13" ht="12.75" customHeight="1" x14ac:dyDescent="0.3">
      <c r="A137" s="8"/>
      <c r="B137" s="8"/>
      <c r="C137" s="8"/>
      <c r="D137" s="8"/>
      <c r="E137" s="8"/>
      <c r="F137" s="37"/>
      <c r="M137"/>
    </row>
    <row r="138" spans="1:13" ht="12.75" customHeight="1" x14ac:dyDescent="0.3">
      <c r="A138" s="8"/>
      <c r="B138" s="8"/>
      <c r="C138" s="8"/>
      <c r="D138" s="8"/>
      <c r="E138" s="8"/>
      <c r="F138" s="37"/>
      <c r="M138"/>
    </row>
    <row r="139" spans="1:13" ht="12.75" customHeight="1" x14ac:dyDescent="0.3">
      <c r="A139" s="8"/>
      <c r="B139" s="8"/>
      <c r="C139" s="8"/>
      <c r="D139" s="8"/>
      <c r="E139" s="8"/>
      <c r="F139" s="37"/>
      <c r="M139"/>
    </row>
    <row r="140" spans="1:13" x14ac:dyDescent="0.2">
      <c r="A140" s="333"/>
      <c r="B140" s="333"/>
      <c r="C140" s="333"/>
      <c r="D140" s="333"/>
      <c r="E140" s="333"/>
      <c r="F140" s="333"/>
      <c r="G140" s="333"/>
      <c r="H140" s="333"/>
      <c r="I140" s="333"/>
      <c r="M140"/>
    </row>
    <row r="141" spans="1:13" ht="25.5" customHeight="1" x14ac:dyDescent="0.3">
      <c r="A141" s="280" t="s">
        <v>44</v>
      </c>
      <c r="B141" s="280"/>
      <c r="C141" s="280"/>
      <c r="D141" s="280"/>
      <c r="E141" s="280"/>
      <c r="F141" s="280"/>
      <c r="M141"/>
    </row>
    <row r="142" spans="1:13" ht="18" customHeight="1" x14ac:dyDescent="0.3">
      <c r="A142" s="8"/>
      <c r="B142" s="8"/>
      <c r="C142" s="8"/>
      <c r="D142" s="8"/>
      <c r="E142" s="8"/>
      <c r="F142" s="37"/>
      <c r="M142"/>
    </row>
    <row r="143" spans="1:13" x14ac:dyDescent="0.2">
      <c r="B143" s="36" t="s">
        <v>45</v>
      </c>
      <c r="M143"/>
    </row>
    <row r="144" spans="1:13" x14ac:dyDescent="0.2">
      <c r="M144"/>
    </row>
    <row r="145" spans="13:13" x14ac:dyDescent="0.2">
      <c r="M145"/>
    </row>
    <row r="146" spans="13:13" x14ac:dyDescent="0.2">
      <c r="M146"/>
    </row>
    <row r="147" spans="13:13" ht="152.25" customHeight="1" x14ac:dyDescent="0.2">
      <c r="M147"/>
    </row>
    <row r="148" spans="13:13" x14ac:dyDescent="0.2">
      <c r="M148"/>
    </row>
    <row r="149" spans="13:13" x14ac:dyDescent="0.2">
      <c r="M149"/>
    </row>
    <row r="150" spans="13:13" x14ac:dyDescent="0.2">
      <c r="M150"/>
    </row>
    <row r="151" spans="13:13" x14ac:dyDescent="0.2">
      <c r="M151"/>
    </row>
    <row r="152" spans="13:13" x14ac:dyDescent="0.2">
      <c r="M152"/>
    </row>
    <row r="153" spans="13:13" x14ac:dyDescent="0.2">
      <c r="M153"/>
    </row>
    <row r="154" spans="13:13" x14ac:dyDescent="0.2">
      <c r="M154"/>
    </row>
    <row r="155" spans="13:13" x14ac:dyDescent="0.2">
      <c r="M155"/>
    </row>
    <row r="156" spans="13:13" x14ac:dyDescent="0.2">
      <c r="M156"/>
    </row>
    <row r="157" spans="13:13" x14ac:dyDescent="0.2">
      <c r="M157"/>
    </row>
    <row r="158" spans="13:13" x14ac:dyDescent="0.2">
      <c r="M158"/>
    </row>
    <row r="159" spans="13:13" x14ac:dyDescent="0.2">
      <c r="M159"/>
    </row>
    <row r="160" spans="13:13" x14ac:dyDescent="0.2">
      <c r="M160"/>
    </row>
    <row r="161" spans="1:13" x14ac:dyDescent="0.2">
      <c r="M161"/>
    </row>
    <row r="162" spans="1:13" x14ac:dyDescent="0.2">
      <c r="M162"/>
    </row>
    <row r="163" spans="1:13" x14ac:dyDescent="0.2">
      <c r="A163" s="37"/>
      <c r="B163" s="36" t="s">
        <v>903</v>
      </c>
      <c r="C163" s="37"/>
      <c r="D163" s="37"/>
      <c r="E163" s="37"/>
      <c r="F163" s="37"/>
      <c r="G163" s="37"/>
      <c r="H163" s="37"/>
      <c r="I163" s="37"/>
      <c r="M163"/>
    </row>
    <row r="164" spans="1:13" ht="20.25" x14ac:dyDescent="0.3">
      <c r="A164" s="280"/>
      <c r="B164" s="280"/>
      <c r="C164" s="280"/>
      <c r="D164" s="280"/>
      <c r="E164" s="280"/>
      <c r="F164" s="280"/>
      <c r="M164"/>
    </row>
    <row r="165" spans="1:13" x14ac:dyDescent="0.2">
      <c r="M165"/>
    </row>
    <row r="166" spans="1:13" x14ac:dyDescent="0.2">
      <c r="B166" s="36"/>
      <c r="M166"/>
    </row>
    <row r="167" spans="1:13" x14ac:dyDescent="0.2">
      <c r="M167"/>
    </row>
    <row r="168" spans="1:13" x14ac:dyDescent="0.2">
      <c r="M168"/>
    </row>
    <row r="169" spans="1:13" x14ac:dyDescent="0.2">
      <c r="M169"/>
    </row>
    <row r="170" spans="1:13" x14ac:dyDescent="0.2">
      <c r="M170"/>
    </row>
    <row r="171" spans="1:13" x14ac:dyDescent="0.2">
      <c r="M171"/>
    </row>
    <row r="172" spans="1:13" ht="13.5" customHeight="1" x14ac:dyDescent="0.2">
      <c r="M172"/>
    </row>
    <row r="173" spans="1:13" x14ac:dyDescent="0.2">
      <c r="M173"/>
    </row>
    <row r="174" spans="1:13" x14ac:dyDescent="0.2">
      <c r="M174"/>
    </row>
    <row r="175" spans="1:13" x14ac:dyDescent="0.2">
      <c r="M175"/>
    </row>
    <row r="176" spans="1:13" x14ac:dyDescent="0.2">
      <c r="M176"/>
    </row>
    <row r="177" spans="13:13" x14ac:dyDescent="0.2">
      <c r="M177"/>
    </row>
    <row r="178" spans="13:13" x14ac:dyDescent="0.2">
      <c r="M178"/>
    </row>
    <row r="179" spans="13:13" x14ac:dyDescent="0.2">
      <c r="M179"/>
    </row>
    <row r="180" spans="13:13" x14ac:dyDescent="0.2">
      <c r="M180"/>
    </row>
    <row r="181" spans="13:13" x14ac:dyDescent="0.2">
      <c r="M181"/>
    </row>
    <row r="182" spans="13:13" x14ac:dyDescent="0.2">
      <c r="M182"/>
    </row>
    <row r="183" spans="13:13" x14ac:dyDescent="0.2">
      <c r="M183"/>
    </row>
    <row r="184" spans="13:13" x14ac:dyDescent="0.2">
      <c r="M184"/>
    </row>
    <row r="185" spans="13:13" x14ac:dyDescent="0.2">
      <c r="M185"/>
    </row>
    <row r="186" spans="13:13" x14ac:dyDescent="0.2">
      <c r="M186"/>
    </row>
    <row r="187" spans="13:13" x14ac:dyDescent="0.2">
      <c r="M187"/>
    </row>
    <row r="188" spans="13:13" x14ac:dyDescent="0.2">
      <c r="M188"/>
    </row>
    <row r="189" spans="13:13" x14ac:dyDescent="0.2">
      <c r="M189"/>
    </row>
    <row r="190" spans="13:13" x14ac:dyDescent="0.2">
      <c r="M190"/>
    </row>
    <row r="191" spans="13:13" x14ac:dyDescent="0.2">
      <c r="M191"/>
    </row>
    <row r="192" spans="13:13" x14ac:dyDescent="0.2">
      <c r="M192"/>
    </row>
    <row r="193" spans="13:13" x14ac:dyDescent="0.2">
      <c r="M193"/>
    </row>
    <row r="194" spans="13:13" x14ac:dyDescent="0.2">
      <c r="M194"/>
    </row>
    <row r="195" spans="13:13" x14ac:dyDescent="0.2">
      <c r="M195"/>
    </row>
    <row r="196" spans="13:13" x14ac:dyDescent="0.2">
      <c r="M196"/>
    </row>
    <row r="197" spans="13:13" x14ac:dyDescent="0.2">
      <c r="M197"/>
    </row>
    <row r="198" spans="13:13" x14ac:dyDescent="0.2">
      <c r="M198"/>
    </row>
    <row r="199" spans="13:13" x14ac:dyDescent="0.2">
      <c r="M199"/>
    </row>
    <row r="200" spans="13:13" x14ac:dyDescent="0.2">
      <c r="M200"/>
    </row>
    <row r="201" spans="13:13" x14ac:dyDescent="0.2">
      <c r="M201"/>
    </row>
    <row r="202" spans="13:13" x14ac:dyDescent="0.2">
      <c r="M202"/>
    </row>
    <row r="203" spans="13:13" x14ac:dyDescent="0.2">
      <c r="M203"/>
    </row>
    <row r="204" spans="13:13" x14ac:dyDescent="0.2">
      <c r="M204"/>
    </row>
    <row r="205" spans="13:13" x14ac:dyDescent="0.2">
      <c r="M205"/>
    </row>
    <row r="206" spans="13:13" x14ac:dyDescent="0.2">
      <c r="M206"/>
    </row>
    <row r="207" spans="13:13" x14ac:dyDescent="0.2">
      <c r="M207"/>
    </row>
    <row r="208" spans="13:13" x14ac:dyDescent="0.2">
      <c r="M208"/>
    </row>
    <row r="209" spans="13:13" x14ac:dyDescent="0.2">
      <c r="M209"/>
    </row>
    <row r="210" spans="13:13" x14ac:dyDescent="0.2">
      <c r="M210"/>
    </row>
    <row r="211" spans="13:13" x14ac:dyDescent="0.2">
      <c r="M211"/>
    </row>
    <row r="212" spans="13:13" x14ac:dyDescent="0.2">
      <c r="M212"/>
    </row>
    <row r="213" spans="13:13" x14ac:dyDescent="0.2">
      <c r="M213"/>
    </row>
    <row r="214" spans="13:13" x14ac:dyDescent="0.2">
      <c r="M214"/>
    </row>
    <row r="215" spans="13:13" x14ac:dyDescent="0.2">
      <c r="M215"/>
    </row>
    <row r="216" spans="13:13" x14ac:dyDescent="0.2">
      <c r="M216"/>
    </row>
    <row r="217" spans="13:13" x14ac:dyDescent="0.2">
      <c r="M217"/>
    </row>
    <row r="218" spans="13:13" x14ac:dyDescent="0.2">
      <c r="M218"/>
    </row>
    <row r="219" spans="13:13" x14ac:dyDescent="0.2">
      <c r="M219"/>
    </row>
    <row r="220" spans="13:13" x14ac:dyDescent="0.2">
      <c r="M220"/>
    </row>
    <row r="221" spans="13:13" x14ac:dyDescent="0.2">
      <c r="M221"/>
    </row>
    <row r="222" spans="13:13" x14ac:dyDescent="0.2">
      <c r="M222"/>
    </row>
    <row r="223" spans="13:13" x14ac:dyDescent="0.2">
      <c r="M223"/>
    </row>
    <row r="224" spans="13:13" x14ac:dyDescent="0.2">
      <c r="M224"/>
    </row>
    <row r="225" spans="13:13" x14ac:dyDescent="0.2">
      <c r="M225"/>
    </row>
    <row r="226" spans="13:13" x14ac:dyDescent="0.2">
      <c r="M226"/>
    </row>
    <row r="227" spans="13:13" x14ac:dyDescent="0.2">
      <c r="M227"/>
    </row>
    <row r="228" spans="13:13" x14ac:dyDescent="0.2">
      <c r="M228"/>
    </row>
    <row r="229" spans="13:13" x14ac:dyDescent="0.2">
      <c r="M229"/>
    </row>
    <row r="230" spans="13:13" x14ac:dyDescent="0.2">
      <c r="M230"/>
    </row>
    <row r="231" spans="13:13" x14ac:dyDescent="0.2">
      <c r="M231"/>
    </row>
    <row r="232" spans="13:13" x14ac:dyDescent="0.2">
      <c r="M232"/>
    </row>
    <row r="233" spans="13:13" x14ac:dyDescent="0.2">
      <c r="M233"/>
    </row>
    <row r="234" spans="13:13" x14ac:dyDescent="0.2">
      <c r="M234"/>
    </row>
    <row r="235" spans="13:13" x14ac:dyDescent="0.2">
      <c r="M235"/>
    </row>
    <row r="236" spans="13:13" x14ac:dyDescent="0.2">
      <c r="M236"/>
    </row>
    <row r="237" spans="13:13" x14ac:dyDescent="0.2">
      <c r="M237"/>
    </row>
    <row r="238" spans="13:13" x14ac:dyDescent="0.2">
      <c r="M238"/>
    </row>
    <row r="239" spans="13:13" x14ac:dyDescent="0.2">
      <c r="M239"/>
    </row>
    <row r="240" spans="13:13" x14ac:dyDescent="0.2">
      <c r="M240"/>
    </row>
    <row r="241" spans="13:13" x14ac:dyDescent="0.2">
      <c r="M241"/>
    </row>
    <row r="242" spans="13:13" x14ac:dyDescent="0.2">
      <c r="M242"/>
    </row>
    <row r="243" spans="13:13" x14ac:dyDescent="0.2">
      <c r="M243"/>
    </row>
    <row r="244" spans="13:13" x14ac:dyDescent="0.2">
      <c r="M244"/>
    </row>
    <row r="245" spans="13:13" x14ac:dyDescent="0.2">
      <c r="M245"/>
    </row>
    <row r="246" spans="13:13" x14ac:dyDescent="0.2">
      <c r="M246"/>
    </row>
    <row r="247" spans="13:13" x14ac:dyDescent="0.2">
      <c r="M247"/>
    </row>
    <row r="248" spans="13:13" x14ac:dyDescent="0.2">
      <c r="M248"/>
    </row>
    <row r="249" spans="13:13" x14ac:dyDescent="0.2">
      <c r="M249"/>
    </row>
    <row r="250" spans="13:13" x14ac:dyDescent="0.2">
      <c r="M250"/>
    </row>
    <row r="251" spans="13:13" x14ac:dyDescent="0.2">
      <c r="M251"/>
    </row>
    <row r="252" spans="13:13" x14ac:dyDescent="0.2">
      <c r="M252"/>
    </row>
    <row r="253" spans="13:13" x14ac:dyDescent="0.2">
      <c r="M253"/>
    </row>
    <row r="254" spans="13:13" x14ac:dyDescent="0.2">
      <c r="M254"/>
    </row>
    <row r="255" spans="13:13" x14ac:dyDescent="0.2">
      <c r="M255"/>
    </row>
    <row r="256" spans="13:13" x14ac:dyDescent="0.2">
      <c r="M256"/>
    </row>
    <row r="257" spans="13:13" x14ac:dyDescent="0.2">
      <c r="M257"/>
    </row>
    <row r="258" spans="13:13" x14ac:dyDescent="0.2">
      <c r="M258"/>
    </row>
    <row r="259" spans="13:13" x14ac:dyDescent="0.2">
      <c r="M259"/>
    </row>
    <row r="260" spans="13:13" x14ac:dyDescent="0.2">
      <c r="M260"/>
    </row>
    <row r="261" spans="13:13" x14ac:dyDescent="0.2">
      <c r="M261"/>
    </row>
    <row r="262" spans="13:13" x14ac:dyDescent="0.2">
      <c r="M262"/>
    </row>
    <row r="263" spans="13:13" x14ac:dyDescent="0.2">
      <c r="M263"/>
    </row>
    <row r="264" spans="13:13" x14ac:dyDescent="0.2">
      <c r="M264"/>
    </row>
    <row r="265" spans="13:13" x14ac:dyDescent="0.2">
      <c r="M265"/>
    </row>
    <row r="266" spans="13:13" x14ac:dyDescent="0.2">
      <c r="M266"/>
    </row>
    <row r="267" spans="13:13" x14ac:dyDescent="0.2">
      <c r="M267"/>
    </row>
    <row r="268" spans="13:13" x14ac:dyDescent="0.2">
      <c r="M268"/>
    </row>
    <row r="269" spans="13:13" x14ac:dyDescent="0.2">
      <c r="M269"/>
    </row>
    <row r="270" spans="13:13" x14ac:dyDescent="0.2">
      <c r="M270"/>
    </row>
    <row r="271" spans="13:13" x14ac:dyDescent="0.2">
      <c r="M271"/>
    </row>
    <row r="272" spans="13:13" x14ac:dyDescent="0.2">
      <c r="M272"/>
    </row>
    <row r="273" spans="13:13" x14ac:dyDescent="0.2">
      <c r="M273"/>
    </row>
    <row r="274" spans="13:13" x14ac:dyDescent="0.2">
      <c r="M274"/>
    </row>
    <row r="275" spans="13:13" x14ac:dyDescent="0.2">
      <c r="M275"/>
    </row>
    <row r="276" spans="13:13" x14ac:dyDescent="0.2">
      <c r="M276"/>
    </row>
    <row r="277" spans="13:13" x14ac:dyDescent="0.2">
      <c r="M277"/>
    </row>
    <row r="278" spans="13:13" x14ac:dyDescent="0.2">
      <c r="M278"/>
    </row>
    <row r="279" spans="13:13" x14ac:dyDescent="0.2">
      <c r="M279"/>
    </row>
    <row r="280" spans="13:13" x14ac:dyDescent="0.2">
      <c r="M280"/>
    </row>
    <row r="281" spans="13:13" x14ac:dyDescent="0.2">
      <c r="M281"/>
    </row>
    <row r="282" spans="13:13" x14ac:dyDescent="0.2">
      <c r="M282"/>
    </row>
    <row r="283" spans="13:13" x14ac:dyDescent="0.2">
      <c r="M283"/>
    </row>
    <row r="284" spans="13:13" x14ac:dyDescent="0.2">
      <c r="M284"/>
    </row>
    <row r="285" spans="13:13" x14ac:dyDescent="0.2">
      <c r="M285"/>
    </row>
    <row r="286" spans="13:13" x14ac:dyDescent="0.2">
      <c r="M286"/>
    </row>
    <row r="287" spans="13:13" x14ac:dyDescent="0.2">
      <c r="M287"/>
    </row>
    <row r="288" spans="13:13" x14ac:dyDescent="0.2">
      <c r="M288"/>
    </row>
    <row r="289" spans="13:13" x14ac:dyDescent="0.2">
      <c r="M289"/>
    </row>
    <row r="290" spans="13:13" x14ac:dyDescent="0.2">
      <c r="M290"/>
    </row>
    <row r="291" spans="13:13" x14ac:dyDescent="0.2">
      <c r="M291"/>
    </row>
    <row r="292" spans="13:13" x14ac:dyDescent="0.2">
      <c r="M292"/>
    </row>
    <row r="293" spans="13:13" x14ac:dyDescent="0.2">
      <c r="M293"/>
    </row>
    <row r="294" spans="13:13" x14ac:dyDescent="0.2">
      <c r="M294"/>
    </row>
    <row r="295" spans="13:13" x14ac:dyDescent="0.2">
      <c r="M295"/>
    </row>
    <row r="296" spans="13:13" x14ac:dyDescent="0.2">
      <c r="M296"/>
    </row>
    <row r="297" spans="13:13" x14ac:dyDescent="0.2">
      <c r="M297"/>
    </row>
    <row r="298" spans="13:13" x14ac:dyDescent="0.2">
      <c r="M298"/>
    </row>
    <row r="299" spans="13:13" x14ac:dyDescent="0.2">
      <c r="M299"/>
    </row>
    <row r="300" spans="13:13" x14ac:dyDescent="0.2">
      <c r="M300"/>
    </row>
    <row r="301" spans="13:13" x14ac:dyDescent="0.2">
      <c r="M301"/>
    </row>
    <row r="302" spans="13:13" x14ac:dyDescent="0.2">
      <c r="M302"/>
    </row>
    <row r="303" spans="13:13" x14ac:dyDescent="0.2">
      <c r="M303"/>
    </row>
    <row r="304" spans="13:13" x14ac:dyDescent="0.2">
      <c r="M304"/>
    </row>
    <row r="305" spans="13:13" x14ac:dyDescent="0.2">
      <c r="M305"/>
    </row>
    <row r="306" spans="13:13" x14ac:dyDescent="0.2">
      <c r="M306"/>
    </row>
    <row r="307" spans="13:13" x14ac:dyDescent="0.2">
      <c r="M307"/>
    </row>
    <row r="308" spans="13:13" x14ac:dyDescent="0.2">
      <c r="M308"/>
    </row>
    <row r="309" spans="13:13" x14ac:dyDescent="0.2">
      <c r="M309"/>
    </row>
    <row r="310" spans="13:13" x14ac:dyDescent="0.2">
      <c r="M310"/>
    </row>
    <row r="311" spans="13:13" x14ac:dyDescent="0.2">
      <c r="M311"/>
    </row>
    <row r="312" spans="13:13" x14ac:dyDescent="0.2">
      <c r="M312"/>
    </row>
    <row r="313" spans="13:13" x14ac:dyDescent="0.2">
      <c r="M313"/>
    </row>
    <row r="314" spans="13:13" x14ac:dyDescent="0.2">
      <c r="M314"/>
    </row>
    <row r="315" spans="13:13" x14ac:dyDescent="0.2">
      <c r="M315"/>
    </row>
    <row r="316" spans="13:13" x14ac:dyDescent="0.2">
      <c r="M316"/>
    </row>
    <row r="317" spans="13:13" x14ac:dyDescent="0.2">
      <c r="M317"/>
    </row>
    <row r="318" spans="13:13" x14ac:dyDescent="0.2">
      <c r="M318"/>
    </row>
    <row r="319" spans="13:13" x14ac:dyDescent="0.2">
      <c r="M319"/>
    </row>
    <row r="320" spans="13:13" x14ac:dyDescent="0.2">
      <c r="M320"/>
    </row>
    <row r="321" spans="13:13" x14ac:dyDescent="0.2">
      <c r="M321"/>
    </row>
    <row r="322" spans="13:13" x14ac:dyDescent="0.2">
      <c r="M322"/>
    </row>
    <row r="323" spans="13:13" x14ac:dyDescent="0.2">
      <c r="M323"/>
    </row>
    <row r="324" spans="13:13" x14ac:dyDescent="0.2">
      <c r="M324"/>
    </row>
    <row r="325" spans="13:13" x14ac:dyDescent="0.2">
      <c r="M325"/>
    </row>
    <row r="326" spans="13:13" x14ac:dyDescent="0.2">
      <c r="M326"/>
    </row>
    <row r="327" spans="13:13" x14ac:dyDescent="0.2">
      <c r="M327"/>
    </row>
    <row r="328" spans="13:13" x14ac:dyDescent="0.2">
      <c r="M328"/>
    </row>
    <row r="329" spans="13:13" x14ac:dyDescent="0.2">
      <c r="M329"/>
    </row>
    <row r="330" spans="13:13" x14ac:dyDescent="0.2">
      <c r="M330"/>
    </row>
    <row r="331" spans="13:13" x14ac:dyDescent="0.2">
      <c r="M331"/>
    </row>
    <row r="332" spans="13:13" x14ac:dyDescent="0.2">
      <c r="M332"/>
    </row>
    <row r="333" spans="13:13" x14ac:dyDescent="0.2">
      <c r="M333"/>
    </row>
    <row r="334" spans="13:13" x14ac:dyDescent="0.2">
      <c r="M334"/>
    </row>
    <row r="335" spans="13:13" x14ac:dyDescent="0.2">
      <c r="M335"/>
    </row>
    <row r="336" spans="13:13" x14ac:dyDescent="0.2">
      <c r="M336"/>
    </row>
    <row r="337" spans="13:13" x14ac:dyDescent="0.2">
      <c r="M337"/>
    </row>
    <row r="338" spans="13:13" x14ac:dyDescent="0.2">
      <c r="M338"/>
    </row>
    <row r="339" spans="13:13" x14ac:dyDescent="0.2">
      <c r="M339"/>
    </row>
    <row r="340" spans="13:13" x14ac:dyDescent="0.2">
      <c r="M340"/>
    </row>
    <row r="341" spans="13:13" x14ac:dyDescent="0.2">
      <c r="M341"/>
    </row>
    <row r="342" spans="13:13" x14ac:dyDescent="0.2">
      <c r="M342"/>
    </row>
    <row r="343" spans="13:13" x14ac:dyDescent="0.2">
      <c r="M343"/>
    </row>
    <row r="344" spans="13:13" x14ac:dyDescent="0.2">
      <c r="M344"/>
    </row>
    <row r="345" spans="13:13" x14ac:dyDescent="0.2">
      <c r="M345"/>
    </row>
    <row r="346" spans="13:13" x14ac:dyDescent="0.2">
      <c r="M346"/>
    </row>
    <row r="347" spans="13:13" x14ac:dyDescent="0.2">
      <c r="M347"/>
    </row>
    <row r="348" spans="13:13" x14ac:dyDescent="0.2">
      <c r="M348"/>
    </row>
    <row r="349" spans="13:13" x14ac:dyDescent="0.2">
      <c r="M349"/>
    </row>
    <row r="350" spans="13:13" x14ac:dyDescent="0.2">
      <c r="M350"/>
    </row>
    <row r="351" spans="13:13" x14ac:dyDescent="0.2">
      <c r="M351"/>
    </row>
    <row r="352" spans="13:13" x14ac:dyDescent="0.2">
      <c r="M352"/>
    </row>
    <row r="353" spans="13:13" x14ac:dyDescent="0.2">
      <c r="M353"/>
    </row>
    <row r="354" spans="13:13" x14ac:dyDescent="0.2">
      <c r="M354"/>
    </row>
    <row r="355" spans="13:13" x14ac:dyDescent="0.2">
      <c r="M355"/>
    </row>
    <row r="356" spans="13:13" x14ac:dyDescent="0.2">
      <c r="M356"/>
    </row>
    <row r="357" spans="13:13" x14ac:dyDescent="0.2">
      <c r="M357"/>
    </row>
    <row r="358" spans="13:13" x14ac:dyDescent="0.2">
      <c r="M358"/>
    </row>
    <row r="359" spans="13:13" x14ac:dyDescent="0.2">
      <c r="M359"/>
    </row>
    <row r="360" spans="13:13" x14ac:dyDescent="0.2">
      <c r="M360"/>
    </row>
    <row r="361" spans="13:13" x14ac:dyDescent="0.2">
      <c r="M361"/>
    </row>
    <row r="362" spans="13:13" x14ac:dyDescent="0.2">
      <c r="M362"/>
    </row>
    <row r="363" spans="13:13" x14ac:dyDescent="0.2">
      <c r="M363"/>
    </row>
    <row r="364" spans="13:13" x14ac:dyDescent="0.2">
      <c r="M364"/>
    </row>
    <row r="365" spans="13:13" x14ac:dyDescent="0.2">
      <c r="M365"/>
    </row>
    <row r="366" spans="13:13" x14ac:dyDescent="0.2">
      <c r="M366"/>
    </row>
    <row r="367" spans="13:13" x14ac:dyDescent="0.2">
      <c r="M367"/>
    </row>
    <row r="368" spans="13:13" x14ac:dyDescent="0.2">
      <c r="M368"/>
    </row>
    <row r="369" spans="13:13" x14ac:dyDescent="0.2">
      <c r="M369"/>
    </row>
    <row r="370" spans="13:13" x14ac:dyDescent="0.2">
      <c r="M370"/>
    </row>
    <row r="371" spans="13:13" x14ac:dyDescent="0.2">
      <c r="M371"/>
    </row>
    <row r="372" spans="13:13" x14ac:dyDescent="0.2">
      <c r="M372"/>
    </row>
    <row r="373" spans="13:13" x14ac:dyDescent="0.2">
      <c r="M373"/>
    </row>
    <row r="374" spans="13:13" x14ac:dyDescent="0.2">
      <c r="M374"/>
    </row>
    <row r="375" spans="13:13" x14ac:dyDescent="0.2">
      <c r="M375"/>
    </row>
    <row r="376" spans="13:13" x14ac:dyDescent="0.2">
      <c r="M376"/>
    </row>
    <row r="377" spans="13:13" x14ac:dyDescent="0.2">
      <c r="M377"/>
    </row>
    <row r="378" spans="13:13" x14ac:dyDescent="0.2">
      <c r="M378"/>
    </row>
    <row r="379" spans="13:13" x14ac:dyDescent="0.2">
      <c r="M379"/>
    </row>
    <row r="380" spans="13:13" x14ac:dyDescent="0.2">
      <c r="M380"/>
    </row>
    <row r="381" spans="13:13" x14ac:dyDescent="0.2">
      <c r="M381"/>
    </row>
    <row r="382" spans="13:13" x14ac:dyDescent="0.2">
      <c r="M382"/>
    </row>
    <row r="383" spans="13:13" x14ac:dyDescent="0.2">
      <c r="M383"/>
    </row>
    <row r="384" spans="13:13" x14ac:dyDescent="0.2">
      <c r="M384"/>
    </row>
    <row r="385" spans="13:13" x14ac:dyDescent="0.2">
      <c r="M385"/>
    </row>
    <row r="386" spans="13:13" x14ac:dyDescent="0.2">
      <c r="M386"/>
    </row>
    <row r="387" spans="13:13" x14ac:dyDescent="0.2">
      <c r="M387"/>
    </row>
    <row r="388" spans="13:13" x14ac:dyDescent="0.2">
      <c r="M388"/>
    </row>
    <row r="389" spans="13:13" x14ac:dyDescent="0.2">
      <c r="M389"/>
    </row>
    <row r="390" spans="13:13" x14ac:dyDescent="0.2">
      <c r="M390"/>
    </row>
    <row r="391" spans="13:13" x14ac:dyDescent="0.2">
      <c r="M391"/>
    </row>
    <row r="392" spans="13:13" x14ac:dyDescent="0.2">
      <c r="M392"/>
    </row>
    <row r="393" spans="13:13" x14ac:dyDescent="0.2">
      <c r="M393"/>
    </row>
    <row r="394" spans="13:13" x14ac:dyDescent="0.2">
      <c r="M394"/>
    </row>
    <row r="395" spans="13:13" x14ac:dyDescent="0.2">
      <c r="M395"/>
    </row>
    <row r="396" spans="13:13" x14ac:dyDescent="0.2">
      <c r="M396"/>
    </row>
    <row r="397" spans="13:13" x14ac:dyDescent="0.2">
      <c r="M397"/>
    </row>
    <row r="398" spans="13:13" x14ac:dyDescent="0.2">
      <c r="M398"/>
    </row>
    <row r="399" spans="13:13" x14ac:dyDescent="0.2">
      <c r="M399"/>
    </row>
    <row r="400" spans="13:13" x14ac:dyDescent="0.2">
      <c r="M400"/>
    </row>
    <row r="401" spans="13:13" x14ac:dyDescent="0.2">
      <c r="M401"/>
    </row>
    <row r="402" spans="13:13" x14ac:dyDescent="0.2">
      <c r="M402"/>
    </row>
    <row r="403" spans="13:13" x14ac:dyDescent="0.2">
      <c r="M403"/>
    </row>
    <row r="404" spans="13:13" x14ac:dyDescent="0.2">
      <c r="M404"/>
    </row>
    <row r="405" spans="13:13" x14ac:dyDescent="0.2">
      <c r="M405"/>
    </row>
    <row r="406" spans="13:13" x14ac:dyDescent="0.2">
      <c r="M406"/>
    </row>
    <row r="407" spans="13:13" x14ac:dyDescent="0.2">
      <c r="M407"/>
    </row>
    <row r="408" spans="13:13" x14ac:dyDescent="0.2">
      <c r="M408"/>
    </row>
    <row r="409" spans="13:13" x14ac:dyDescent="0.2">
      <c r="M409"/>
    </row>
    <row r="410" spans="13:13" x14ac:dyDescent="0.2">
      <c r="M410"/>
    </row>
    <row r="411" spans="13:13" x14ac:dyDescent="0.2">
      <c r="M411"/>
    </row>
    <row r="412" spans="13:13" x14ac:dyDescent="0.2">
      <c r="M412"/>
    </row>
    <row r="413" spans="13:13" x14ac:dyDescent="0.2">
      <c r="M413"/>
    </row>
    <row r="414" spans="13:13" x14ac:dyDescent="0.2">
      <c r="M414"/>
    </row>
    <row r="415" spans="13:13" x14ac:dyDescent="0.2">
      <c r="M415"/>
    </row>
    <row r="416" spans="13:13" x14ac:dyDescent="0.2">
      <c r="M416"/>
    </row>
    <row r="417" spans="13:13" x14ac:dyDescent="0.2">
      <c r="M417"/>
    </row>
    <row r="418" spans="13:13" x14ac:dyDescent="0.2">
      <c r="M418"/>
    </row>
    <row r="419" spans="13:13" x14ac:dyDescent="0.2">
      <c r="M419"/>
    </row>
    <row r="420" spans="13:13" x14ac:dyDescent="0.2">
      <c r="M420"/>
    </row>
    <row r="421" spans="13:13" x14ac:dyDescent="0.2">
      <c r="M421"/>
    </row>
    <row r="422" spans="13:13" x14ac:dyDescent="0.2">
      <c r="M422"/>
    </row>
    <row r="423" spans="13:13" x14ac:dyDescent="0.2">
      <c r="M423"/>
    </row>
    <row r="424" spans="13:13" x14ac:dyDescent="0.2">
      <c r="M424"/>
    </row>
    <row r="425" spans="13:13" x14ac:dyDescent="0.2">
      <c r="M425"/>
    </row>
    <row r="426" spans="13:13" x14ac:dyDescent="0.2">
      <c r="M426"/>
    </row>
    <row r="427" spans="13:13" x14ac:dyDescent="0.2">
      <c r="M427"/>
    </row>
    <row r="428" spans="13:13" x14ac:dyDescent="0.2">
      <c r="M428"/>
    </row>
    <row r="429" spans="13:13" x14ac:dyDescent="0.2">
      <c r="M429"/>
    </row>
    <row r="430" spans="13:13" x14ac:dyDescent="0.2">
      <c r="M430"/>
    </row>
    <row r="431" spans="13:13" x14ac:dyDescent="0.2">
      <c r="M431"/>
    </row>
    <row r="432" spans="13:13" x14ac:dyDescent="0.2">
      <c r="M432"/>
    </row>
    <row r="433" spans="13:13" x14ac:dyDescent="0.2">
      <c r="M433"/>
    </row>
    <row r="434" spans="13:13" x14ac:dyDescent="0.2">
      <c r="M434"/>
    </row>
    <row r="435" spans="13:13" x14ac:dyDescent="0.2">
      <c r="M435"/>
    </row>
    <row r="436" spans="13:13" x14ac:dyDescent="0.2">
      <c r="M436"/>
    </row>
    <row r="437" spans="13:13" x14ac:dyDescent="0.2">
      <c r="M437"/>
    </row>
    <row r="438" spans="13:13" x14ac:dyDescent="0.2">
      <c r="M438"/>
    </row>
    <row r="439" spans="13:13" x14ac:dyDescent="0.2">
      <c r="M439"/>
    </row>
    <row r="440" spans="13:13" x14ac:dyDescent="0.2">
      <c r="M440"/>
    </row>
  </sheetData>
  <mergeCells count="94">
    <mergeCell ref="AQ72:AV74"/>
    <mergeCell ref="AX73:BB75"/>
    <mergeCell ref="A115:I115"/>
    <mergeCell ref="A140:I140"/>
    <mergeCell ref="A141:F141"/>
    <mergeCell ref="A164:F164"/>
    <mergeCell ref="D61:E61"/>
    <mergeCell ref="F61:G61"/>
    <mergeCell ref="A65:J68"/>
    <mergeCell ref="A71:E71"/>
    <mergeCell ref="A91:I91"/>
    <mergeCell ref="A95:E95"/>
    <mergeCell ref="D58:E58"/>
    <mergeCell ref="F58:G58"/>
    <mergeCell ref="D59:E59"/>
    <mergeCell ref="F59:G59"/>
    <mergeCell ref="D60:E60"/>
    <mergeCell ref="F60:G60"/>
    <mergeCell ref="D55:E55"/>
    <mergeCell ref="F55:G55"/>
    <mergeCell ref="D56:E56"/>
    <mergeCell ref="F56:G56"/>
    <mergeCell ref="D57:E57"/>
    <mergeCell ref="F57:G57"/>
    <mergeCell ref="A47:J49"/>
    <mergeCell ref="A51:E51"/>
    <mergeCell ref="A53:A54"/>
    <mergeCell ref="B53:B54"/>
    <mergeCell ref="C53:C54"/>
    <mergeCell ref="D53:E54"/>
    <mergeCell ref="F53:G54"/>
    <mergeCell ref="H53:H54"/>
    <mergeCell ref="B42:C42"/>
    <mergeCell ref="D42:E42"/>
    <mergeCell ref="F42:G42"/>
    <mergeCell ref="H42:I42"/>
    <mergeCell ref="B43:C43"/>
    <mergeCell ref="D43:E43"/>
    <mergeCell ref="F43:G43"/>
    <mergeCell ref="H43:I43"/>
    <mergeCell ref="B40:C40"/>
    <mergeCell ref="D40:E40"/>
    <mergeCell ref="F40:G40"/>
    <mergeCell ref="H40:I40"/>
    <mergeCell ref="B41:C41"/>
    <mergeCell ref="D41:E41"/>
    <mergeCell ref="F41:G41"/>
    <mergeCell ref="H41:I41"/>
    <mergeCell ref="B38:C38"/>
    <mergeCell ref="D38:E38"/>
    <mergeCell ref="F38:G38"/>
    <mergeCell ref="H38:I38"/>
    <mergeCell ref="B39:C39"/>
    <mergeCell ref="D39:E39"/>
    <mergeCell ref="F39:G39"/>
    <mergeCell ref="H39:I39"/>
    <mergeCell ref="A34:F34"/>
    <mergeCell ref="B37:C37"/>
    <mergeCell ref="D37:E37"/>
    <mergeCell ref="F37:G37"/>
    <mergeCell ref="H37:I37"/>
    <mergeCell ref="B30:D30"/>
    <mergeCell ref="G30:I30"/>
    <mergeCell ref="B31:D31"/>
    <mergeCell ref="G31:I31"/>
    <mergeCell ref="A32:I32"/>
    <mergeCell ref="B27:D27"/>
    <mergeCell ref="G27:I27"/>
    <mergeCell ref="B28:D28"/>
    <mergeCell ref="G28:I28"/>
    <mergeCell ref="B29:D29"/>
    <mergeCell ref="G29:I29"/>
    <mergeCell ref="B24:D24"/>
    <mergeCell ref="G24:I24"/>
    <mergeCell ref="B25:D25"/>
    <mergeCell ref="G25:I25"/>
    <mergeCell ref="B26:D26"/>
    <mergeCell ref="G26:I26"/>
    <mergeCell ref="B22:D22"/>
    <mergeCell ref="G22:I22"/>
    <mergeCell ref="W72:AD75"/>
    <mergeCell ref="N72:U75"/>
    <mergeCell ref="A14:I14"/>
    <mergeCell ref="A15:E15"/>
    <mergeCell ref="B18:D18"/>
    <mergeCell ref="G18:I18"/>
    <mergeCell ref="B19:D19"/>
    <mergeCell ref="G19:I19"/>
    <mergeCell ref="B20:D20"/>
    <mergeCell ref="G20:I20"/>
    <mergeCell ref="B21:D21"/>
    <mergeCell ref="G21:I21"/>
    <mergeCell ref="B23:D23"/>
    <mergeCell ref="G23:I23"/>
  </mergeCells>
  <pageMargins left="0.67" right="0.53" top="0.64" bottom="0.65" header="0.4921259845" footer="0.4921259845"/>
  <pageSetup paperSize="9" scale="62" orientation="portrait" r:id="rId6"/>
  <headerFooter alignWithMargins="0">
    <oddFooter>&amp;LRapport du : &amp;D&amp;RPage &amp;P/&amp;N</oddFooter>
  </headerFooter>
  <rowBreaks count="2" manualBreakCount="2">
    <brk id="69" max="9" man="1"/>
    <brk id="140" max="9" man="1"/>
  </rowBreaks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9" name="Button 1">
              <controlPr defaultSize="0" print="0" autoFill="0" autoPict="0" macro="[0]!Macro7">
                <anchor moveWithCells="1" sizeWithCells="1">
                  <from>
                    <xdr:col>12</xdr:col>
                    <xdr:colOff>333375</xdr:colOff>
                    <xdr:row>1</xdr:row>
                    <xdr:rowOff>142875</xdr:rowOff>
                  </from>
                  <to>
                    <xdr:col>15</xdr:col>
                    <xdr:colOff>28575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R3859"/>
  <sheetViews>
    <sheetView zoomScaleNormal="100" workbookViewId="0">
      <pane xSplit="3" ySplit="2" topLeftCell="D282" activePane="bottomRight" state="frozen"/>
      <selection pane="topRight" activeCell="D1" sqref="D1"/>
      <selection pane="bottomLeft" activeCell="A3" sqref="A3"/>
      <selection pane="bottomRight" activeCell="CL1" sqref="CL1:CR1"/>
    </sheetView>
  </sheetViews>
  <sheetFormatPr baseColWidth="10" defaultRowHeight="12.75" x14ac:dyDescent="0.2"/>
  <cols>
    <col min="1" max="1" width="4.42578125" style="117" bestFit="1" customWidth="1"/>
    <col min="2" max="2" width="2.7109375" style="117" bestFit="1" customWidth="1"/>
    <col min="3" max="3" width="11" style="119" bestFit="1" customWidth="1"/>
    <col min="4" max="4" width="13.7109375" bestFit="1" customWidth="1"/>
    <col min="5" max="5" width="14.7109375" bestFit="1" customWidth="1"/>
    <col min="6" max="6" width="14.28515625" bestFit="1" customWidth="1"/>
    <col min="7" max="7" width="13.7109375" bestFit="1" customWidth="1"/>
    <col min="8" max="8" width="17.140625" style="120" bestFit="1" customWidth="1"/>
    <col min="9" max="9" width="14.7109375" bestFit="1" customWidth="1"/>
    <col min="10" max="10" width="14.28515625" bestFit="1" customWidth="1"/>
    <col min="11" max="11" width="13.7109375" bestFit="1" customWidth="1"/>
    <col min="12" max="12" width="17" style="120" bestFit="1" customWidth="1"/>
    <col min="13" max="13" width="14.7109375" bestFit="1" customWidth="1"/>
    <col min="14" max="14" width="14.28515625" bestFit="1" customWidth="1"/>
    <col min="15" max="15" width="13.7109375" bestFit="1" customWidth="1"/>
    <col min="16" max="16" width="17" style="120" bestFit="1" customWidth="1"/>
    <col min="17" max="17" width="14.7109375" bestFit="1" customWidth="1"/>
    <col min="18" max="18" width="14.28515625" bestFit="1" customWidth="1"/>
    <col min="19" max="19" width="13.7109375" bestFit="1" customWidth="1"/>
    <col min="20" max="20" width="17" style="120" bestFit="1" customWidth="1"/>
    <col min="21" max="21" width="14.7109375" bestFit="1" customWidth="1"/>
    <col min="22" max="22" width="14.28515625" bestFit="1" customWidth="1"/>
    <col min="23" max="23" width="13.7109375" bestFit="1" customWidth="1"/>
    <col min="24" max="24" width="17" style="120" bestFit="1" customWidth="1"/>
    <col min="25" max="25" width="14.7109375" bestFit="1" customWidth="1"/>
    <col min="26" max="26" width="14.28515625" bestFit="1" customWidth="1"/>
    <col min="27" max="27" width="13.7109375" bestFit="1" customWidth="1"/>
    <col min="28" max="28" width="10.85546875" bestFit="1" customWidth="1"/>
    <col min="29" max="29" width="11" bestFit="1" customWidth="1"/>
    <col min="30" max="30" width="9.7109375" bestFit="1" customWidth="1"/>
    <col min="31" max="31" width="10.85546875" bestFit="1" customWidth="1"/>
    <col min="32" max="32" width="11" bestFit="1" customWidth="1"/>
    <col min="33" max="33" width="9.7109375" bestFit="1" customWidth="1"/>
    <col min="34" max="34" width="10.85546875" bestFit="1" customWidth="1"/>
    <col min="35" max="35" width="11" bestFit="1" customWidth="1"/>
    <col min="36" max="36" width="9.7109375" bestFit="1" customWidth="1"/>
    <col min="37" max="37" width="10.85546875" bestFit="1" customWidth="1"/>
    <col min="38" max="38" width="11" bestFit="1" customWidth="1"/>
    <col min="39" max="39" width="9.7109375" bestFit="1" customWidth="1"/>
    <col min="40" max="40" width="10.85546875" bestFit="1" customWidth="1"/>
    <col min="41" max="41" width="11" bestFit="1" customWidth="1"/>
    <col min="42" max="42" width="9.7109375" bestFit="1" customWidth="1"/>
    <col min="43" max="43" width="10.85546875" bestFit="1" customWidth="1"/>
    <col min="44" max="44" width="11" bestFit="1" customWidth="1"/>
    <col min="45" max="45" width="9.7109375" bestFit="1" customWidth="1"/>
    <col min="46" max="46" width="10.85546875" bestFit="1" customWidth="1"/>
    <col min="47" max="47" width="11" bestFit="1" customWidth="1"/>
    <col min="48" max="48" width="9.7109375" bestFit="1" customWidth="1"/>
    <col min="49" max="49" width="14" bestFit="1" customWidth="1"/>
    <col min="50" max="50" width="15.28515625" bestFit="1" customWidth="1"/>
    <col min="51" max="51" width="14" bestFit="1" customWidth="1"/>
    <col min="52" max="52" width="84.85546875" style="121" customWidth="1"/>
    <col min="53" max="53" width="6.5703125" style="122" bestFit="1" customWidth="1"/>
    <col min="54" max="54" width="6.7109375" style="123" bestFit="1" customWidth="1"/>
    <col min="55" max="55" width="6.5703125" style="124" bestFit="1" customWidth="1"/>
    <col min="56" max="56" width="6.5703125" style="124" customWidth="1"/>
    <col min="57" max="57" width="6.5703125" style="125" customWidth="1"/>
    <col min="58" max="58" width="6.5703125" style="126" bestFit="1" customWidth="1"/>
    <col min="59" max="59" width="6.7109375" style="127" bestFit="1" customWidth="1"/>
    <col min="60" max="60" width="6.5703125" style="127" bestFit="1" customWidth="1"/>
    <col min="61" max="63" width="6.5703125" style="127" customWidth="1"/>
    <col min="64" max="64" width="6.5703125" style="128" customWidth="1"/>
    <col min="65" max="65" width="4.5703125" style="129" customWidth="1"/>
    <col min="66" max="66" width="2.7109375" style="129" bestFit="1" customWidth="1"/>
    <col min="67" max="67" width="4.42578125" style="129" bestFit="1" customWidth="1"/>
    <col min="68" max="71" width="3.42578125" style="129" customWidth="1"/>
    <col min="72" max="72" width="15.42578125" style="120" bestFit="1" customWidth="1"/>
    <col min="73" max="74" width="10.85546875" style="120" bestFit="1" customWidth="1"/>
    <col min="75" max="78" width="10.85546875" customWidth="1"/>
  </cols>
  <sheetData>
    <row r="1" spans="1:122" ht="67.5" customHeight="1" thickBot="1" x14ac:dyDescent="0.3">
      <c r="A1" s="356"/>
      <c r="B1" s="323"/>
      <c r="C1" s="357"/>
      <c r="D1" s="220"/>
      <c r="E1" s="358" t="s">
        <v>46</v>
      </c>
      <c r="F1" s="359"/>
      <c r="G1" s="359"/>
      <c r="H1" s="360"/>
      <c r="I1" s="358" t="s">
        <v>47</v>
      </c>
      <c r="J1" s="359"/>
      <c r="K1" s="359"/>
      <c r="L1" s="360"/>
      <c r="M1" s="361" t="s">
        <v>48</v>
      </c>
      <c r="N1" s="362"/>
      <c r="O1" s="362"/>
      <c r="P1" s="362"/>
      <c r="Q1" s="361" t="s">
        <v>49</v>
      </c>
      <c r="R1" s="362"/>
      <c r="S1" s="362"/>
      <c r="T1" s="362"/>
      <c r="U1" s="358" t="s">
        <v>50</v>
      </c>
      <c r="V1" s="359"/>
      <c r="W1" s="359"/>
      <c r="X1" s="360"/>
      <c r="Y1" s="363" t="s">
        <v>19</v>
      </c>
      <c r="Z1" s="364"/>
      <c r="AA1" s="365"/>
      <c r="AB1" s="366" t="s">
        <v>51</v>
      </c>
      <c r="AC1" s="367"/>
      <c r="AD1" s="368"/>
      <c r="AE1" s="369" t="s">
        <v>52</v>
      </c>
      <c r="AF1" s="370"/>
      <c r="AG1" s="371"/>
      <c r="AH1" s="372" t="s">
        <v>53</v>
      </c>
      <c r="AI1" s="373"/>
      <c r="AJ1" s="374"/>
      <c r="AK1" s="366" t="s">
        <v>54</v>
      </c>
      <c r="AL1" s="375"/>
      <c r="AM1" s="376"/>
      <c r="AN1" s="366" t="s">
        <v>55</v>
      </c>
      <c r="AO1" s="375"/>
      <c r="AP1" s="376"/>
      <c r="AQ1" s="372" t="s">
        <v>56</v>
      </c>
      <c r="AR1" s="373"/>
      <c r="AS1" s="374"/>
      <c r="AT1" s="372" t="s">
        <v>57</v>
      </c>
      <c r="AU1" s="373"/>
      <c r="AV1" s="374"/>
      <c r="AW1" s="39" t="s">
        <v>58</v>
      </c>
      <c r="AX1" s="39" t="s">
        <v>59</v>
      </c>
      <c r="AY1" s="40" t="s">
        <v>60</v>
      </c>
      <c r="AZ1" s="41" t="s">
        <v>61</v>
      </c>
      <c r="BA1" s="379" t="s">
        <v>62</v>
      </c>
      <c r="BB1" s="380"/>
      <c r="BC1" s="380"/>
      <c r="BD1" s="380"/>
      <c r="BE1" s="381"/>
      <c r="BF1" s="382" t="s">
        <v>63</v>
      </c>
      <c r="BG1" s="383"/>
      <c r="BH1" s="383"/>
      <c r="BI1" s="383"/>
      <c r="BJ1" s="383"/>
      <c r="BK1" s="383"/>
      <c r="BL1" s="384"/>
      <c r="BM1" s="385" t="s">
        <v>64</v>
      </c>
      <c r="BN1" s="385"/>
      <c r="BO1" s="385"/>
      <c r="BP1" s="385"/>
      <c r="BQ1" s="385"/>
      <c r="BR1" s="385"/>
      <c r="BS1" s="386"/>
      <c r="BT1" s="387" t="s">
        <v>909</v>
      </c>
      <c r="BU1" s="388"/>
      <c r="BV1" s="388"/>
      <c r="BW1" s="388"/>
      <c r="BX1" s="388"/>
      <c r="BY1" s="388"/>
      <c r="BZ1" s="388"/>
      <c r="CA1" s="388"/>
      <c r="CB1" s="389"/>
      <c r="CC1" s="347" t="s">
        <v>65</v>
      </c>
      <c r="CD1" s="348"/>
      <c r="CE1" s="348"/>
      <c r="CF1" s="348"/>
      <c r="CG1" s="348"/>
      <c r="CH1" s="348"/>
      <c r="CI1" s="348"/>
      <c r="CJ1" s="348"/>
      <c r="CK1" s="349"/>
      <c r="CL1" s="350" t="s">
        <v>66</v>
      </c>
      <c r="CM1" s="351"/>
      <c r="CN1" s="351"/>
      <c r="CO1" s="351"/>
      <c r="CP1" s="351"/>
      <c r="CQ1" s="351"/>
      <c r="CR1" s="352"/>
      <c r="CS1" s="353" t="s">
        <v>67</v>
      </c>
      <c r="CT1" s="354"/>
      <c r="CU1" s="354"/>
      <c r="CV1" s="354"/>
      <c r="CW1" s="354"/>
      <c r="CX1" s="354"/>
      <c r="CY1" s="355"/>
      <c r="CZ1" s="353" t="s">
        <v>68</v>
      </c>
      <c r="DA1" s="354"/>
      <c r="DB1" s="354"/>
      <c r="DC1" s="354"/>
      <c r="DD1" s="355"/>
      <c r="DE1" s="377" t="s">
        <v>858</v>
      </c>
      <c r="DF1" s="378"/>
      <c r="DG1" s="378"/>
      <c r="DH1" s="378"/>
      <c r="DI1" s="378"/>
      <c r="DJ1" s="378"/>
      <c r="DK1" s="378"/>
      <c r="DL1" s="377" t="s">
        <v>859</v>
      </c>
      <c r="DM1" s="378"/>
      <c r="DN1" s="378"/>
      <c r="DO1" s="378"/>
      <c r="DP1" s="378"/>
      <c r="DQ1" s="378"/>
      <c r="DR1" s="378"/>
    </row>
    <row r="2" spans="1:122" ht="57" thickBot="1" x14ac:dyDescent="0.25">
      <c r="A2" s="42"/>
      <c r="B2" s="42" t="s">
        <v>69</v>
      </c>
      <c r="C2" s="43" t="s">
        <v>70</v>
      </c>
      <c r="D2" s="44" t="s">
        <v>71</v>
      </c>
      <c r="E2" s="45" t="s">
        <v>72</v>
      </c>
      <c r="F2" s="46" t="s">
        <v>73</v>
      </c>
      <c r="G2" s="46" t="s">
        <v>74</v>
      </c>
      <c r="H2" s="47" t="s">
        <v>75</v>
      </c>
      <c r="I2" s="45" t="s">
        <v>76</v>
      </c>
      <c r="J2" s="46" t="s">
        <v>77</v>
      </c>
      <c r="K2" s="46" t="s">
        <v>78</v>
      </c>
      <c r="L2" s="47" t="s">
        <v>79</v>
      </c>
      <c r="M2" s="45" t="s">
        <v>80</v>
      </c>
      <c r="N2" s="46" t="s">
        <v>81</v>
      </c>
      <c r="O2" s="46" t="s">
        <v>82</v>
      </c>
      <c r="P2" s="47" t="s">
        <v>83</v>
      </c>
      <c r="Q2" s="45" t="s">
        <v>84</v>
      </c>
      <c r="R2" s="46" t="s">
        <v>85</v>
      </c>
      <c r="S2" s="46" t="s">
        <v>86</v>
      </c>
      <c r="T2" s="47" t="s">
        <v>87</v>
      </c>
      <c r="U2" s="45" t="s">
        <v>88</v>
      </c>
      <c r="V2" s="46" t="s">
        <v>89</v>
      </c>
      <c r="W2" s="46" t="s">
        <v>90</v>
      </c>
      <c r="X2" s="47" t="s">
        <v>91</v>
      </c>
      <c r="Y2" s="45" t="s">
        <v>92</v>
      </c>
      <c r="Z2" s="46" t="s">
        <v>93</v>
      </c>
      <c r="AA2" s="48" t="s">
        <v>94</v>
      </c>
      <c r="AB2" s="49" t="s">
        <v>95</v>
      </c>
      <c r="AC2" s="50" t="s">
        <v>96</v>
      </c>
      <c r="AD2" s="51" t="s">
        <v>97</v>
      </c>
      <c r="AE2" s="49" t="s">
        <v>98</v>
      </c>
      <c r="AF2" s="50" t="s">
        <v>99</v>
      </c>
      <c r="AG2" s="51" t="s">
        <v>100</v>
      </c>
      <c r="AH2" s="49" t="s">
        <v>101</v>
      </c>
      <c r="AI2" s="50" t="s">
        <v>102</v>
      </c>
      <c r="AJ2" s="51" t="s">
        <v>103</v>
      </c>
      <c r="AK2" s="49" t="s">
        <v>104</v>
      </c>
      <c r="AL2" s="50" t="s">
        <v>105</v>
      </c>
      <c r="AM2" s="51" t="s">
        <v>106</v>
      </c>
      <c r="AN2" s="49" t="s">
        <v>107</v>
      </c>
      <c r="AO2" s="50" t="s">
        <v>108</v>
      </c>
      <c r="AP2" s="51" t="s">
        <v>109</v>
      </c>
      <c r="AQ2" s="49" t="s">
        <v>110</v>
      </c>
      <c r="AR2" s="50" t="s">
        <v>111</v>
      </c>
      <c r="AS2" s="51" t="s">
        <v>112</v>
      </c>
      <c r="AT2" s="49" t="s">
        <v>113</v>
      </c>
      <c r="AU2" s="50" t="s">
        <v>114</v>
      </c>
      <c r="AV2" s="51" t="s">
        <v>115</v>
      </c>
      <c r="AW2" s="52" t="s">
        <v>116</v>
      </c>
      <c r="AX2" s="53" t="s">
        <v>59</v>
      </c>
      <c r="AY2" s="53" t="s">
        <v>60</v>
      </c>
      <c r="AZ2" s="54" t="s">
        <v>61</v>
      </c>
      <c r="BA2" s="55" t="s">
        <v>117</v>
      </c>
      <c r="BB2" s="56" t="s">
        <v>118</v>
      </c>
      <c r="BC2" s="57" t="s">
        <v>119</v>
      </c>
      <c r="BD2" s="57" t="s">
        <v>120</v>
      </c>
      <c r="BE2" s="58" t="s">
        <v>121</v>
      </c>
      <c r="BF2" s="59" t="s">
        <v>122</v>
      </c>
      <c r="BG2" s="60" t="s">
        <v>123</v>
      </c>
      <c r="BH2" s="60" t="s">
        <v>124</v>
      </c>
      <c r="BI2" s="60" t="s">
        <v>125</v>
      </c>
      <c r="BJ2" s="60" t="s">
        <v>126</v>
      </c>
      <c r="BK2" s="60" t="s">
        <v>127</v>
      </c>
      <c r="BL2" s="58" t="s">
        <v>128</v>
      </c>
      <c r="BM2" s="61" t="s">
        <v>129</v>
      </c>
      <c r="BN2" s="62" t="s">
        <v>130</v>
      </c>
      <c r="BO2" s="62" t="s">
        <v>131</v>
      </c>
      <c r="BP2" s="62" t="s">
        <v>132</v>
      </c>
      <c r="BQ2" s="62" t="s">
        <v>133</v>
      </c>
      <c r="BR2" s="63" t="s">
        <v>134</v>
      </c>
      <c r="BS2" s="63" t="s">
        <v>135</v>
      </c>
      <c r="BT2" s="64" t="s">
        <v>136</v>
      </c>
      <c r="BU2" s="65" t="s">
        <v>137</v>
      </c>
      <c r="BV2" s="66" t="s">
        <v>138</v>
      </c>
      <c r="BW2" s="67" t="s">
        <v>139</v>
      </c>
      <c r="BX2" s="67" t="s">
        <v>140</v>
      </c>
      <c r="BY2" s="68" t="s">
        <v>141</v>
      </c>
      <c r="BZ2" s="68" t="s">
        <v>142</v>
      </c>
      <c r="CA2" s="69" t="s">
        <v>143</v>
      </c>
      <c r="CB2" s="69" t="s">
        <v>144</v>
      </c>
      <c r="CC2" s="70" t="s">
        <v>145</v>
      </c>
      <c r="CD2" s="71" t="s">
        <v>146</v>
      </c>
      <c r="CE2" s="68" t="s">
        <v>147</v>
      </c>
      <c r="CF2" s="67" t="s">
        <v>148</v>
      </c>
      <c r="CG2" s="67" t="s">
        <v>149</v>
      </c>
      <c r="CH2" s="68" t="s">
        <v>150</v>
      </c>
      <c r="CI2" s="72" t="s">
        <v>151</v>
      </c>
      <c r="CJ2" s="73" t="s">
        <v>152</v>
      </c>
      <c r="CK2" s="73" t="s">
        <v>153</v>
      </c>
      <c r="CL2" s="74" t="s">
        <v>154</v>
      </c>
      <c r="CM2" s="75" t="s">
        <v>155</v>
      </c>
      <c r="CN2" s="76" t="s">
        <v>156</v>
      </c>
      <c r="CO2" s="77" t="s">
        <v>157</v>
      </c>
      <c r="CP2" s="77" t="s">
        <v>158</v>
      </c>
      <c r="CQ2" s="78" t="s">
        <v>159</v>
      </c>
      <c r="CR2" s="78" t="s">
        <v>160</v>
      </c>
      <c r="CS2" s="74" t="s">
        <v>161</v>
      </c>
      <c r="CT2" s="79" t="s">
        <v>162</v>
      </c>
      <c r="CU2" s="78" t="s">
        <v>163</v>
      </c>
      <c r="CV2" s="77" t="s">
        <v>164</v>
      </c>
      <c r="CW2" s="77" t="s">
        <v>165</v>
      </c>
      <c r="CX2" s="78" t="s">
        <v>166</v>
      </c>
      <c r="CY2" s="80" t="s">
        <v>167</v>
      </c>
      <c r="CZ2" s="81" t="s">
        <v>168</v>
      </c>
      <c r="DA2" s="81" t="s">
        <v>169</v>
      </c>
      <c r="DB2" s="82" t="s">
        <v>170</v>
      </c>
      <c r="DC2" s="83" t="s">
        <v>171</v>
      </c>
      <c r="DD2" s="83" t="s">
        <v>172</v>
      </c>
      <c r="DE2" s="64" t="s">
        <v>860</v>
      </c>
      <c r="DF2" s="65" t="s">
        <v>861</v>
      </c>
      <c r="DG2" s="66" t="s">
        <v>862</v>
      </c>
      <c r="DH2" s="67" t="s">
        <v>863</v>
      </c>
      <c r="DI2" s="67" t="s">
        <v>864</v>
      </c>
      <c r="DJ2" s="68" t="s">
        <v>865</v>
      </c>
      <c r="DK2" s="68" t="s">
        <v>866</v>
      </c>
      <c r="DL2" s="70" t="s">
        <v>867</v>
      </c>
      <c r="DM2" s="71" t="s">
        <v>868</v>
      </c>
      <c r="DN2" s="68" t="s">
        <v>869</v>
      </c>
      <c r="DO2" s="67" t="s">
        <v>870</v>
      </c>
      <c r="DP2" s="67" t="s">
        <v>871</v>
      </c>
      <c r="DQ2" s="68" t="s">
        <v>872</v>
      </c>
      <c r="DR2" s="72" t="s">
        <v>873</v>
      </c>
    </row>
    <row r="3" spans="1:122" s="106" customFormat="1" ht="13.5" thickBot="1" x14ac:dyDescent="0.25">
      <c r="A3" s="84">
        <v>1677</v>
      </c>
      <c r="B3" s="334">
        <v>19</v>
      </c>
      <c r="C3" s="86">
        <v>42499</v>
      </c>
      <c r="D3" s="87">
        <v>84453</v>
      </c>
      <c r="E3" s="84">
        <v>11308</v>
      </c>
      <c r="F3" s="88">
        <v>413</v>
      </c>
      <c r="G3" s="84">
        <v>0</v>
      </c>
      <c r="H3" s="89">
        <v>0.96347718429430496</v>
      </c>
      <c r="I3" s="88">
        <v>14289</v>
      </c>
      <c r="J3" s="84">
        <v>389</v>
      </c>
      <c r="K3" s="88">
        <v>0</v>
      </c>
      <c r="L3" s="89">
        <v>0.97277626145986418</v>
      </c>
      <c r="M3" s="88">
        <v>5251</v>
      </c>
      <c r="N3" s="88">
        <v>202</v>
      </c>
      <c r="O3" s="88">
        <v>0</v>
      </c>
      <c r="P3" s="90">
        <v>0.96153113692629977</v>
      </c>
      <c r="Q3" s="88">
        <v>7382</v>
      </c>
      <c r="R3" s="88">
        <v>340</v>
      </c>
      <c r="S3" s="88">
        <v>2</v>
      </c>
      <c r="T3" s="90">
        <v>0.95394202113248439</v>
      </c>
      <c r="U3" s="88">
        <v>46223</v>
      </c>
      <c r="V3" s="88">
        <v>1714</v>
      </c>
      <c r="W3" s="88">
        <v>8</v>
      </c>
      <c r="X3" s="90">
        <v>0.9629188931917011</v>
      </c>
      <c r="Y3" s="85">
        <v>84453</v>
      </c>
      <c r="Z3" s="85">
        <v>3058</v>
      </c>
      <c r="AA3" s="91">
        <v>10</v>
      </c>
      <c r="AB3" s="92">
        <v>1</v>
      </c>
      <c r="AC3" s="84">
        <v>0</v>
      </c>
      <c r="AD3" s="84">
        <v>0</v>
      </c>
      <c r="AE3" s="92">
        <v>1</v>
      </c>
      <c r="AF3" s="84">
        <v>0</v>
      </c>
      <c r="AG3" s="84">
        <v>0</v>
      </c>
      <c r="AH3" s="93">
        <v>1</v>
      </c>
      <c r="AI3" s="84">
        <v>0</v>
      </c>
      <c r="AJ3" s="94">
        <v>0</v>
      </c>
      <c r="AK3" s="93"/>
      <c r="AL3" s="84"/>
      <c r="AM3" s="94"/>
      <c r="AN3" s="93"/>
      <c r="AO3" s="84"/>
      <c r="AP3" s="94"/>
      <c r="AQ3" s="93"/>
      <c r="AR3" s="84"/>
      <c r="AS3" s="94"/>
      <c r="AT3" s="93"/>
      <c r="AU3" s="84"/>
      <c r="AV3" s="94"/>
      <c r="AW3" s="95">
        <v>11308</v>
      </c>
      <c r="AX3" s="95">
        <v>19540</v>
      </c>
      <c r="AY3" s="96">
        <v>53605</v>
      </c>
      <c r="AZ3" s="107"/>
      <c r="BA3" s="97">
        <v>14.5</v>
      </c>
      <c r="BB3" s="98">
        <v>0</v>
      </c>
      <c r="BC3" s="98">
        <v>12</v>
      </c>
      <c r="BD3" s="99">
        <v>7.5</v>
      </c>
      <c r="BE3" s="100">
        <v>10.5</v>
      </c>
      <c r="BF3" s="101"/>
      <c r="BG3" s="84"/>
      <c r="BH3" s="84"/>
      <c r="BI3" s="102"/>
      <c r="BJ3" s="102"/>
      <c r="BK3" s="102"/>
      <c r="BL3" s="103"/>
      <c r="BM3" s="104"/>
      <c r="BN3" s="102"/>
      <c r="BO3" s="102"/>
      <c r="BP3" s="104"/>
      <c r="BQ3" s="104"/>
      <c r="BR3" s="104"/>
      <c r="BS3" s="104"/>
      <c r="BT3" s="105">
        <f t="shared" ref="BT3:BT32" si="0">IF(BM3&lt;1,1,AB3)</f>
        <v>1</v>
      </c>
      <c r="BU3" s="105">
        <f t="shared" ref="BU3:BU32" si="1">IF(BN3&lt;1,1,AE3)</f>
        <v>1</v>
      </c>
      <c r="BV3" s="105">
        <f t="shared" ref="BV3:BV32" si="2">IF(BO3&lt;1,1,AH3)</f>
        <v>1</v>
      </c>
      <c r="BW3" s="105">
        <f t="shared" ref="BW3:BW32" si="3">IF(BP3&lt;1,1,AK3)</f>
        <v>1</v>
      </c>
      <c r="BX3" s="105">
        <f t="shared" ref="BX3:BX32" si="4">IF(BQ3&lt;1,1,AN3)</f>
        <v>1</v>
      </c>
      <c r="BY3" s="105">
        <f t="shared" ref="BY3:BY32" si="5">IF(BR3&lt;1,1,AQ3)</f>
        <v>1</v>
      </c>
      <c r="BZ3" s="105">
        <f t="shared" ref="BZ3:BZ32" si="6">IF(BS3&lt;1,1,AT3)</f>
        <v>1</v>
      </c>
      <c r="CA3" s="221">
        <v>0.98</v>
      </c>
      <c r="CB3" s="221">
        <v>0.9</v>
      </c>
      <c r="CC3" s="339">
        <f t="shared" ref="CC3:CI3" si="7">AVERAGE(BT3:BT9)</f>
        <v>1</v>
      </c>
      <c r="CD3" s="339">
        <f t="shared" si="7"/>
        <v>1</v>
      </c>
      <c r="CE3" s="339">
        <f t="shared" si="7"/>
        <v>1</v>
      </c>
      <c r="CF3" s="339">
        <f t="shared" si="7"/>
        <v>1</v>
      </c>
      <c r="CG3" s="339">
        <f t="shared" si="7"/>
        <v>1</v>
      </c>
      <c r="CH3" s="339">
        <f t="shared" si="7"/>
        <v>1</v>
      </c>
      <c r="CI3" s="339">
        <f t="shared" si="7"/>
        <v>1</v>
      </c>
      <c r="CJ3" s="222">
        <v>0.998</v>
      </c>
      <c r="CK3" s="222">
        <v>0.95</v>
      </c>
      <c r="CL3" s="223">
        <f t="shared" ref="CL3:CL32" si="8">AB3</f>
        <v>1</v>
      </c>
      <c r="CM3" s="223">
        <f t="shared" ref="CM3:CM32" si="9">AE3</f>
        <v>1</v>
      </c>
      <c r="CN3" s="223">
        <f t="shared" ref="CN3:CN32" si="10">AH3</f>
        <v>1</v>
      </c>
      <c r="CO3" s="223">
        <f t="shared" ref="CO3:CO32" si="11">AK3</f>
        <v>0</v>
      </c>
      <c r="CP3" s="223">
        <f t="shared" ref="CP3:CP32" si="12">AN3</f>
        <v>0</v>
      </c>
      <c r="CQ3" s="223">
        <f t="shared" ref="CQ3:CQ32" si="13">AQ3</f>
        <v>0</v>
      </c>
      <c r="CR3" s="223">
        <f t="shared" ref="CR3:CR32" si="14">AT3</f>
        <v>0</v>
      </c>
      <c r="CS3" s="342">
        <f t="shared" ref="CS3:CY3" si="15">AVERAGE(CL3:CL9)</f>
        <v>0.99863945578231295</v>
      </c>
      <c r="CT3" s="342">
        <f t="shared" si="15"/>
        <v>1</v>
      </c>
      <c r="CU3" s="342">
        <f t="shared" si="15"/>
        <v>1</v>
      </c>
      <c r="CV3" s="342">
        <f t="shared" si="15"/>
        <v>0</v>
      </c>
      <c r="CW3" s="342">
        <f t="shared" si="15"/>
        <v>0</v>
      </c>
      <c r="CX3" s="342">
        <f t="shared" si="15"/>
        <v>0</v>
      </c>
      <c r="CY3" s="342">
        <f t="shared" si="15"/>
        <v>0</v>
      </c>
      <c r="CZ3" s="342">
        <f>(SUM(Q3:Q9)-SUM(R3:R9))/SUM(Q3:Q9)</f>
        <v>0.951117428729369</v>
      </c>
      <c r="DA3" s="338">
        <f>(SUM(U3:U9)-SUM(V3:V9))/SUM(U3:U9)</f>
        <v>0.96380482093313313</v>
      </c>
      <c r="DB3" s="338">
        <f>((SUM(E3:E9)-SUM(F3:F9))/SUM(E3:E9))</f>
        <v>0.96599063406990615</v>
      </c>
      <c r="DC3" s="338">
        <f>((SUM(I3:I9)-SUM(J3:J9))/SUM(I3:I9))</f>
        <v>0.96983366618717093</v>
      </c>
      <c r="DD3" s="338">
        <f>((SUM(M3:M9)-SUM(N3:N9))/SUM(M3:M9))</f>
        <v>0.96433344789399322</v>
      </c>
      <c r="DE3" s="84">
        <f t="shared" ref="DE3:DG5" si="16">IF(BT3&lt;96.4%,1500,IF(BT3&lt;96.8%,800,IF(BT3&lt;97.2%,750,IF(BT3&lt;97.5%,700,IF(BT3&lt;97.8%,650,IF(BT3&lt;98%,500,))))))</f>
        <v>0</v>
      </c>
      <c r="DF3" s="84">
        <f t="shared" si="16"/>
        <v>0</v>
      </c>
      <c r="DG3" s="84">
        <f t="shared" si="16"/>
        <v>0</v>
      </c>
      <c r="DH3" s="84">
        <f t="shared" ref="DH3:DK5" si="17">IF(BW3&lt;93.4%,1500,IF(BW3&lt;93.8%,800,IF(BW3&lt;94.2%,750,IF(BW3&lt;94.5%,700,IF(BW3&lt;94.8%,650,IF(BW3&lt;95%,500,))))))</f>
        <v>0</v>
      </c>
      <c r="DI3" s="84">
        <f t="shared" si="17"/>
        <v>0</v>
      </c>
      <c r="DJ3" s="84">
        <f t="shared" si="17"/>
        <v>0</v>
      </c>
      <c r="DK3" s="84">
        <f t="shared" si="17"/>
        <v>0</v>
      </c>
      <c r="DL3" s="337">
        <f>IF(CC3&lt;99%,5000,IF(CC3&lt;99.2%,4500,IF(CC3&lt;99.3%,4000,IF(CC3&lt;99.4%,3500,IF(CC3&lt;99.5%,3000,IF(CC3&lt;99.6%,2500,IF(CC3&lt;99.7%,2000,IF(CC3&lt;99.8%,1500,))))))))</f>
        <v>0</v>
      </c>
      <c r="DM3" s="337">
        <f>IF(CD3&lt;99%,5000,IF(CD3&lt;99.2%,4500,IF(CD3&lt;99.3%,4000,IF(CD3&lt;99.4%,3500,IF(CD3&lt;99.5%,3000,IF(CD3&lt;99.6%,2500,IF(CD3&lt;99.7%,2000,IF(CD3&lt;99.8%,1500,))))))))</f>
        <v>0</v>
      </c>
      <c r="DN3" s="337">
        <f>IF(CE3&lt;99%,5000,IF(CE3&lt;99.2%,4500,IF(CE3&lt;99.3%,4000,IF(CE3&lt;99.4%,3500,IF(CE3&lt;99.5%,3000,IF(CE3&lt;99.6%,2500,IF(CE3&lt;99.7%,2000,IF(CE3&lt;99.8%,1500,))))))))</f>
        <v>0</v>
      </c>
      <c r="DO3" s="337">
        <f>IF(CF3&lt;88.2%,5000,IF(CF3&lt;88.4%,4500,IF(CF3&lt;88.5%,4000,IF(CF3&lt;88.6%,3500,IF(CF3&lt;88.7%,3000,IF(CF3&lt;88.8%,2500,IF(CF3&lt;88.9%,2000,IF(CF3&lt;90%,1500,))))))))</f>
        <v>0</v>
      </c>
      <c r="DP3" s="337">
        <f>IF(CG3&lt;99%,5000,IF(CG3&lt;99.2%,4500,IF(CG3&lt;99.3%,4000,IF(CG3&lt;99.4%,3500,IF(CG3&lt;99.5%,3000,IF(CG3&lt;99.6%,2500,IF(CG3&lt;99.7%,2000,IF(CG3&lt;99.8%,1500,))))))))</f>
        <v>0</v>
      </c>
      <c r="DQ3" s="337">
        <f>IF(CH3&lt;99%,5000,IF(CH3&lt;99.2%,4500,IF(CH3&lt;99.3%,4000,IF(CH3&lt;99.4%,3500,IF(CH3&lt;99.5%,3000,IF(CH3&lt;99.6%,2500,IF(CH3&lt;99.7%,2000,IF(CH3&lt;99.8%,1500,))))))))</f>
        <v>0</v>
      </c>
      <c r="DR3" s="337">
        <f>IF(CI3&lt;99%,5000,IF(CI3&lt;99.2%,4500,IF(CI3&lt;99.3%,4000,IF(CI3&lt;99.4%,3500,IF(CI3&lt;99.5%,3000,IF(CI3&lt;99.6%,2500,IF(CI3&lt;99.7%,2000,IF(CI3&lt;99.8%,1500,))))))))</f>
        <v>0</v>
      </c>
    </row>
    <row r="4" spans="1:122" s="106" customFormat="1" ht="13.5" thickBot="1" x14ac:dyDescent="0.25">
      <c r="A4" s="84">
        <v>1678</v>
      </c>
      <c r="B4" s="335"/>
      <c r="C4" s="86">
        <v>42500</v>
      </c>
      <c r="D4" s="87">
        <v>84737</v>
      </c>
      <c r="E4" s="84">
        <v>11105</v>
      </c>
      <c r="F4" s="88">
        <v>386</v>
      </c>
      <c r="G4" s="84">
        <v>5</v>
      </c>
      <c r="H4" s="89">
        <v>0.96524088248536699</v>
      </c>
      <c r="I4" s="88">
        <v>14669</v>
      </c>
      <c r="J4" s="84">
        <v>411</v>
      </c>
      <c r="K4" s="88">
        <v>0</v>
      </c>
      <c r="L4" s="89">
        <v>0.97198173017928968</v>
      </c>
      <c r="M4" s="88">
        <v>4511</v>
      </c>
      <c r="N4" s="88">
        <v>194</v>
      </c>
      <c r="O4" s="88">
        <v>0</v>
      </c>
      <c r="P4" s="90">
        <v>0.95699401463090228</v>
      </c>
      <c r="Q4" s="88">
        <v>8983</v>
      </c>
      <c r="R4" s="88">
        <v>479</v>
      </c>
      <c r="S4" s="88">
        <v>7</v>
      </c>
      <c r="T4" s="90">
        <v>0.94667705666258484</v>
      </c>
      <c r="U4" s="88">
        <v>45469</v>
      </c>
      <c r="V4" s="88">
        <v>1606</v>
      </c>
      <c r="W4" s="88">
        <v>12</v>
      </c>
      <c r="X4" s="90">
        <v>0.96467923200422268</v>
      </c>
      <c r="Y4" s="85">
        <v>84737</v>
      </c>
      <c r="Z4" s="85">
        <v>3076</v>
      </c>
      <c r="AA4" s="91">
        <v>24</v>
      </c>
      <c r="AB4" s="92">
        <v>1</v>
      </c>
      <c r="AC4" s="84">
        <v>0</v>
      </c>
      <c r="AD4" s="84">
        <v>0</v>
      </c>
      <c r="AE4" s="92">
        <v>1</v>
      </c>
      <c r="AF4" s="84">
        <v>0</v>
      </c>
      <c r="AG4" s="84">
        <v>0</v>
      </c>
      <c r="AH4" s="93">
        <v>1</v>
      </c>
      <c r="AI4" s="84">
        <v>0</v>
      </c>
      <c r="AJ4" s="94">
        <v>0</v>
      </c>
      <c r="AK4" s="93"/>
      <c r="AL4" s="84"/>
      <c r="AM4" s="94"/>
      <c r="AN4" s="93"/>
      <c r="AO4" s="84"/>
      <c r="AP4" s="94"/>
      <c r="AQ4" s="93"/>
      <c r="AR4" s="84"/>
      <c r="AS4" s="94"/>
      <c r="AT4" s="93"/>
      <c r="AU4" s="84"/>
      <c r="AV4" s="94"/>
      <c r="AW4" s="95">
        <v>11105</v>
      </c>
      <c r="AX4" s="95">
        <v>19180</v>
      </c>
      <c r="AY4" s="96">
        <v>54452</v>
      </c>
      <c r="AZ4" s="107"/>
      <c r="BA4" s="97">
        <v>16</v>
      </c>
      <c r="BB4" s="98">
        <v>0</v>
      </c>
      <c r="BC4" s="98">
        <v>8</v>
      </c>
      <c r="BD4" s="99">
        <v>7.5</v>
      </c>
      <c r="BE4" s="100">
        <v>10.5</v>
      </c>
      <c r="BF4" s="101"/>
      <c r="BG4" s="84"/>
      <c r="BH4" s="84"/>
      <c r="BI4" s="102"/>
      <c r="BJ4" s="102"/>
      <c r="BK4" s="102"/>
      <c r="BL4" s="103"/>
      <c r="BM4" s="104"/>
      <c r="BN4" s="102"/>
      <c r="BO4" s="102"/>
      <c r="BP4" s="104"/>
      <c r="BQ4" s="104"/>
      <c r="BR4" s="104"/>
      <c r="BS4" s="104"/>
      <c r="BT4" s="105">
        <f t="shared" si="0"/>
        <v>1</v>
      </c>
      <c r="BU4" s="105">
        <f t="shared" si="1"/>
        <v>1</v>
      </c>
      <c r="BV4" s="105">
        <f t="shared" si="2"/>
        <v>1</v>
      </c>
      <c r="BW4" s="105">
        <f t="shared" si="3"/>
        <v>1</v>
      </c>
      <c r="BX4" s="105">
        <f t="shared" si="4"/>
        <v>1</v>
      </c>
      <c r="BY4" s="105">
        <f t="shared" si="5"/>
        <v>1</v>
      </c>
      <c r="BZ4" s="105">
        <f t="shared" si="6"/>
        <v>1</v>
      </c>
      <c r="CA4" s="221">
        <v>0.98</v>
      </c>
      <c r="CB4" s="221">
        <v>0.9</v>
      </c>
      <c r="CC4" s="340"/>
      <c r="CD4" s="340"/>
      <c r="CE4" s="340"/>
      <c r="CF4" s="340"/>
      <c r="CG4" s="340"/>
      <c r="CH4" s="340"/>
      <c r="CI4" s="340"/>
      <c r="CJ4" s="222">
        <v>0.998</v>
      </c>
      <c r="CK4" s="222">
        <v>0.95</v>
      </c>
      <c r="CL4" s="223">
        <f t="shared" si="8"/>
        <v>1</v>
      </c>
      <c r="CM4" s="223">
        <f t="shared" si="9"/>
        <v>1</v>
      </c>
      <c r="CN4" s="223">
        <f t="shared" si="10"/>
        <v>1</v>
      </c>
      <c r="CO4" s="223">
        <f t="shared" si="11"/>
        <v>0</v>
      </c>
      <c r="CP4" s="223">
        <f t="shared" si="12"/>
        <v>0</v>
      </c>
      <c r="CQ4" s="223">
        <f t="shared" si="13"/>
        <v>0</v>
      </c>
      <c r="CR4" s="223">
        <f t="shared" si="14"/>
        <v>0</v>
      </c>
      <c r="CS4" s="343"/>
      <c r="CT4" s="343"/>
      <c r="CU4" s="343"/>
      <c r="CV4" s="343"/>
      <c r="CW4" s="343"/>
      <c r="CX4" s="343"/>
      <c r="CY4" s="343"/>
      <c r="CZ4" s="342"/>
      <c r="DA4" s="338"/>
      <c r="DB4" s="338"/>
      <c r="DC4" s="338"/>
      <c r="DD4" s="338"/>
      <c r="DE4" s="84">
        <f t="shared" si="16"/>
        <v>0</v>
      </c>
      <c r="DF4" s="84">
        <f t="shared" si="16"/>
        <v>0</v>
      </c>
      <c r="DG4" s="84">
        <f t="shared" si="16"/>
        <v>0</v>
      </c>
      <c r="DH4" s="84">
        <f t="shared" si="17"/>
        <v>0</v>
      </c>
      <c r="DI4" s="84">
        <f t="shared" si="17"/>
        <v>0</v>
      </c>
      <c r="DJ4" s="84">
        <f t="shared" si="17"/>
        <v>0</v>
      </c>
      <c r="DK4" s="84">
        <f t="shared" si="17"/>
        <v>0</v>
      </c>
      <c r="DL4" s="337"/>
      <c r="DM4" s="337"/>
      <c r="DN4" s="337"/>
      <c r="DO4" s="337"/>
      <c r="DP4" s="337"/>
      <c r="DQ4" s="337"/>
      <c r="DR4" s="337"/>
    </row>
    <row r="5" spans="1:122" s="106" customFormat="1" ht="13.5" thickBot="1" x14ac:dyDescent="0.25">
      <c r="A5" s="84">
        <v>1679</v>
      </c>
      <c r="B5" s="335"/>
      <c r="C5" s="86">
        <v>42501</v>
      </c>
      <c r="D5" s="87">
        <v>83360</v>
      </c>
      <c r="E5" s="84">
        <v>11791</v>
      </c>
      <c r="F5" s="88">
        <v>409</v>
      </c>
      <c r="G5" s="84">
        <v>0</v>
      </c>
      <c r="H5" s="89">
        <v>0.96531252650326516</v>
      </c>
      <c r="I5" s="88">
        <v>13485</v>
      </c>
      <c r="J5" s="84">
        <v>406</v>
      </c>
      <c r="K5" s="88">
        <v>2</v>
      </c>
      <c r="L5" s="89">
        <v>0.96989247311827953</v>
      </c>
      <c r="M5" s="88">
        <v>5109</v>
      </c>
      <c r="N5" s="88">
        <v>192</v>
      </c>
      <c r="O5" s="88">
        <v>1</v>
      </c>
      <c r="P5" s="90">
        <v>0.96241926012918377</v>
      </c>
      <c r="Q5" s="88">
        <v>7100</v>
      </c>
      <c r="R5" s="88">
        <v>373</v>
      </c>
      <c r="S5" s="88">
        <v>0</v>
      </c>
      <c r="T5" s="90">
        <v>0.94746478873239437</v>
      </c>
      <c r="U5" s="88">
        <v>45875</v>
      </c>
      <c r="V5" s="88">
        <v>1572</v>
      </c>
      <c r="W5" s="88">
        <v>22</v>
      </c>
      <c r="X5" s="90">
        <v>0.96573297002724801</v>
      </c>
      <c r="Y5" s="85">
        <v>83360</v>
      </c>
      <c r="Z5" s="85">
        <v>2952</v>
      </c>
      <c r="AA5" s="91">
        <v>25</v>
      </c>
      <c r="AB5" s="92">
        <v>1</v>
      </c>
      <c r="AC5" s="84">
        <v>0</v>
      </c>
      <c r="AD5" s="84">
        <v>0</v>
      </c>
      <c r="AE5" s="92">
        <v>1</v>
      </c>
      <c r="AF5" s="84">
        <v>0</v>
      </c>
      <c r="AG5" s="84">
        <v>0</v>
      </c>
      <c r="AH5" s="93">
        <v>1</v>
      </c>
      <c r="AI5" s="84">
        <v>0</v>
      </c>
      <c r="AJ5" s="94">
        <v>0</v>
      </c>
      <c r="AK5" s="93"/>
      <c r="AL5" s="84"/>
      <c r="AM5" s="94"/>
      <c r="AN5" s="93"/>
      <c r="AO5" s="84"/>
      <c r="AP5" s="94"/>
      <c r="AQ5" s="93"/>
      <c r="AR5" s="84"/>
      <c r="AS5" s="94"/>
      <c r="AT5" s="93"/>
      <c r="AU5" s="84"/>
      <c r="AV5" s="94"/>
      <c r="AW5" s="95">
        <v>11791</v>
      </c>
      <c r="AX5" s="95">
        <v>18594</v>
      </c>
      <c r="AY5" s="96">
        <v>52975</v>
      </c>
      <c r="AZ5" s="107"/>
      <c r="BA5" s="97">
        <v>21</v>
      </c>
      <c r="BB5" s="98">
        <v>9</v>
      </c>
      <c r="BC5" s="98">
        <v>18</v>
      </c>
      <c r="BD5" s="99">
        <v>7.5</v>
      </c>
      <c r="BE5" s="100">
        <v>10.5</v>
      </c>
      <c r="BF5" s="101"/>
      <c r="BG5" s="84"/>
      <c r="BH5" s="84"/>
      <c r="BI5" s="102"/>
      <c r="BJ5" s="102"/>
      <c r="BK5" s="102"/>
      <c r="BL5" s="103"/>
      <c r="BM5" s="104"/>
      <c r="BN5" s="102"/>
      <c r="BO5" s="102"/>
      <c r="BP5" s="104"/>
      <c r="BQ5" s="104"/>
      <c r="BR5" s="104"/>
      <c r="BS5" s="104"/>
      <c r="BT5" s="105">
        <f t="shared" si="0"/>
        <v>1</v>
      </c>
      <c r="BU5" s="105">
        <f t="shared" si="1"/>
        <v>1</v>
      </c>
      <c r="BV5" s="105">
        <f t="shared" si="2"/>
        <v>1</v>
      </c>
      <c r="BW5" s="105">
        <f t="shared" si="3"/>
        <v>1</v>
      </c>
      <c r="BX5" s="105">
        <f t="shared" si="4"/>
        <v>1</v>
      </c>
      <c r="BY5" s="105">
        <f t="shared" si="5"/>
        <v>1</v>
      </c>
      <c r="BZ5" s="105">
        <f t="shared" si="6"/>
        <v>1</v>
      </c>
      <c r="CA5" s="221">
        <v>0.98</v>
      </c>
      <c r="CB5" s="221">
        <v>0.9</v>
      </c>
      <c r="CC5" s="340"/>
      <c r="CD5" s="340"/>
      <c r="CE5" s="340"/>
      <c r="CF5" s="340"/>
      <c r="CG5" s="340"/>
      <c r="CH5" s="340"/>
      <c r="CI5" s="340"/>
      <c r="CJ5" s="222">
        <v>0.998</v>
      </c>
      <c r="CK5" s="222">
        <v>0.95</v>
      </c>
      <c r="CL5" s="223">
        <f t="shared" si="8"/>
        <v>1</v>
      </c>
      <c r="CM5" s="223">
        <f t="shared" si="9"/>
        <v>1</v>
      </c>
      <c r="CN5" s="223">
        <f t="shared" si="10"/>
        <v>1</v>
      </c>
      <c r="CO5" s="223">
        <f t="shared" si="11"/>
        <v>0</v>
      </c>
      <c r="CP5" s="223">
        <f t="shared" si="12"/>
        <v>0</v>
      </c>
      <c r="CQ5" s="223">
        <f t="shared" si="13"/>
        <v>0</v>
      </c>
      <c r="CR5" s="223">
        <f t="shared" si="14"/>
        <v>0</v>
      </c>
      <c r="CS5" s="343"/>
      <c r="CT5" s="343"/>
      <c r="CU5" s="343"/>
      <c r="CV5" s="343"/>
      <c r="CW5" s="343"/>
      <c r="CX5" s="343"/>
      <c r="CY5" s="343"/>
      <c r="CZ5" s="342"/>
      <c r="DA5" s="338"/>
      <c r="DB5" s="338"/>
      <c r="DC5" s="338"/>
      <c r="DD5" s="338"/>
      <c r="DE5" s="84">
        <f t="shared" si="16"/>
        <v>0</v>
      </c>
      <c r="DF5" s="84">
        <f t="shared" si="16"/>
        <v>0</v>
      </c>
      <c r="DG5" s="84">
        <f t="shared" si="16"/>
        <v>0</v>
      </c>
      <c r="DH5" s="84">
        <f t="shared" si="17"/>
        <v>0</v>
      </c>
      <c r="DI5" s="84">
        <f t="shared" si="17"/>
        <v>0</v>
      </c>
      <c r="DJ5" s="84">
        <f t="shared" si="17"/>
        <v>0</v>
      </c>
      <c r="DK5" s="84">
        <f t="shared" ref="DK5:DK68" si="18">IF(BZ5&lt;93.4%,1500,IF(BZ5&lt;93.8%,800,IF(BZ5&lt;94.2%,750,IF(BZ5&lt;94.5%,700,IF(BZ5&lt;94.8%,650,IF(BZ5&lt;95%,500,))))))</f>
        <v>0</v>
      </c>
      <c r="DL5" s="337"/>
      <c r="DM5" s="337"/>
      <c r="DN5" s="337"/>
      <c r="DO5" s="337"/>
      <c r="DP5" s="337"/>
      <c r="DQ5" s="337"/>
      <c r="DR5" s="337"/>
    </row>
    <row r="6" spans="1:122" s="106" customFormat="1" ht="13.5" thickBot="1" x14ac:dyDescent="0.25">
      <c r="A6" s="84">
        <v>1680</v>
      </c>
      <c r="B6" s="335"/>
      <c r="C6" s="86">
        <v>42502</v>
      </c>
      <c r="D6" s="87">
        <v>84380</v>
      </c>
      <c r="E6" s="84">
        <v>11224</v>
      </c>
      <c r="F6" s="88">
        <v>399</v>
      </c>
      <c r="G6" s="84">
        <v>0</v>
      </c>
      <c r="H6" s="89">
        <v>0.96445117605131858</v>
      </c>
      <c r="I6" s="88">
        <v>14027</v>
      </c>
      <c r="J6" s="84">
        <v>323</v>
      </c>
      <c r="K6" s="88">
        <v>3</v>
      </c>
      <c r="L6" s="89">
        <v>0.97697298068011695</v>
      </c>
      <c r="M6" s="88">
        <v>4092</v>
      </c>
      <c r="N6" s="88">
        <v>104</v>
      </c>
      <c r="O6" s="88">
        <v>0</v>
      </c>
      <c r="P6" s="90">
        <v>0.97458455522971654</v>
      </c>
      <c r="Q6" s="88">
        <v>7383</v>
      </c>
      <c r="R6" s="88">
        <v>337</v>
      </c>
      <c r="S6" s="88">
        <v>0</v>
      </c>
      <c r="T6" s="90">
        <v>0.95435459840173376</v>
      </c>
      <c r="U6" s="88">
        <v>47654</v>
      </c>
      <c r="V6" s="88">
        <v>1702</v>
      </c>
      <c r="W6" s="88">
        <v>2</v>
      </c>
      <c r="X6" s="90">
        <v>0.9642842153859067</v>
      </c>
      <c r="Y6" s="85">
        <v>84380</v>
      </c>
      <c r="Z6" s="85">
        <v>2865</v>
      </c>
      <c r="AA6" s="91">
        <v>5</v>
      </c>
      <c r="AB6" s="92">
        <v>0.99047619047619051</v>
      </c>
      <c r="AC6" s="84">
        <v>1</v>
      </c>
      <c r="AD6" s="84">
        <v>0.2</v>
      </c>
      <c r="AE6" s="92">
        <v>1</v>
      </c>
      <c r="AF6" s="84">
        <v>0</v>
      </c>
      <c r="AG6" s="84">
        <v>0</v>
      </c>
      <c r="AH6" s="93">
        <v>1</v>
      </c>
      <c r="AI6" s="84">
        <v>0</v>
      </c>
      <c r="AJ6" s="94">
        <v>0</v>
      </c>
      <c r="AK6" s="93"/>
      <c r="AL6" s="84"/>
      <c r="AM6" s="94"/>
      <c r="AN6" s="93"/>
      <c r="AO6" s="84"/>
      <c r="AP6" s="94"/>
      <c r="AQ6" s="93"/>
      <c r="AR6" s="84"/>
      <c r="AS6" s="94"/>
      <c r="AT6" s="93"/>
      <c r="AU6" s="84"/>
      <c r="AV6" s="94"/>
      <c r="AW6" s="95">
        <v>11224</v>
      </c>
      <c r="AX6" s="95">
        <v>18119</v>
      </c>
      <c r="AY6" s="96">
        <v>55037</v>
      </c>
      <c r="AZ6" s="107" t="s">
        <v>173</v>
      </c>
      <c r="BA6" s="97">
        <v>21</v>
      </c>
      <c r="BB6" s="98">
        <v>9</v>
      </c>
      <c r="BC6" s="98">
        <v>22</v>
      </c>
      <c r="BD6" s="99">
        <v>7.5</v>
      </c>
      <c r="BE6" s="100">
        <v>10.5</v>
      </c>
      <c r="BF6" s="101">
        <v>2</v>
      </c>
      <c r="BG6" s="84"/>
      <c r="BH6" s="84"/>
      <c r="BI6" s="102"/>
      <c r="BJ6" s="102"/>
      <c r="BK6" s="102"/>
      <c r="BL6" s="103"/>
      <c r="BM6" s="104">
        <v>0</v>
      </c>
      <c r="BN6" s="102"/>
      <c r="BO6" s="102"/>
      <c r="BP6" s="104"/>
      <c r="BQ6" s="104"/>
      <c r="BR6" s="104"/>
      <c r="BS6" s="104"/>
      <c r="BT6" s="105">
        <f t="shared" si="0"/>
        <v>1</v>
      </c>
      <c r="BU6" s="105">
        <f t="shared" si="1"/>
        <v>1</v>
      </c>
      <c r="BV6" s="105">
        <f t="shared" si="2"/>
        <v>1</v>
      </c>
      <c r="BW6" s="105">
        <f t="shared" si="3"/>
        <v>1</v>
      </c>
      <c r="BX6" s="105">
        <f t="shared" si="4"/>
        <v>1</v>
      </c>
      <c r="BY6" s="105">
        <f t="shared" si="5"/>
        <v>1</v>
      </c>
      <c r="BZ6" s="105">
        <f t="shared" si="6"/>
        <v>1</v>
      </c>
      <c r="CA6" s="221">
        <v>0.98</v>
      </c>
      <c r="CB6" s="221">
        <v>0.9</v>
      </c>
      <c r="CC6" s="340"/>
      <c r="CD6" s="340"/>
      <c r="CE6" s="340"/>
      <c r="CF6" s="340"/>
      <c r="CG6" s="340"/>
      <c r="CH6" s="340"/>
      <c r="CI6" s="340"/>
      <c r="CJ6" s="222">
        <v>0.998</v>
      </c>
      <c r="CK6" s="222">
        <v>0.95</v>
      </c>
      <c r="CL6" s="223">
        <f t="shared" si="8"/>
        <v>0.99047619047619051</v>
      </c>
      <c r="CM6" s="223">
        <f t="shared" si="9"/>
        <v>1</v>
      </c>
      <c r="CN6" s="223">
        <f t="shared" si="10"/>
        <v>1</v>
      </c>
      <c r="CO6" s="223">
        <f t="shared" si="11"/>
        <v>0</v>
      </c>
      <c r="CP6" s="223">
        <f t="shared" si="12"/>
        <v>0</v>
      </c>
      <c r="CQ6" s="223">
        <f t="shared" si="13"/>
        <v>0</v>
      </c>
      <c r="CR6" s="223">
        <f t="shared" si="14"/>
        <v>0</v>
      </c>
      <c r="CS6" s="343"/>
      <c r="CT6" s="343"/>
      <c r="CU6" s="343"/>
      <c r="CV6" s="343"/>
      <c r="CW6" s="343"/>
      <c r="CX6" s="343"/>
      <c r="CY6" s="343"/>
      <c r="CZ6" s="342"/>
      <c r="DA6" s="338"/>
      <c r="DB6" s="338"/>
      <c r="DC6" s="338"/>
      <c r="DD6" s="338"/>
      <c r="DE6" s="84">
        <f t="shared" ref="DE6:DG69" si="19">IF(BT6&lt;96.4%,1500,IF(BT6&lt;96.8%,800,IF(BT6&lt;97.2%,750,IF(BT6&lt;97.5%,700,IF(BT6&lt;97.8%,650,IF(BT6&lt;98%,500,))))))</f>
        <v>0</v>
      </c>
      <c r="DF6" s="84">
        <f t="shared" si="19"/>
        <v>0</v>
      </c>
      <c r="DG6" s="84">
        <f t="shared" si="19"/>
        <v>0</v>
      </c>
      <c r="DH6" s="84">
        <f t="shared" ref="DH6:DK69" si="20">IF(BW6&lt;93.4%,1500,IF(BW6&lt;93.8%,800,IF(BW6&lt;94.2%,750,IF(BW6&lt;94.5%,700,IF(BW6&lt;94.8%,650,IF(BW6&lt;95%,500,))))))</f>
        <v>0</v>
      </c>
      <c r="DI6" s="84">
        <f t="shared" si="20"/>
        <v>0</v>
      </c>
      <c r="DJ6" s="84">
        <f t="shared" si="20"/>
        <v>0</v>
      </c>
      <c r="DK6" s="84">
        <f t="shared" si="18"/>
        <v>0</v>
      </c>
      <c r="DL6" s="337"/>
      <c r="DM6" s="337"/>
      <c r="DN6" s="337"/>
      <c r="DO6" s="337"/>
      <c r="DP6" s="337"/>
      <c r="DQ6" s="337"/>
      <c r="DR6" s="337"/>
    </row>
    <row r="7" spans="1:122" s="106" customFormat="1" ht="13.5" thickBot="1" x14ac:dyDescent="0.25">
      <c r="A7" s="84">
        <v>1681</v>
      </c>
      <c r="B7" s="335"/>
      <c r="C7" s="86">
        <v>42503</v>
      </c>
      <c r="D7" s="87">
        <v>81957</v>
      </c>
      <c r="E7" s="84">
        <v>10733</v>
      </c>
      <c r="F7" s="88">
        <v>303</v>
      </c>
      <c r="G7" s="84">
        <v>0</v>
      </c>
      <c r="H7" s="89">
        <v>0.97176930960588837</v>
      </c>
      <c r="I7" s="88">
        <v>12590</v>
      </c>
      <c r="J7" s="84">
        <v>422</v>
      </c>
      <c r="K7" s="88">
        <v>0</v>
      </c>
      <c r="L7" s="89">
        <v>0.96648133439237494</v>
      </c>
      <c r="M7" s="88">
        <v>4599</v>
      </c>
      <c r="N7" s="88">
        <v>139</v>
      </c>
      <c r="O7" s="88">
        <v>0</v>
      </c>
      <c r="P7" s="90">
        <v>0.9697760382691889</v>
      </c>
      <c r="Q7" s="88">
        <v>7141</v>
      </c>
      <c r="R7" s="88">
        <v>328</v>
      </c>
      <c r="S7" s="88">
        <v>0</v>
      </c>
      <c r="T7" s="90">
        <v>0.95406805769500069</v>
      </c>
      <c r="U7" s="88">
        <v>46894</v>
      </c>
      <c r="V7" s="88">
        <v>1798</v>
      </c>
      <c r="W7" s="88">
        <v>10</v>
      </c>
      <c r="X7" s="90">
        <v>0.96165820787307543</v>
      </c>
      <c r="Y7" s="85">
        <v>81957</v>
      </c>
      <c r="Z7" s="85">
        <v>2990</v>
      </c>
      <c r="AA7" s="91">
        <v>10</v>
      </c>
      <c r="AB7" s="92">
        <v>1</v>
      </c>
      <c r="AC7" s="84">
        <v>0</v>
      </c>
      <c r="AD7" s="84">
        <v>0</v>
      </c>
      <c r="AE7" s="92">
        <v>1</v>
      </c>
      <c r="AF7" s="84">
        <v>0</v>
      </c>
      <c r="AG7" s="84">
        <v>0</v>
      </c>
      <c r="AH7" s="93">
        <v>1</v>
      </c>
      <c r="AI7" s="84">
        <v>0</v>
      </c>
      <c r="AJ7" s="94">
        <v>0</v>
      </c>
      <c r="AK7" s="93"/>
      <c r="AL7" s="84"/>
      <c r="AM7" s="94"/>
      <c r="AN7" s="93"/>
      <c r="AO7" s="84"/>
      <c r="AP7" s="94"/>
      <c r="AQ7" s="93"/>
      <c r="AR7" s="84"/>
      <c r="AS7" s="94"/>
      <c r="AT7" s="93"/>
      <c r="AU7" s="84"/>
      <c r="AV7" s="94"/>
      <c r="AW7" s="95">
        <v>10733</v>
      </c>
      <c r="AX7" s="95">
        <v>17189</v>
      </c>
      <c r="AY7" s="96">
        <v>54035</v>
      </c>
      <c r="AZ7" s="107"/>
      <c r="BA7" s="97">
        <v>21</v>
      </c>
      <c r="BB7" s="98">
        <v>9</v>
      </c>
      <c r="BC7" s="98">
        <v>22</v>
      </c>
      <c r="BD7" s="99">
        <v>7.5</v>
      </c>
      <c r="BE7" s="100">
        <v>10.5</v>
      </c>
      <c r="BF7" s="101"/>
      <c r="BG7" s="84"/>
      <c r="BH7" s="84"/>
      <c r="BI7" s="102"/>
      <c r="BJ7" s="102"/>
      <c r="BK7" s="102"/>
      <c r="BL7" s="103"/>
      <c r="BM7" s="104"/>
      <c r="BN7" s="102"/>
      <c r="BO7" s="102"/>
      <c r="BP7" s="104"/>
      <c r="BQ7" s="104"/>
      <c r="BR7" s="104"/>
      <c r="BS7" s="104"/>
      <c r="BT7" s="105">
        <f t="shared" si="0"/>
        <v>1</v>
      </c>
      <c r="BU7" s="105">
        <f t="shared" si="1"/>
        <v>1</v>
      </c>
      <c r="BV7" s="105">
        <f t="shared" si="2"/>
        <v>1</v>
      </c>
      <c r="BW7" s="105">
        <f t="shared" si="3"/>
        <v>1</v>
      </c>
      <c r="BX7" s="105">
        <f t="shared" si="4"/>
        <v>1</v>
      </c>
      <c r="BY7" s="105">
        <f t="shared" si="5"/>
        <v>1</v>
      </c>
      <c r="BZ7" s="105">
        <f t="shared" si="6"/>
        <v>1</v>
      </c>
      <c r="CA7" s="221">
        <v>0.98</v>
      </c>
      <c r="CB7" s="221">
        <v>0.9</v>
      </c>
      <c r="CC7" s="340"/>
      <c r="CD7" s="340"/>
      <c r="CE7" s="340"/>
      <c r="CF7" s="340"/>
      <c r="CG7" s="340"/>
      <c r="CH7" s="340"/>
      <c r="CI7" s="340"/>
      <c r="CJ7" s="222">
        <v>0.998</v>
      </c>
      <c r="CK7" s="222">
        <v>0.95</v>
      </c>
      <c r="CL7" s="223">
        <f t="shared" si="8"/>
        <v>1</v>
      </c>
      <c r="CM7" s="223">
        <f t="shared" si="9"/>
        <v>1</v>
      </c>
      <c r="CN7" s="223">
        <f t="shared" si="10"/>
        <v>1</v>
      </c>
      <c r="CO7" s="223">
        <f t="shared" si="11"/>
        <v>0</v>
      </c>
      <c r="CP7" s="223">
        <f t="shared" si="12"/>
        <v>0</v>
      </c>
      <c r="CQ7" s="223">
        <f t="shared" si="13"/>
        <v>0</v>
      </c>
      <c r="CR7" s="223">
        <f t="shared" si="14"/>
        <v>0</v>
      </c>
      <c r="CS7" s="343"/>
      <c r="CT7" s="343"/>
      <c r="CU7" s="343"/>
      <c r="CV7" s="343"/>
      <c r="CW7" s="343"/>
      <c r="CX7" s="343"/>
      <c r="CY7" s="343"/>
      <c r="CZ7" s="342"/>
      <c r="DA7" s="338"/>
      <c r="DB7" s="338"/>
      <c r="DC7" s="338"/>
      <c r="DD7" s="338"/>
      <c r="DE7" s="84">
        <f t="shared" si="19"/>
        <v>0</v>
      </c>
      <c r="DF7" s="84">
        <f t="shared" si="19"/>
        <v>0</v>
      </c>
      <c r="DG7" s="84">
        <f t="shared" si="19"/>
        <v>0</v>
      </c>
      <c r="DH7" s="84">
        <f t="shared" si="20"/>
        <v>0</v>
      </c>
      <c r="DI7" s="84">
        <f t="shared" si="20"/>
        <v>0</v>
      </c>
      <c r="DJ7" s="84">
        <f t="shared" si="20"/>
        <v>0</v>
      </c>
      <c r="DK7" s="84">
        <f t="shared" si="18"/>
        <v>0</v>
      </c>
      <c r="DL7" s="337"/>
      <c r="DM7" s="337"/>
      <c r="DN7" s="337"/>
      <c r="DO7" s="337"/>
      <c r="DP7" s="337"/>
      <c r="DQ7" s="337"/>
      <c r="DR7" s="337"/>
    </row>
    <row r="8" spans="1:122" s="106" customFormat="1" ht="13.5" thickBot="1" x14ac:dyDescent="0.25">
      <c r="A8" s="84">
        <v>1682</v>
      </c>
      <c r="B8" s="335"/>
      <c r="C8" s="86">
        <v>42504</v>
      </c>
      <c r="D8" s="87">
        <v>8775</v>
      </c>
      <c r="E8" s="84"/>
      <c r="F8" s="88"/>
      <c r="G8" s="84"/>
      <c r="H8" s="89"/>
      <c r="I8" s="88">
        <v>2543</v>
      </c>
      <c r="J8" s="84">
        <v>209</v>
      </c>
      <c r="K8" s="88">
        <v>0</v>
      </c>
      <c r="L8" s="89">
        <v>0.9178136059771923</v>
      </c>
      <c r="M8" s="88">
        <v>2625</v>
      </c>
      <c r="N8" s="88">
        <v>103</v>
      </c>
      <c r="O8" s="88">
        <v>0</v>
      </c>
      <c r="P8" s="90">
        <v>0.96076190476190482</v>
      </c>
      <c r="Q8" s="88"/>
      <c r="R8" s="88"/>
      <c r="S8" s="88"/>
      <c r="T8" s="90"/>
      <c r="U8" s="88">
        <v>3607</v>
      </c>
      <c r="V8" s="88">
        <v>140</v>
      </c>
      <c r="W8" s="88">
        <v>0</v>
      </c>
      <c r="X8" s="90">
        <v>0.96118658164679793</v>
      </c>
      <c r="Y8" s="85">
        <v>8775</v>
      </c>
      <c r="Z8" s="85">
        <v>452</v>
      </c>
      <c r="AA8" s="91">
        <v>0</v>
      </c>
      <c r="AB8" s="92">
        <v>1</v>
      </c>
      <c r="AC8" s="84">
        <v>0</v>
      </c>
      <c r="AD8" s="84">
        <v>0</v>
      </c>
      <c r="AE8" s="92">
        <v>1</v>
      </c>
      <c r="AF8" s="84">
        <v>0</v>
      </c>
      <c r="AG8" s="84">
        <v>0</v>
      </c>
      <c r="AH8" s="93">
        <v>1</v>
      </c>
      <c r="AI8" s="84">
        <v>0</v>
      </c>
      <c r="AJ8" s="94">
        <v>0</v>
      </c>
      <c r="AK8" s="93"/>
      <c r="AL8" s="84"/>
      <c r="AM8" s="94"/>
      <c r="AN8" s="93"/>
      <c r="AO8" s="84"/>
      <c r="AP8" s="94"/>
      <c r="AQ8" s="93"/>
      <c r="AR8" s="84"/>
      <c r="AS8" s="94"/>
      <c r="AT8" s="93"/>
      <c r="AU8" s="84"/>
      <c r="AV8" s="94"/>
      <c r="AW8" s="95">
        <v>0</v>
      </c>
      <c r="AX8" s="95">
        <v>5168</v>
      </c>
      <c r="AY8" s="96">
        <v>3607</v>
      </c>
      <c r="AZ8" s="107"/>
      <c r="BA8" s="97">
        <v>21</v>
      </c>
      <c r="BB8" s="98">
        <v>9</v>
      </c>
      <c r="BC8" s="98">
        <v>22</v>
      </c>
      <c r="BD8" s="99">
        <v>7.5</v>
      </c>
      <c r="BE8" s="100">
        <v>10.5</v>
      </c>
      <c r="BF8" s="101"/>
      <c r="BG8" s="84"/>
      <c r="BH8" s="84"/>
      <c r="BI8" s="102"/>
      <c r="BJ8" s="102"/>
      <c r="BK8" s="102"/>
      <c r="BL8" s="103"/>
      <c r="BM8" s="104"/>
      <c r="BN8" s="102"/>
      <c r="BO8" s="102"/>
      <c r="BP8" s="108"/>
      <c r="BQ8" s="108"/>
      <c r="BR8" s="108"/>
      <c r="BS8" s="108"/>
      <c r="BT8" s="105">
        <f t="shared" si="0"/>
        <v>1</v>
      </c>
      <c r="BU8" s="105">
        <f t="shared" si="1"/>
        <v>1</v>
      </c>
      <c r="BV8" s="105">
        <f t="shared" si="2"/>
        <v>1</v>
      </c>
      <c r="BW8" s="105">
        <f t="shared" si="3"/>
        <v>1</v>
      </c>
      <c r="BX8" s="105">
        <f t="shared" si="4"/>
        <v>1</v>
      </c>
      <c r="BY8" s="105">
        <f t="shared" si="5"/>
        <v>1</v>
      </c>
      <c r="BZ8" s="105">
        <f t="shared" si="6"/>
        <v>1</v>
      </c>
      <c r="CA8" s="221">
        <v>0.98</v>
      </c>
      <c r="CB8" s="221">
        <v>0.9</v>
      </c>
      <c r="CC8" s="340"/>
      <c r="CD8" s="340"/>
      <c r="CE8" s="340"/>
      <c r="CF8" s="340"/>
      <c r="CG8" s="340"/>
      <c r="CH8" s="340"/>
      <c r="CI8" s="340"/>
      <c r="CJ8" s="222">
        <v>0.998</v>
      </c>
      <c r="CK8" s="222">
        <v>0.95</v>
      </c>
      <c r="CL8" s="223">
        <f t="shared" si="8"/>
        <v>1</v>
      </c>
      <c r="CM8" s="223">
        <f t="shared" si="9"/>
        <v>1</v>
      </c>
      <c r="CN8" s="223">
        <f t="shared" si="10"/>
        <v>1</v>
      </c>
      <c r="CO8" s="223">
        <f t="shared" si="11"/>
        <v>0</v>
      </c>
      <c r="CP8" s="223">
        <f t="shared" si="12"/>
        <v>0</v>
      </c>
      <c r="CQ8" s="223">
        <f t="shared" si="13"/>
        <v>0</v>
      </c>
      <c r="CR8" s="223">
        <f t="shared" si="14"/>
        <v>0</v>
      </c>
      <c r="CS8" s="343"/>
      <c r="CT8" s="343"/>
      <c r="CU8" s="343"/>
      <c r="CV8" s="343"/>
      <c r="CW8" s="343"/>
      <c r="CX8" s="343"/>
      <c r="CY8" s="343"/>
      <c r="CZ8" s="342"/>
      <c r="DA8" s="338"/>
      <c r="DB8" s="338"/>
      <c r="DC8" s="338"/>
      <c r="DD8" s="338"/>
      <c r="DE8" s="84">
        <f t="shared" si="19"/>
        <v>0</v>
      </c>
      <c r="DF8" s="84">
        <f t="shared" si="19"/>
        <v>0</v>
      </c>
      <c r="DG8" s="84">
        <f t="shared" si="19"/>
        <v>0</v>
      </c>
      <c r="DH8" s="84">
        <f t="shared" si="20"/>
        <v>0</v>
      </c>
      <c r="DI8" s="84">
        <f t="shared" si="20"/>
        <v>0</v>
      </c>
      <c r="DJ8" s="84">
        <f t="shared" si="20"/>
        <v>0</v>
      </c>
      <c r="DK8" s="84">
        <f t="shared" si="18"/>
        <v>0</v>
      </c>
      <c r="DL8" s="337"/>
      <c r="DM8" s="337"/>
      <c r="DN8" s="337"/>
      <c r="DO8" s="337"/>
      <c r="DP8" s="337"/>
      <c r="DQ8" s="337"/>
      <c r="DR8" s="337"/>
    </row>
    <row r="9" spans="1:122" s="106" customFormat="1" ht="13.5" thickBot="1" x14ac:dyDescent="0.25">
      <c r="A9" s="84">
        <v>1683</v>
      </c>
      <c r="B9" s="336"/>
      <c r="C9" s="86">
        <v>42505</v>
      </c>
      <c r="D9" s="87">
        <v>0</v>
      </c>
      <c r="E9" s="84"/>
      <c r="F9" s="88"/>
      <c r="G9" s="84"/>
      <c r="H9" s="89"/>
      <c r="I9" s="88"/>
      <c r="J9" s="84"/>
      <c r="K9" s="88"/>
      <c r="L9" s="89"/>
      <c r="M9" s="88"/>
      <c r="N9" s="88"/>
      <c r="O9" s="88"/>
      <c r="P9" s="90"/>
      <c r="Q9" s="88"/>
      <c r="R9" s="88"/>
      <c r="S9" s="88"/>
      <c r="T9" s="90"/>
      <c r="U9" s="88"/>
      <c r="V9" s="88"/>
      <c r="W9" s="88"/>
      <c r="X9" s="90"/>
      <c r="Y9" s="85">
        <v>0</v>
      </c>
      <c r="Z9" s="85">
        <v>0</v>
      </c>
      <c r="AA9" s="91">
        <v>0</v>
      </c>
      <c r="AB9" s="92">
        <v>1</v>
      </c>
      <c r="AC9" s="84">
        <v>0</v>
      </c>
      <c r="AD9" s="84">
        <v>0</v>
      </c>
      <c r="AE9" s="92">
        <v>1</v>
      </c>
      <c r="AF9" s="84">
        <v>0</v>
      </c>
      <c r="AG9" s="84">
        <v>0</v>
      </c>
      <c r="AH9" s="93">
        <v>1</v>
      </c>
      <c r="AI9" s="84">
        <v>0</v>
      </c>
      <c r="AJ9" s="94">
        <v>0</v>
      </c>
      <c r="AK9" s="93"/>
      <c r="AL9" s="84"/>
      <c r="AM9" s="94"/>
      <c r="AN9" s="93"/>
      <c r="AO9" s="84"/>
      <c r="AP9" s="94"/>
      <c r="AQ9" s="93"/>
      <c r="AR9" s="84"/>
      <c r="AS9" s="94"/>
      <c r="AT9" s="93"/>
      <c r="AU9" s="84"/>
      <c r="AV9" s="94"/>
      <c r="AW9" s="95">
        <v>0</v>
      </c>
      <c r="AX9" s="95">
        <v>0</v>
      </c>
      <c r="AY9" s="96">
        <v>0</v>
      </c>
      <c r="AZ9" s="107"/>
      <c r="BA9" s="97">
        <v>21</v>
      </c>
      <c r="BB9" s="98">
        <v>9</v>
      </c>
      <c r="BC9" s="98">
        <v>22</v>
      </c>
      <c r="BD9" s="99">
        <v>7.5</v>
      </c>
      <c r="BE9" s="100">
        <v>10.5</v>
      </c>
      <c r="BF9" s="101"/>
      <c r="BG9" s="84"/>
      <c r="BH9" s="84"/>
      <c r="BI9" s="102"/>
      <c r="BJ9" s="102"/>
      <c r="BK9" s="102"/>
      <c r="BL9" s="103"/>
      <c r="BM9" s="104"/>
      <c r="BN9" s="102"/>
      <c r="BO9" s="102"/>
      <c r="BP9" s="108"/>
      <c r="BQ9" s="108"/>
      <c r="BR9" s="108"/>
      <c r="BS9" s="108"/>
      <c r="BT9" s="105">
        <f t="shared" si="0"/>
        <v>1</v>
      </c>
      <c r="BU9" s="105">
        <f t="shared" si="1"/>
        <v>1</v>
      </c>
      <c r="BV9" s="105">
        <f t="shared" si="2"/>
        <v>1</v>
      </c>
      <c r="BW9" s="105">
        <f t="shared" si="3"/>
        <v>1</v>
      </c>
      <c r="BX9" s="105">
        <f t="shared" si="4"/>
        <v>1</v>
      </c>
      <c r="BY9" s="105">
        <f t="shared" si="5"/>
        <v>1</v>
      </c>
      <c r="BZ9" s="105">
        <f t="shared" si="6"/>
        <v>1</v>
      </c>
      <c r="CA9" s="221">
        <v>0.98</v>
      </c>
      <c r="CB9" s="221">
        <v>0.9</v>
      </c>
      <c r="CC9" s="341"/>
      <c r="CD9" s="341"/>
      <c r="CE9" s="341"/>
      <c r="CF9" s="341"/>
      <c r="CG9" s="341"/>
      <c r="CH9" s="341"/>
      <c r="CI9" s="341"/>
      <c r="CJ9" s="222">
        <v>0.998</v>
      </c>
      <c r="CK9" s="222">
        <v>0.95</v>
      </c>
      <c r="CL9" s="223">
        <f t="shared" si="8"/>
        <v>1</v>
      </c>
      <c r="CM9" s="223">
        <f t="shared" si="9"/>
        <v>1</v>
      </c>
      <c r="CN9" s="223">
        <f t="shared" si="10"/>
        <v>1</v>
      </c>
      <c r="CO9" s="223">
        <f t="shared" si="11"/>
        <v>0</v>
      </c>
      <c r="CP9" s="223">
        <f t="shared" si="12"/>
        <v>0</v>
      </c>
      <c r="CQ9" s="223">
        <f t="shared" si="13"/>
        <v>0</v>
      </c>
      <c r="CR9" s="223">
        <f t="shared" si="14"/>
        <v>0</v>
      </c>
      <c r="CS9" s="343"/>
      <c r="CT9" s="343"/>
      <c r="CU9" s="343"/>
      <c r="CV9" s="343"/>
      <c r="CW9" s="343"/>
      <c r="CX9" s="343"/>
      <c r="CY9" s="343"/>
      <c r="CZ9" s="342"/>
      <c r="DA9" s="338"/>
      <c r="DB9" s="338"/>
      <c r="DC9" s="338"/>
      <c r="DD9" s="338"/>
      <c r="DE9" s="84">
        <f t="shared" si="19"/>
        <v>0</v>
      </c>
      <c r="DF9" s="84">
        <f t="shared" si="19"/>
        <v>0</v>
      </c>
      <c r="DG9" s="84">
        <f t="shared" si="19"/>
        <v>0</v>
      </c>
      <c r="DH9" s="84">
        <f t="shared" si="20"/>
        <v>0</v>
      </c>
      <c r="DI9" s="84">
        <f t="shared" si="20"/>
        <v>0</v>
      </c>
      <c r="DJ9" s="84">
        <f t="shared" si="20"/>
        <v>0</v>
      </c>
      <c r="DK9" s="84">
        <f t="shared" si="18"/>
        <v>0</v>
      </c>
      <c r="DL9" s="337"/>
      <c r="DM9" s="337"/>
      <c r="DN9" s="337"/>
      <c r="DO9" s="337"/>
      <c r="DP9" s="337"/>
      <c r="DQ9" s="337"/>
      <c r="DR9" s="337"/>
    </row>
    <row r="10" spans="1:122" s="106" customFormat="1" ht="13.5" thickBot="1" x14ac:dyDescent="0.25">
      <c r="A10" s="84">
        <v>1684</v>
      </c>
      <c r="B10" s="334">
        <v>20</v>
      </c>
      <c r="C10" s="86">
        <v>42506</v>
      </c>
      <c r="D10" s="87">
        <v>5937</v>
      </c>
      <c r="E10" s="84"/>
      <c r="F10" s="88"/>
      <c r="G10" s="84"/>
      <c r="H10" s="89"/>
      <c r="I10" s="88">
        <v>3093</v>
      </c>
      <c r="J10" s="84">
        <v>121</v>
      </c>
      <c r="K10" s="88">
        <v>1</v>
      </c>
      <c r="L10" s="89">
        <v>0.96087940510830905</v>
      </c>
      <c r="M10" s="88">
        <v>2844</v>
      </c>
      <c r="N10" s="88">
        <v>106</v>
      </c>
      <c r="O10" s="88">
        <v>1</v>
      </c>
      <c r="P10" s="90">
        <v>0.96272855133614632</v>
      </c>
      <c r="Q10" s="88"/>
      <c r="R10" s="88"/>
      <c r="S10" s="88"/>
      <c r="T10" s="90"/>
      <c r="U10" s="88"/>
      <c r="V10" s="88"/>
      <c r="W10" s="88"/>
      <c r="X10" s="90"/>
      <c r="Y10" s="85">
        <v>5937</v>
      </c>
      <c r="Z10" s="85">
        <v>227</v>
      </c>
      <c r="AA10" s="91">
        <v>2</v>
      </c>
      <c r="AB10" s="92">
        <v>1</v>
      </c>
      <c r="AC10" s="84">
        <v>0</v>
      </c>
      <c r="AD10" s="84">
        <v>0</v>
      </c>
      <c r="AE10" s="92">
        <v>1</v>
      </c>
      <c r="AF10" s="84">
        <v>0</v>
      </c>
      <c r="AG10" s="84">
        <v>0</v>
      </c>
      <c r="AH10" s="93">
        <v>1</v>
      </c>
      <c r="AI10" s="84">
        <v>0</v>
      </c>
      <c r="AJ10" s="94">
        <v>0</v>
      </c>
      <c r="AK10" s="93"/>
      <c r="AL10" s="84"/>
      <c r="AM10" s="94"/>
      <c r="AN10" s="93"/>
      <c r="AO10" s="84"/>
      <c r="AP10" s="94"/>
      <c r="AQ10" s="93"/>
      <c r="AR10" s="84"/>
      <c r="AS10" s="94"/>
      <c r="AT10" s="93"/>
      <c r="AU10" s="84"/>
      <c r="AV10" s="94"/>
      <c r="AW10" s="95">
        <v>0</v>
      </c>
      <c r="AX10" s="95">
        <v>5937</v>
      </c>
      <c r="AY10" s="96">
        <v>0</v>
      </c>
      <c r="AZ10" s="107"/>
      <c r="BA10" s="97">
        <v>14.5</v>
      </c>
      <c r="BB10" s="98">
        <v>0</v>
      </c>
      <c r="BC10" s="98">
        <v>12</v>
      </c>
      <c r="BD10" s="99">
        <v>7.5</v>
      </c>
      <c r="BE10" s="100">
        <v>10.5</v>
      </c>
      <c r="BF10" s="101"/>
      <c r="BG10" s="84"/>
      <c r="BH10" s="84"/>
      <c r="BI10" s="102"/>
      <c r="BJ10" s="102"/>
      <c r="BK10" s="102"/>
      <c r="BL10" s="103"/>
      <c r="BM10" s="104"/>
      <c r="BN10" s="102"/>
      <c r="BO10" s="102"/>
      <c r="BP10" s="104"/>
      <c r="BQ10" s="104"/>
      <c r="BR10" s="104"/>
      <c r="BS10" s="104"/>
      <c r="BT10" s="105">
        <f t="shared" si="0"/>
        <v>1</v>
      </c>
      <c r="BU10" s="105">
        <f t="shared" si="1"/>
        <v>1</v>
      </c>
      <c r="BV10" s="105">
        <f t="shared" si="2"/>
        <v>1</v>
      </c>
      <c r="BW10" s="105">
        <f t="shared" si="3"/>
        <v>1</v>
      </c>
      <c r="BX10" s="105">
        <f t="shared" si="4"/>
        <v>1</v>
      </c>
      <c r="BY10" s="105">
        <f t="shared" si="5"/>
        <v>1</v>
      </c>
      <c r="BZ10" s="105">
        <f t="shared" si="6"/>
        <v>1</v>
      </c>
      <c r="CA10" s="221">
        <v>0.98</v>
      </c>
      <c r="CB10" s="221">
        <v>0.9</v>
      </c>
      <c r="CC10" s="339">
        <f t="shared" ref="CC10:CI10" si="21">AVERAGE(BT10:BT16)</f>
        <v>0.99911564625850335</v>
      </c>
      <c r="CD10" s="339">
        <f t="shared" si="21"/>
        <v>1</v>
      </c>
      <c r="CE10" s="339">
        <f t="shared" si="21"/>
        <v>1</v>
      </c>
      <c r="CF10" s="339">
        <f t="shared" si="21"/>
        <v>1</v>
      </c>
      <c r="CG10" s="339">
        <f t="shared" si="21"/>
        <v>1</v>
      </c>
      <c r="CH10" s="339">
        <f t="shared" si="21"/>
        <v>1</v>
      </c>
      <c r="CI10" s="339">
        <f t="shared" si="21"/>
        <v>1</v>
      </c>
      <c r="CJ10" s="222">
        <v>0.998</v>
      </c>
      <c r="CK10" s="222">
        <v>0.95</v>
      </c>
      <c r="CL10" s="223">
        <f t="shared" si="8"/>
        <v>1</v>
      </c>
      <c r="CM10" s="223">
        <f t="shared" si="9"/>
        <v>1</v>
      </c>
      <c r="CN10" s="223">
        <f t="shared" si="10"/>
        <v>1</v>
      </c>
      <c r="CO10" s="223">
        <f t="shared" si="11"/>
        <v>0</v>
      </c>
      <c r="CP10" s="223">
        <f t="shared" si="12"/>
        <v>0</v>
      </c>
      <c r="CQ10" s="223">
        <f t="shared" si="13"/>
        <v>0</v>
      </c>
      <c r="CR10" s="223">
        <f t="shared" si="14"/>
        <v>0</v>
      </c>
      <c r="CS10" s="342">
        <f t="shared" ref="CS10:CY10" si="22">AVERAGE(CL10:CL16)</f>
        <v>0.99911564625850335</v>
      </c>
      <c r="CT10" s="342">
        <f t="shared" si="22"/>
        <v>1</v>
      </c>
      <c r="CU10" s="342">
        <f t="shared" si="22"/>
        <v>1</v>
      </c>
      <c r="CV10" s="342">
        <f t="shared" si="22"/>
        <v>0</v>
      </c>
      <c r="CW10" s="342">
        <f t="shared" si="22"/>
        <v>0</v>
      </c>
      <c r="CX10" s="342">
        <f t="shared" si="22"/>
        <v>0</v>
      </c>
      <c r="CY10" s="342">
        <f t="shared" si="22"/>
        <v>0</v>
      </c>
      <c r="CZ10" s="342">
        <f>(SUM(Q10:Q16)-SUM(R10:R16))/SUM(Q10:Q16)</f>
        <v>0.95268436241035459</v>
      </c>
      <c r="DA10" s="338">
        <f>(SUM(U10:U16)-SUM(V10:V16))/SUM(U10:U16)</f>
        <v>0.96351784341631597</v>
      </c>
      <c r="DB10" s="338">
        <f>((SUM(E10:E16)-SUM(F10:F16))/SUM(E10:E16))</f>
        <v>0.97179276132849868</v>
      </c>
      <c r="DC10" s="338">
        <f>((SUM(I10:I16)-SUM(J10:J16))/SUM(I10:I16))</f>
        <v>0.9683987549714681</v>
      </c>
      <c r="DD10" s="338">
        <f>((SUM(M10:M16)-SUM(N10:N16))/SUM(M10:M16))</f>
        <v>0.9666585346019354</v>
      </c>
      <c r="DE10" s="84">
        <f t="shared" si="19"/>
        <v>0</v>
      </c>
      <c r="DF10" s="84">
        <f t="shared" si="19"/>
        <v>0</v>
      </c>
      <c r="DG10" s="84">
        <f t="shared" si="19"/>
        <v>0</v>
      </c>
      <c r="DH10" s="84">
        <f t="shared" si="20"/>
        <v>0</v>
      </c>
      <c r="DI10" s="84">
        <f t="shared" si="20"/>
        <v>0</v>
      </c>
      <c r="DJ10" s="84">
        <f t="shared" si="20"/>
        <v>0</v>
      </c>
      <c r="DK10" s="84">
        <f t="shared" si="18"/>
        <v>0</v>
      </c>
      <c r="DL10" s="337">
        <f>IF(CC10&lt;99%,5000,IF(CC10&lt;99.2%,4500,IF(CC10&lt;99.3%,4000,IF(CC10&lt;99.4%,3500,IF(CC10&lt;99.5%,3000,IF(CC10&lt;99.6%,2500,IF(CC10&lt;99.7%,2000,IF(CC10&lt;99.8%,1500,))))))))</f>
        <v>0</v>
      </c>
      <c r="DM10" s="337">
        <f>IF(CD10&lt;99%,5000,IF(CD10&lt;99.2%,4500,IF(CD10&lt;99.3%,4000,IF(CD10&lt;99.4%,3500,IF(CD10&lt;99.5%,3000,IF(CD10&lt;99.6%,2500,IF(CD10&lt;99.7%,2000,IF(CD10&lt;99.8%,1500,))))))))</f>
        <v>0</v>
      </c>
      <c r="DN10" s="337">
        <f>IF(CE10&lt;99%,5000,IF(CE10&lt;99.2%,4500,IF(CE10&lt;99.3%,4000,IF(CE10&lt;99.4%,3500,IF(CE10&lt;99.5%,3000,IF(CE10&lt;99.6%,2500,IF(CE10&lt;99.7%,2000,IF(CE10&lt;99.8%,1500,))))))))</f>
        <v>0</v>
      </c>
      <c r="DO10" s="337">
        <f>IF(CF10&lt;88.2%,5000,IF(CF10&lt;88.4%,4500,IF(CF10&lt;88.5%,4000,IF(CF10&lt;88.6%,3500,IF(CF10&lt;88.7%,3000,IF(CF10&lt;88.8%,2500,IF(CF10&lt;88.9%,2000,IF(CF10&lt;90%,1500,))))))))</f>
        <v>0</v>
      </c>
      <c r="DP10" s="337">
        <f>IF(CG10&lt;99%,5000,IF(CG10&lt;99.2%,4500,IF(CG10&lt;99.3%,4000,IF(CG10&lt;99.4%,3500,IF(CG10&lt;99.5%,3000,IF(CG10&lt;99.6%,2500,IF(CG10&lt;99.7%,2000,IF(CG10&lt;99.8%,1500,))))))))</f>
        <v>0</v>
      </c>
      <c r="DQ10" s="337">
        <f>IF(CH10&lt;99%,5000,IF(CH10&lt;99.2%,4500,IF(CH10&lt;99.3%,4000,IF(CH10&lt;99.4%,3500,IF(CH10&lt;99.5%,3000,IF(CH10&lt;99.6%,2500,IF(CH10&lt;99.7%,2000,IF(CH10&lt;99.8%,1500,))))))))</f>
        <v>0</v>
      </c>
      <c r="DR10" s="337">
        <f>IF(CI10&lt;99%,5000,IF(CI10&lt;99.2%,4500,IF(CI10&lt;99.3%,4000,IF(CI10&lt;99.4%,3500,IF(CI10&lt;99.5%,3000,IF(CI10&lt;99.6%,2500,IF(CI10&lt;99.7%,2000,IF(CI10&lt;99.8%,1500,))))))))</f>
        <v>0</v>
      </c>
    </row>
    <row r="11" spans="1:122" s="106" customFormat="1" ht="13.5" thickBot="1" x14ac:dyDescent="0.25">
      <c r="A11" s="84">
        <v>1685</v>
      </c>
      <c r="B11" s="335"/>
      <c r="C11" s="86">
        <v>42507</v>
      </c>
      <c r="D11" s="87">
        <v>98994</v>
      </c>
      <c r="E11" s="84">
        <v>12627</v>
      </c>
      <c r="F11" s="88">
        <v>376</v>
      </c>
      <c r="G11" s="84">
        <v>8</v>
      </c>
      <c r="H11" s="89">
        <v>0.97022253900372213</v>
      </c>
      <c r="I11" s="88">
        <v>18717</v>
      </c>
      <c r="J11" s="84">
        <v>557</v>
      </c>
      <c r="K11" s="88">
        <v>2</v>
      </c>
      <c r="L11" s="89">
        <v>0.97024095741838967</v>
      </c>
      <c r="M11" s="88">
        <v>5427</v>
      </c>
      <c r="N11" s="88">
        <v>185</v>
      </c>
      <c r="O11" s="88">
        <v>1</v>
      </c>
      <c r="P11" s="90">
        <v>0.9659111848166575</v>
      </c>
      <c r="Q11" s="88">
        <v>9281</v>
      </c>
      <c r="R11" s="88">
        <v>460</v>
      </c>
      <c r="S11" s="88">
        <v>0</v>
      </c>
      <c r="T11" s="90">
        <v>0.9504363753905829</v>
      </c>
      <c r="U11" s="88">
        <v>52942</v>
      </c>
      <c r="V11" s="88">
        <v>2357</v>
      </c>
      <c r="W11" s="88">
        <v>11</v>
      </c>
      <c r="X11" s="90">
        <v>0.95547958142873335</v>
      </c>
      <c r="Y11" s="85">
        <v>98994</v>
      </c>
      <c r="Z11" s="85">
        <v>3935</v>
      </c>
      <c r="AA11" s="91">
        <v>22</v>
      </c>
      <c r="AB11" s="92">
        <v>1</v>
      </c>
      <c r="AC11" s="84">
        <v>0</v>
      </c>
      <c r="AD11" s="84">
        <v>0</v>
      </c>
      <c r="AE11" s="92">
        <v>1</v>
      </c>
      <c r="AF11" s="84">
        <v>0</v>
      </c>
      <c r="AG11" s="84">
        <v>0</v>
      </c>
      <c r="AH11" s="93">
        <v>1</v>
      </c>
      <c r="AI11" s="84">
        <v>0</v>
      </c>
      <c r="AJ11" s="94">
        <v>0</v>
      </c>
      <c r="AK11" s="93"/>
      <c r="AL11" s="84"/>
      <c r="AM11" s="94"/>
      <c r="AN11" s="93"/>
      <c r="AO11" s="84"/>
      <c r="AP11" s="94"/>
      <c r="AQ11" s="93"/>
      <c r="AR11" s="84"/>
      <c r="AS11" s="94"/>
      <c r="AT11" s="93"/>
      <c r="AU11" s="84"/>
      <c r="AV11" s="94"/>
      <c r="AW11" s="95">
        <v>12627</v>
      </c>
      <c r="AX11" s="95">
        <v>24144</v>
      </c>
      <c r="AY11" s="96">
        <v>62223</v>
      </c>
      <c r="AZ11" s="107"/>
      <c r="BA11" s="97">
        <v>16</v>
      </c>
      <c r="BB11" s="98">
        <v>0</v>
      </c>
      <c r="BC11" s="98">
        <v>8</v>
      </c>
      <c r="BD11" s="99">
        <v>7.5</v>
      </c>
      <c r="BE11" s="100">
        <v>10.5</v>
      </c>
      <c r="BF11" s="101"/>
      <c r="BG11" s="84"/>
      <c r="BH11" s="84"/>
      <c r="BI11" s="102"/>
      <c r="BJ11" s="102"/>
      <c r="BK11" s="102"/>
      <c r="BL11" s="103"/>
      <c r="BM11" s="104"/>
      <c r="BN11" s="102"/>
      <c r="BO11" s="102"/>
      <c r="BP11" s="104"/>
      <c r="BQ11" s="104"/>
      <c r="BR11" s="104"/>
      <c r="BS11" s="104"/>
      <c r="BT11" s="105">
        <f t="shared" si="0"/>
        <v>1</v>
      </c>
      <c r="BU11" s="105">
        <f t="shared" si="1"/>
        <v>1</v>
      </c>
      <c r="BV11" s="105">
        <f t="shared" si="2"/>
        <v>1</v>
      </c>
      <c r="BW11" s="105">
        <f t="shared" si="3"/>
        <v>1</v>
      </c>
      <c r="BX11" s="105">
        <f t="shared" si="4"/>
        <v>1</v>
      </c>
      <c r="BY11" s="105">
        <f t="shared" si="5"/>
        <v>1</v>
      </c>
      <c r="BZ11" s="105">
        <f t="shared" si="6"/>
        <v>1</v>
      </c>
      <c r="CA11" s="221">
        <v>0.98</v>
      </c>
      <c r="CB11" s="221">
        <v>0.9</v>
      </c>
      <c r="CC11" s="340"/>
      <c r="CD11" s="340"/>
      <c r="CE11" s="340"/>
      <c r="CF11" s="340"/>
      <c r="CG11" s="340"/>
      <c r="CH11" s="340"/>
      <c r="CI11" s="340"/>
      <c r="CJ11" s="222">
        <v>0.998</v>
      </c>
      <c r="CK11" s="222">
        <v>0.95</v>
      </c>
      <c r="CL11" s="223">
        <f t="shared" si="8"/>
        <v>1</v>
      </c>
      <c r="CM11" s="223">
        <f t="shared" si="9"/>
        <v>1</v>
      </c>
      <c r="CN11" s="223">
        <f t="shared" si="10"/>
        <v>1</v>
      </c>
      <c r="CO11" s="223">
        <f t="shared" si="11"/>
        <v>0</v>
      </c>
      <c r="CP11" s="223">
        <f t="shared" si="12"/>
        <v>0</v>
      </c>
      <c r="CQ11" s="223">
        <f t="shared" si="13"/>
        <v>0</v>
      </c>
      <c r="CR11" s="223">
        <f t="shared" si="14"/>
        <v>0</v>
      </c>
      <c r="CS11" s="343"/>
      <c r="CT11" s="343"/>
      <c r="CU11" s="343"/>
      <c r="CV11" s="343"/>
      <c r="CW11" s="343"/>
      <c r="CX11" s="343"/>
      <c r="CY11" s="343"/>
      <c r="CZ11" s="342"/>
      <c r="DA11" s="338"/>
      <c r="DB11" s="338"/>
      <c r="DC11" s="338"/>
      <c r="DD11" s="338"/>
      <c r="DE11" s="84">
        <f t="shared" si="19"/>
        <v>0</v>
      </c>
      <c r="DF11" s="84">
        <f t="shared" si="19"/>
        <v>0</v>
      </c>
      <c r="DG11" s="84">
        <f t="shared" si="19"/>
        <v>0</v>
      </c>
      <c r="DH11" s="84">
        <f t="shared" si="20"/>
        <v>0</v>
      </c>
      <c r="DI11" s="84">
        <f t="shared" si="20"/>
        <v>0</v>
      </c>
      <c r="DJ11" s="84">
        <f t="shared" si="20"/>
        <v>0</v>
      </c>
      <c r="DK11" s="84">
        <f t="shared" si="18"/>
        <v>0</v>
      </c>
      <c r="DL11" s="337"/>
      <c r="DM11" s="337"/>
      <c r="DN11" s="337"/>
      <c r="DO11" s="337"/>
      <c r="DP11" s="337"/>
      <c r="DQ11" s="337"/>
      <c r="DR11" s="337"/>
    </row>
    <row r="12" spans="1:122" s="106" customFormat="1" ht="13.5" thickBot="1" x14ac:dyDescent="0.25">
      <c r="A12" s="84">
        <v>1686</v>
      </c>
      <c r="B12" s="335"/>
      <c r="C12" s="86">
        <v>42508</v>
      </c>
      <c r="D12" s="87">
        <v>85392</v>
      </c>
      <c r="E12" s="84">
        <v>11044</v>
      </c>
      <c r="F12" s="88">
        <v>296</v>
      </c>
      <c r="G12" s="84">
        <v>4</v>
      </c>
      <c r="H12" s="89">
        <v>0.97319811662441147</v>
      </c>
      <c r="I12" s="88">
        <v>12783</v>
      </c>
      <c r="J12" s="84">
        <v>438</v>
      </c>
      <c r="K12" s="88">
        <v>0</v>
      </c>
      <c r="L12" s="89">
        <v>0.96573574278338414</v>
      </c>
      <c r="M12" s="88">
        <v>4540</v>
      </c>
      <c r="N12" s="88">
        <v>91</v>
      </c>
      <c r="O12" s="88">
        <v>0</v>
      </c>
      <c r="P12" s="90">
        <v>0.97995594713656387</v>
      </c>
      <c r="Q12" s="88">
        <v>6720</v>
      </c>
      <c r="R12" s="88">
        <v>320</v>
      </c>
      <c r="S12" s="88">
        <v>0</v>
      </c>
      <c r="T12" s="90">
        <v>0.95238095238095233</v>
      </c>
      <c r="U12" s="88">
        <v>50305</v>
      </c>
      <c r="V12" s="88">
        <v>2007</v>
      </c>
      <c r="W12" s="88">
        <v>7</v>
      </c>
      <c r="X12" s="90">
        <v>0.96010336944637709</v>
      </c>
      <c r="Y12" s="85">
        <v>85392</v>
      </c>
      <c r="Z12" s="85">
        <v>3152</v>
      </c>
      <c r="AA12" s="91">
        <v>11</v>
      </c>
      <c r="AB12" s="92">
        <v>1</v>
      </c>
      <c r="AC12" s="84">
        <v>0</v>
      </c>
      <c r="AD12" s="84">
        <v>0</v>
      </c>
      <c r="AE12" s="92">
        <v>1</v>
      </c>
      <c r="AF12" s="84">
        <v>0</v>
      </c>
      <c r="AG12" s="84">
        <v>0</v>
      </c>
      <c r="AH12" s="93">
        <v>1</v>
      </c>
      <c r="AI12" s="84">
        <v>0</v>
      </c>
      <c r="AJ12" s="94">
        <v>0</v>
      </c>
      <c r="AK12" s="93"/>
      <c r="AL12" s="84"/>
      <c r="AM12" s="94"/>
      <c r="AN12" s="93"/>
      <c r="AO12" s="84"/>
      <c r="AP12" s="94"/>
      <c r="AQ12" s="93"/>
      <c r="AR12" s="84"/>
      <c r="AS12" s="94"/>
      <c r="AT12" s="93"/>
      <c r="AU12" s="84"/>
      <c r="AV12" s="94"/>
      <c r="AW12" s="95">
        <v>11044</v>
      </c>
      <c r="AX12" s="95">
        <v>17323</v>
      </c>
      <c r="AY12" s="96">
        <v>57025</v>
      </c>
      <c r="AZ12" s="107"/>
      <c r="BA12" s="97">
        <v>21</v>
      </c>
      <c r="BB12" s="98">
        <v>9</v>
      </c>
      <c r="BC12" s="98">
        <v>18</v>
      </c>
      <c r="BD12" s="99">
        <v>7.5</v>
      </c>
      <c r="BE12" s="100">
        <v>10.5</v>
      </c>
      <c r="BF12" s="101"/>
      <c r="BG12" s="84"/>
      <c r="BH12" s="84"/>
      <c r="BI12" s="102"/>
      <c r="BJ12" s="102"/>
      <c r="BK12" s="102"/>
      <c r="BL12" s="103"/>
      <c r="BM12" s="104"/>
      <c r="BN12" s="102"/>
      <c r="BO12" s="102"/>
      <c r="BP12" s="104"/>
      <c r="BQ12" s="104"/>
      <c r="BR12" s="104"/>
      <c r="BS12" s="104"/>
      <c r="BT12" s="105">
        <f t="shared" si="0"/>
        <v>1</v>
      </c>
      <c r="BU12" s="105">
        <f t="shared" si="1"/>
        <v>1</v>
      </c>
      <c r="BV12" s="105">
        <f t="shared" si="2"/>
        <v>1</v>
      </c>
      <c r="BW12" s="105">
        <f t="shared" si="3"/>
        <v>1</v>
      </c>
      <c r="BX12" s="105">
        <f t="shared" si="4"/>
        <v>1</v>
      </c>
      <c r="BY12" s="105">
        <f t="shared" si="5"/>
        <v>1</v>
      </c>
      <c r="BZ12" s="105">
        <f t="shared" si="6"/>
        <v>1</v>
      </c>
      <c r="CA12" s="221">
        <v>0.98</v>
      </c>
      <c r="CB12" s="221">
        <v>0.9</v>
      </c>
      <c r="CC12" s="340"/>
      <c r="CD12" s="340"/>
      <c r="CE12" s="340"/>
      <c r="CF12" s="340"/>
      <c r="CG12" s="340"/>
      <c r="CH12" s="340"/>
      <c r="CI12" s="340"/>
      <c r="CJ12" s="222">
        <v>0.998</v>
      </c>
      <c r="CK12" s="222">
        <v>0.95</v>
      </c>
      <c r="CL12" s="223">
        <f t="shared" si="8"/>
        <v>1</v>
      </c>
      <c r="CM12" s="223">
        <f t="shared" si="9"/>
        <v>1</v>
      </c>
      <c r="CN12" s="223">
        <f t="shared" si="10"/>
        <v>1</v>
      </c>
      <c r="CO12" s="223">
        <f t="shared" si="11"/>
        <v>0</v>
      </c>
      <c r="CP12" s="223">
        <f t="shared" si="12"/>
        <v>0</v>
      </c>
      <c r="CQ12" s="223">
        <f t="shared" si="13"/>
        <v>0</v>
      </c>
      <c r="CR12" s="223">
        <f t="shared" si="14"/>
        <v>0</v>
      </c>
      <c r="CS12" s="343"/>
      <c r="CT12" s="343"/>
      <c r="CU12" s="343"/>
      <c r="CV12" s="343"/>
      <c r="CW12" s="343"/>
      <c r="CX12" s="343"/>
      <c r="CY12" s="343"/>
      <c r="CZ12" s="342"/>
      <c r="DA12" s="338"/>
      <c r="DB12" s="338"/>
      <c r="DC12" s="338"/>
      <c r="DD12" s="338"/>
      <c r="DE12" s="84">
        <f t="shared" si="19"/>
        <v>0</v>
      </c>
      <c r="DF12" s="84">
        <f t="shared" si="19"/>
        <v>0</v>
      </c>
      <c r="DG12" s="84">
        <f t="shared" si="19"/>
        <v>0</v>
      </c>
      <c r="DH12" s="84">
        <f t="shared" si="20"/>
        <v>0</v>
      </c>
      <c r="DI12" s="84">
        <f t="shared" si="20"/>
        <v>0</v>
      </c>
      <c r="DJ12" s="84">
        <f t="shared" si="20"/>
        <v>0</v>
      </c>
      <c r="DK12" s="84">
        <f t="shared" si="18"/>
        <v>0</v>
      </c>
      <c r="DL12" s="337"/>
      <c r="DM12" s="337"/>
      <c r="DN12" s="337"/>
      <c r="DO12" s="337"/>
      <c r="DP12" s="337"/>
      <c r="DQ12" s="337"/>
      <c r="DR12" s="337"/>
    </row>
    <row r="13" spans="1:122" s="106" customFormat="1" ht="13.5" thickBot="1" x14ac:dyDescent="0.25">
      <c r="A13" s="84">
        <v>1687</v>
      </c>
      <c r="B13" s="335"/>
      <c r="C13" s="86">
        <v>42509</v>
      </c>
      <c r="D13" s="87">
        <v>81900</v>
      </c>
      <c r="E13" s="84">
        <v>10507</v>
      </c>
      <c r="F13" s="88">
        <v>301</v>
      </c>
      <c r="G13" s="84">
        <v>0</v>
      </c>
      <c r="H13" s="89">
        <v>0.97135243171219188</v>
      </c>
      <c r="I13" s="88">
        <v>13763</v>
      </c>
      <c r="J13" s="84">
        <v>380</v>
      </c>
      <c r="K13" s="88">
        <v>0</v>
      </c>
      <c r="L13" s="89">
        <v>0.97238974060887884</v>
      </c>
      <c r="M13" s="88">
        <v>4273</v>
      </c>
      <c r="N13" s="88">
        <v>117</v>
      </c>
      <c r="O13" s="88">
        <v>0</v>
      </c>
      <c r="P13" s="90">
        <v>0.97261876901474376</v>
      </c>
      <c r="Q13" s="88">
        <v>7877</v>
      </c>
      <c r="R13" s="88">
        <v>388</v>
      </c>
      <c r="S13" s="88">
        <v>0</v>
      </c>
      <c r="T13" s="90">
        <v>0.95074266852862765</v>
      </c>
      <c r="U13" s="88">
        <v>45480</v>
      </c>
      <c r="V13" s="88">
        <v>1902</v>
      </c>
      <c r="W13" s="88">
        <v>7</v>
      </c>
      <c r="X13" s="90">
        <v>0.95817941952506591</v>
      </c>
      <c r="Y13" s="85">
        <v>81900</v>
      </c>
      <c r="Z13" s="85">
        <v>3088</v>
      </c>
      <c r="AA13" s="91">
        <v>7</v>
      </c>
      <c r="AB13" s="92">
        <v>1</v>
      </c>
      <c r="AC13" s="84">
        <v>0</v>
      </c>
      <c r="AD13" s="84">
        <v>0</v>
      </c>
      <c r="AE13" s="92">
        <v>1</v>
      </c>
      <c r="AF13" s="84">
        <v>0</v>
      </c>
      <c r="AG13" s="84">
        <v>0</v>
      </c>
      <c r="AH13" s="93">
        <v>1</v>
      </c>
      <c r="AI13" s="84">
        <v>0</v>
      </c>
      <c r="AJ13" s="94">
        <v>0</v>
      </c>
      <c r="AK13" s="93"/>
      <c r="AL13" s="84"/>
      <c r="AM13" s="94"/>
      <c r="AN13" s="93"/>
      <c r="AO13" s="84"/>
      <c r="AP13" s="94"/>
      <c r="AQ13" s="93"/>
      <c r="AR13" s="84"/>
      <c r="AS13" s="94"/>
      <c r="AT13" s="93"/>
      <c r="AU13" s="84"/>
      <c r="AV13" s="94"/>
      <c r="AW13" s="95">
        <v>10507</v>
      </c>
      <c r="AX13" s="95">
        <v>18036</v>
      </c>
      <c r="AY13" s="96">
        <v>53357</v>
      </c>
      <c r="AZ13" s="107"/>
      <c r="BA13" s="97">
        <v>21</v>
      </c>
      <c r="BB13" s="98">
        <v>9</v>
      </c>
      <c r="BC13" s="98">
        <v>22</v>
      </c>
      <c r="BD13" s="99">
        <v>7.5</v>
      </c>
      <c r="BE13" s="100">
        <v>10.5</v>
      </c>
      <c r="BF13" s="101"/>
      <c r="BG13" s="84"/>
      <c r="BH13" s="84"/>
      <c r="BI13" s="102"/>
      <c r="BJ13" s="102"/>
      <c r="BK13" s="102"/>
      <c r="BL13" s="103"/>
      <c r="BM13" s="104"/>
      <c r="BN13" s="102"/>
      <c r="BO13" s="102"/>
      <c r="BP13" s="104"/>
      <c r="BQ13" s="104"/>
      <c r="BR13" s="104"/>
      <c r="BS13" s="104"/>
      <c r="BT13" s="105">
        <f t="shared" si="0"/>
        <v>1</v>
      </c>
      <c r="BU13" s="105">
        <f t="shared" si="1"/>
        <v>1</v>
      </c>
      <c r="BV13" s="105">
        <f t="shared" si="2"/>
        <v>1</v>
      </c>
      <c r="BW13" s="105">
        <f t="shared" si="3"/>
        <v>1</v>
      </c>
      <c r="BX13" s="105">
        <f t="shared" si="4"/>
        <v>1</v>
      </c>
      <c r="BY13" s="105">
        <f t="shared" si="5"/>
        <v>1</v>
      </c>
      <c r="BZ13" s="105">
        <f t="shared" si="6"/>
        <v>1</v>
      </c>
      <c r="CA13" s="221">
        <v>0.98</v>
      </c>
      <c r="CB13" s="221">
        <v>0.9</v>
      </c>
      <c r="CC13" s="340"/>
      <c r="CD13" s="340"/>
      <c r="CE13" s="340"/>
      <c r="CF13" s="340"/>
      <c r="CG13" s="340"/>
      <c r="CH13" s="340"/>
      <c r="CI13" s="340"/>
      <c r="CJ13" s="222">
        <v>0.998</v>
      </c>
      <c r="CK13" s="222">
        <v>0.95</v>
      </c>
      <c r="CL13" s="223">
        <f t="shared" si="8"/>
        <v>1</v>
      </c>
      <c r="CM13" s="223">
        <f t="shared" si="9"/>
        <v>1</v>
      </c>
      <c r="CN13" s="223">
        <f t="shared" si="10"/>
        <v>1</v>
      </c>
      <c r="CO13" s="223">
        <f t="shared" si="11"/>
        <v>0</v>
      </c>
      <c r="CP13" s="223">
        <f t="shared" si="12"/>
        <v>0</v>
      </c>
      <c r="CQ13" s="223">
        <f t="shared" si="13"/>
        <v>0</v>
      </c>
      <c r="CR13" s="223">
        <f t="shared" si="14"/>
        <v>0</v>
      </c>
      <c r="CS13" s="343"/>
      <c r="CT13" s="343"/>
      <c r="CU13" s="343"/>
      <c r="CV13" s="343"/>
      <c r="CW13" s="343"/>
      <c r="CX13" s="343"/>
      <c r="CY13" s="343"/>
      <c r="CZ13" s="342"/>
      <c r="DA13" s="338"/>
      <c r="DB13" s="338"/>
      <c r="DC13" s="338"/>
      <c r="DD13" s="338"/>
      <c r="DE13" s="84">
        <f t="shared" si="19"/>
        <v>0</v>
      </c>
      <c r="DF13" s="84">
        <f t="shared" si="19"/>
        <v>0</v>
      </c>
      <c r="DG13" s="84">
        <f t="shared" si="19"/>
        <v>0</v>
      </c>
      <c r="DH13" s="84">
        <f t="shared" si="20"/>
        <v>0</v>
      </c>
      <c r="DI13" s="84">
        <f t="shared" si="20"/>
        <v>0</v>
      </c>
      <c r="DJ13" s="84">
        <f t="shared" si="20"/>
        <v>0</v>
      </c>
      <c r="DK13" s="84">
        <f t="shared" si="18"/>
        <v>0</v>
      </c>
      <c r="DL13" s="337"/>
      <c r="DM13" s="337"/>
      <c r="DN13" s="337"/>
      <c r="DO13" s="337"/>
      <c r="DP13" s="337"/>
      <c r="DQ13" s="337"/>
      <c r="DR13" s="337"/>
    </row>
    <row r="14" spans="1:122" s="106" customFormat="1" ht="13.5" thickBot="1" x14ac:dyDescent="0.25">
      <c r="A14" s="84">
        <v>1688</v>
      </c>
      <c r="B14" s="335"/>
      <c r="C14" s="86">
        <v>42510</v>
      </c>
      <c r="D14" s="87">
        <v>80939</v>
      </c>
      <c r="E14" s="84">
        <v>10775</v>
      </c>
      <c r="F14" s="88">
        <v>295</v>
      </c>
      <c r="G14" s="84">
        <v>5</v>
      </c>
      <c r="H14" s="89">
        <v>0.97262180974477963</v>
      </c>
      <c r="I14" s="88">
        <v>14970</v>
      </c>
      <c r="J14" s="84">
        <v>401</v>
      </c>
      <c r="K14" s="88">
        <v>0</v>
      </c>
      <c r="L14" s="89">
        <v>0.97321309285237145</v>
      </c>
      <c r="M14" s="88">
        <v>4084</v>
      </c>
      <c r="N14" s="88">
        <v>139</v>
      </c>
      <c r="O14" s="88">
        <v>0</v>
      </c>
      <c r="P14" s="90">
        <v>0.96596474045053871</v>
      </c>
      <c r="Q14" s="88">
        <v>7862</v>
      </c>
      <c r="R14" s="88">
        <v>342</v>
      </c>
      <c r="S14" s="88">
        <v>0</v>
      </c>
      <c r="T14" s="90">
        <v>0.95649961841770537</v>
      </c>
      <c r="U14" s="88">
        <v>43248</v>
      </c>
      <c r="V14" s="88">
        <v>1493</v>
      </c>
      <c r="W14" s="88">
        <v>12</v>
      </c>
      <c r="X14" s="90">
        <v>0.96547817240103584</v>
      </c>
      <c r="Y14" s="85">
        <v>80939</v>
      </c>
      <c r="Z14" s="85">
        <v>2670</v>
      </c>
      <c r="AA14" s="91">
        <v>17</v>
      </c>
      <c r="AB14" s="92">
        <v>0.99380952380952381</v>
      </c>
      <c r="AC14" s="84">
        <v>1</v>
      </c>
      <c r="AD14" s="84">
        <v>0.13</v>
      </c>
      <c r="AE14" s="92">
        <v>1</v>
      </c>
      <c r="AF14" s="84">
        <v>0</v>
      </c>
      <c r="AG14" s="84">
        <v>0</v>
      </c>
      <c r="AH14" s="93">
        <v>1</v>
      </c>
      <c r="AI14" s="84">
        <v>0</v>
      </c>
      <c r="AJ14" s="94">
        <v>0</v>
      </c>
      <c r="AK14" s="93"/>
      <c r="AL14" s="84"/>
      <c r="AM14" s="94"/>
      <c r="AN14" s="93"/>
      <c r="AO14" s="84"/>
      <c r="AP14" s="94"/>
      <c r="AQ14" s="93"/>
      <c r="AR14" s="84"/>
      <c r="AS14" s="94"/>
      <c r="AT14" s="93"/>
      <c r="AU14" s="84"/>
      <c r="AV14" s="94"/>
      <c r="AW14" s="95">
        <v>10775</v>
      </c>
      <c r="AX14" s="95">
        <v>19054</v>
      </c>
      <c r="AY14" s="96">
        <v>51110</v>
      </c>
      <c r="AZ14" s="107" t="s">
        <v>174</v>
      </c>
      <c r="BA14" s="97">
        <v>21</v>
      </c>
      <c r="BB14" s="98">
        <v>9</v>
      </c>
      <c r="BC14" s="98">
        <v>22</v>
      </c>
      <c r="BD14" s="99">
        <v>7.5</v>
      </c>
      <c r="BE14" s="100">
        <v>10.5</v>
      </c>
      <c r="BF14" s="101">
        <v>3.16</v>
      </c>
      <c r="BG14" s="84"/>
      <c r="BH14" s="84"/>
      <c r="BI14" s="102"/>
      <c r="BJ14" s="102"/>
      <c r="BK14" s="102"/>
      <c r="BL14" s="103"/>
      <c r="BM14" s="104">
        <v>1</v>
      </c>
      <c r="BN14" s="102"/>
      <c r="BO14" s="102"/>
      <c r="BP14" s="104"/>
      <c r="BQ14" s="104"/>
      <c r="BR14" s="104"/>
      <c r="BS14" s="104"/>
      <c r="BT14" s="105">
        <f t="shared" si="0"/>
        <v>0.99380952380952381</v>
      </c>
      <c r="BU14" s="105">
        <f t="shared" si="1"/>
        <v>1</v>
      </c>
      <c r="BV14" s="105">
        <f t="shared" si="2"/>
        <v>1</v>
      </c>
      <c r="BW14" s="105">
        <f t="shared" si="3"/>
        <v>1</v>
      </c>
      <c r="BX14" s="105">
        <f t="shared" si="4"/>
        <v>1</v>
      </c>
      <c r="BY14" s="105">
        <f t="shared" si="5"/>
        <v>1</v>
      </c>
      <c r="BZ14" s="105">
        <f t="shared" si="6"/>
        <v>1</v>
      </c>
      <c r="CA14" s="221">
        <v>0.98</v>
      </c>
      <c r="CB14" s="221">
        <v>0.9</v>
      </c>
      <c r="CC14" s="340"/>
      <c r="CD14" s="340"/>
      <c r="CE14" s="340"/>
      <c r="CF14" s="340"/>
      <c r="CG14" s="340"/>
      <c r="CH14" s="340"/>
      <c r="CI14" s="340"/>
      <c r="CJ14" s="222">
        <v>0.998</v>
      </c>
      <c r="CK14" s="222">
        <v>0.95</v>
      </c>
      <c r="CL14" s="223">
        <f t="shared" si="8"/>
        <v>0.99380952380952381</v>
      </c>
      <c r="CM14" s="223">
        <f t="shared" si="9"/>
        <v>1</v>
      </c>
      <c r="CN14" s="223">
        <f t="shared" si="10"/>
        <v>1</v>
      </c>
      <c r="CO14" s="223">
        <f t="shared" si="11"/>
        <v>0</v>
      </c>
      <c r="CP14" s="223">
        <f t="shared" si="12"/>
        <v>0</v>
      </c>
      <c r="CQ14" s="223">
        <f t="shared" si="13"/>
        <v>0</v>
      </c>
      <c r="CR14" s="223">
        <f t="shared" si="14"/>
        <v>0</v>
      </c>
      <c r="CS14" s="343"/>
      <c r="CT14" s="343"/>
      <c r="CU14" s="343"/>
      <c r="CV14" s="343"/>
      <c r="CW14" s="343"/>
      <c r="CX14" s="343"/>
      <c r="CY14" s="343"/>
      <c r="CZ14" s="342"/>
      <c r="DA14" s="338"/>
      <c r="DB14" s="338"/>
      <c r="DC14" s="338"/>
      <c r="DD14" s="338"/>
      <c r="DE14" s="84">
        <f t="shared" si="19"/>
        <v>0</v>
      </c>
      <c r="DF14" s="84">
        <f t="shared" si="19"/>
        <v>0</v>
      </c>
      <c r="DG14" s="84">
        <f t="shared" si="19"/>
        <v>0</v>
      </c>
      <c r="DH14" s="84">
        <f t="shared" si="20"/>
        <v>0</v>
      </c>
      <c r="DI14" s="84">
        <f t="shared" si="20"/>
        <v>0</v>
      </c>
      <c r="DJ14" s="84">
        <f t="shared" si="20"/>
        <v>0</v>
      </c>
      <c r="DK14" s="84">
        <f t="shared" si="18"/>
        <v>0</v>
      </c>
      <c r="DL14" s="337"/>
      <c r="DM14" s="337"/>
      <c r="DN14" s="337"/>
      <c r="DO14" s="337"/>
      <c r="DP14" s="337"/>
      <c r="DQ14" s="337"/>
      <c r="DR14" s="337"/>
    </row>
    <row r="15" spans="1:122" s="106" customFormat="1" ht="13.5" thickBot="1" x14ac:dyDescent="0.25">
      <c r="A15" s="84">
        <v>1689</v>
      </c>
      <c r="B15" s="335"/>
      <c r="C15" s="86">
        <v>42511</v>
      </c>
      <c r="D15" s="87">
        <v>50614</v>
      </c>
      <c r="E15" s="84"/>
      <c r="F15" s="88"/>
      <c r="G15" s="84"/>
      <c r="H15" s="89"/>
      <c r="I15" s="88">
        <v>5559</v>
      </c>
      <c r="J15" s="84">
        <v>263</v>
      </c>
      <c r="K15" s="88">
        <v>0</v>
      </c>
      <c r="L15" s="89">
        <v>0.95268933261377942</v>
      </c>
      <c r="M15" s="88">
        <v>2563</v>
      </c>
      <c r="N15" s="88">
        <v>110</v>
      </c>
      <c r="O15" s="88">
        <v>0</v>
      </c>
      <c r="P15" s="90">
        <v>0.9570815450643777</v>
      </c>
      <c r="Q15" s="88">
        <v>2929</v>
      </c>
      <c r="R15" s="88">
        <v>134</v>
      </c>
      <c r="S15" s="88">
        <v>1</v>
      </c>
      <c r="T15" s="90">
        <v>0.95425059747354046</v>
      </c>
      <c r="U15" s="88">
        <v>39563</v>
      </c>
      <c r="V15" s="88">
        <v>1248</v>
      </c>
      <c r="W15" s="88">
        <v>19</v>
      </c>
      <c r="X15" s="90">
        <v>0.96845537497156431</v>
      </c>
      <c r="Y15" s="85">
        <v>50614</v>
      </c>
      <c r="Z15" s="85">
        <v>1755</v>
      </c>
      <c r="AA15" s="91">
        <v>20</v>
      </c>
      <c r="AB15" s="92">
        <v>1</v>
      </c>
      <c r="AC15" s="84">
        <v>0</v>
      </c>
      <c r="AD15" s="84">
        <v>0</v>
      </c>
      <c r="AE15" s="92">
        <v>1</v>
      </c>
      <c r="AF15" s="84">
        <v>0</v>
      </c>
      <c r="AG15" s="84">
        <v>0</v>
      </c>
      <c r="AH15" s="93">
        <v>1</v>
      </c>
      <c r="AI15" s="84">
        <v>0</v>
      </c>
      <c r="AJ15" s="94">
        <v>0</v>
      </c>
      <c r="AK15" s="93"/>
      <c r="AL15" s="84"/>
      <c r="AM15" s="94"/>
      <c r="AN15" s="93"/>
      <c r="AO15" s="84"/>
      <c r="AP15" s="94"/>
      <c r="AQ15" s="93"/>
      <c r="AR15" s="84"/>
      <c r="AS15" s="94"/>
      <c r="AT15" s="93"/>
      <c r="AU15" s="84"/>
      <c r="AV15" s="94"/>
      <c r="AW15" s="95">
        <v>0</v>
      </c>
      <c r="AX15" s="95">
        <v>8122</v>
      </c>
      <c r="AY15" s="96">
        <v>42492</v>
      </c>
      <c r="AZ15" s="107"/>
      <c r="BA15" s="97">
        <v>21</v>
      </c>
      <c r="BB15" s="98">
        <v>9</v>
      </c>
      <c r="BC15" s="98">
        <v>22</v>
      </c>
      <c r="BD15" s="99">
        <v>7.5</v>
      </c>
      <c r="BE15" s="100">
        <v>10.5</v>
      </c>
      <c r="BF15" s="101"/>
      <c r="BG15" s="84"/>
      <c r="BH15" s="84"/>
      <c r="BI15" s="102"/>
      <c r="BJ15" s="102"/>
      <c r="BK15" s="102"/>
      <c r="BL15" s="103"/>
      <c r="BM15" s="104"/>
      <c r="BN15" s="102"/>
      <c r="BO15" s="102"/>
      <c r="BP15" s="108"/>
      <c r="BQ15" s="108"/>
      <c r="BR15" s="108"/>
      <c r="BS15" s="108"/>
      <c r="BT15" s="105">
        <f t="shared" si="0"/>
        <v>1</v>
      </c>
      <c r="BU15" s="105">
        <f t="shared" si="1"/>
        <v>1</v>
      </c>
      <c r="BV15" s="105">
        <f t="shared" si="2"/>
        <v>1</v>
      </c>
      <c r="BW15" s="105">
        <f t="shared" si="3"/>
        <v>1</v>
      </c>
      <c r="BX15" s="105">
        <f t="shared" si="4"/>
        <v>1</v>
      </c>
      <c r="BY15" s="105">
        <f t="shared" si="5"/>
        <v>1</v>
      </c>
      <c r="BZ15" s="105">
        <f t="shared" si="6"/>
        <v>1</v>
      </c>
      <c r="CA15" s="221">
        <v>0.98</v>
      </c>
      <c r="CB15" s="221">
        <v>0.9</v>
      </c>
      <c r="CC15" s="340"/>
      <c r="CD15" s="340"/>
      <c r="CE15" s="340"/>
      <c r="CF15" s="340"/>
      <c r="CG15" s="340"/>
      <c r="CH15" s="340"/>
      <c r="CI15" s="340"/>
      <c r="CJ15" s="222">
        <v>0.998</v>
      </c>
      <c r="CK15" s="222">
        <v>0.95</v>
      </c>
      <c r="CL15" s="223">
        <f t="shared" si="8"/>
        <v>1</v>
      </c>
      <c r="CM15" s="223">
        <f t="shared" si="9"/>
        <v>1</v>
      </c>
      <c r="CN15" s="223">
        <f t="shared" si="10"/>
        <v>1</v>
      </c>
      <c r="CO15" s="223">
        <f t="shared" si="11"/>
        <v>0</v>
      </c>
      <c r="CP15" s="223">
        <f t="shared" si="12"/>
        <v>0</v>
      </c>
      <c r="CQ15" s="223">
        <f t="shared" si="13"/>
        <v>0</v>
      </c>
      <c r="CR15" s="223">
        <f t="shared" si="14"/>
        <v>0</v>
      </c>
      <c r="CS15" s="343"/>
      <c r="CT15" s="343"/>
      <c r="CU15" s="343"/>
      <c r="CV15" s="343"/>
      <c r="CW15" s="343"/>
      <c r="CX15" s="343"/>
      <c r="CY15" s="343"/>
      <c r="CZ15" s="342"/>
      <c r="DA15" s="338"/>
      <c r="DB15" s="338"/>
      <c r="DC15" s="338"/>
      <c r="DD15" s="338"/>
      <c r="DE15" s="84">
        <f t="shared" si="19"/>
        <v>0</v>
      </c>
      <c r="DF15" s="84">
        <f t="shared" si="19"/>
        <v>0</v>
      </c>
      <c r="DG15" s="84">
        <f t="shared" si="19"/>
        <v>0</v>
      </c>
      <c r="DH15" s="84">
        <f t="shared" si="20"/>
        <v>0</v>
      </c>
      <c r="DI15" s="84">
        <f t="shared" si="20"/>
        <v>0</v>
      </c>
      <c r="DJ15" s="84">
        <f t="shared" si="20"/>
        <v>0</v>
      </c>
      <c r="DK15" s="84">
        <f t="shared" si="18"/>
        <v>0</v>
      </c>
      <c r="DL15" s="337"/>
      <c r="DM15" s="337"/>
      <c r="DN15" s="337"/>
      <c r="DO15" s="337"/>
      <c r="DP15" s="337"/>
      <c r="DQ15" s="337"/>
      <c r="DR15" s="337"/>
    </row>
    <row r="16" spans="1:122" s="106" customFormat="1" ht="13.5" thickBot="1" x14ac:dyDescent="0.25">
      <c r="A16" s="84">
        <v>1690</v>
      </c>
      <c r="B16" s="336"/>
      <c r="C16" s="86">
        <v>42512</v>
      </c>
      <c r="D16" s="87">
        <v>32952</v>
      </c>
      <c r="E16" s="84"/>
      <c r="F16" s="88"/>
      <c r="G16" s="84"/>
      <c r="H16" s="89"/>
      <c r="I16" s="88">
        <v>511</v>
      </c>
      <c r="J16" s="84">
        <v>33</v>
      </c>
      <c r="K16" s="88">
        <v>0</v>
      </c>
      <c r="L16" s="89">
        <v>0.93542074363992167</v>
      </c>
      <c r="M16" s="88">
        <v>863</v>
      </c>
      <c r="N16" s="88">
        <v>72</v>
      </c>
      <c r="O16" s="88">
        <v>0</v>
      </c>
      <c r="P16" s="90">
        <v>0.91657010428736962</v>
      </c>
      <c r="Q16" s="88">
        <v>330</v>
      </c>
      <c r="R16" s="88">
        <v>12</v>
      </c>
      <c r="S16" s="88">
        <v>0</v>
      </c>
      <c r="T16" s="90">
        <v>0.96363636363636362</v>
      </c>
      <c r="U16" s="88">
        <v>31248</v>
      </c>
      <c r="V16" s="88">
        <v>580</v>
      </c>
      <c r="W16" s="88">
        <v>6</v>
      </c>
      <c r="X16" s="90">
        <v>0.98143881208397332</v>
      </c>
      <c r="Y16" s="85">
        <v>32952</v>
      </c>
      <c r="Z16" s="85">
        <v>697</v>
      </c>
      <c r="AA16" s="91">
        <v>6</v>
      </c>
      <c r="AB16" s="92">
        <v>1</v>
      </c>
      <c r="AC16" s="84">
        <v>0</v>
      </c>
      <c r="AD16" s="84">
        <v>0</v>
      </c>
      <c r="AE16" s="92">
        <v>1</v>
      </c>
      <c r="AF16" s="84">
        <v>0</v>
      </c>
      <c r="AG16" s="84">
        <v>0</v>
      </c>
      <c r="AH16" s="93">
        <v>1</v>
      </c>
      <c r="AI16" s="84">
        <v>0</v>
      </c>
      <c r="AJ16" s="94">
        <v>0</v>
      </c>
      <c r="AK16" s="93"/>
      <c r="AL16" s="84"/>
      <c r="AM16" s="94"/>
      <c r="AN16" s="93"/>
      <c r="AO16" s="84"/>
      <c r="AP16" s="94"/>
      <c r="AQ16" s="93"/>
      <c r="AR16" s="84"/>
      <c r="AS16" s="94"/>
      <c r="AT16" s="93"/>
      <c r="AU16" s="84"/>
      <c r="AV16" s="94"/>
      <c r="AW16" s="95">
        <v>0</v>
      </c>
      <c r="AX16" s="95">
        <v>1374</v>
      </c>
      <c r="AY16" s="96">
        <v>31578</v>
      </c>
      <c r="AZ16" s="107"/>
      <c r="BA16" s="97">
        <v>21</v>
      </c>
      <c r="BB16" s="98">
        <v>9</v>
      </c>
      <c r="BC16" s="98">
        <v>22</v>
      </c>
      <c r="BD16" s="99">
        <v>7.5</v>
      </c>
      <c r="BE16" s="100">
        <v>10.5</v>
      </c>
      <c r="BF16" s="101"/>
      <c r="BG16" s="84"/>
      <c r="BH16" s="84"/>
      <c r="BI16" s="102"/>
      <c r="BJ16" s="102"/>
      <c r="BK16" s="102"/>
      <c r="BL16" s="103"/>
      <c r="BM16" s="104"/>
      <c r="BN16" s="102"/>
      <c r="BO16" s="102"/>
      <c r="BP16" s="108"/>
      <c r="BQ16" s="108"/>
      <c r="BR16" s="108"/>
      <c r="BS16" s="108"/>
      <c r="BT16" s="105">
        <f t="shared" si="0"/>
        <v>1</v>
      </c>
      <c r="BU16" s="105">
        <f t="shared" si="1"/>
        <v>1</v>
      </c>
      <c r="BV16" s="105">
        <f t="shared" si="2"/>
        <v>1</v>
      </c>
      <c r="BW16" s="105">
        <f t="shared" si="3"/>
        <v>1</v>
      </c>
      <c r="BX16" s="105">
        <f t="shared" si="4"/>
        <v>1</v>
      </c>
      <c r="BY16" s="105">
        <f t="shared" si="5"/>
        <v>1</v>
      </c>
      <c r="BZ16" s="105">
        <f t="shared" si="6"/>
        <v>1</v>
      </c>
      <c r="CA16" s="221">
        <v>0.98</v>
      </c>
      <c r="CB16" s="221">
        <v>0.9</v>
      </c>
      <c r="CC16" s="341"/>
      <c r="CD16" s="341"/>
      <c r="CE16" s="341"/>
      <c r="CF16" s="341"/>
      <c r="CG16" s="341"/>
      <c r="CH16" s="341"/>
      <c r="CI16" s="341"/>
      <c r="CJ16" s="222">
        <v>0.998</v>
      </c>
      <c r="CK16" s="222">
        <v>0.95</v>
      </c>
      <c r="CL16" s="223">
        <f t="shared" si="8"/>
        <v>1</v>
      </c>
      <c r="CM16" s="223">
        <f t="shared" si="9"/>
        <v>1</v>
      </c>
      <c r="CN16" s="223">
        <f t="shared" si="10"/>
        <v>1</v>
      </c>
      <c r="CO16" s="223">
        <f t="shared" si="11"/>
        <v>0</v>
      </c>
      <c r="CP16" s="223">
        <f t="shared" si="12"/>
        <v>0</v>
      </c>
      <c r="CQ16" s="223">
        <f t="shared" si="13"/>
        <v>0</v>
      </c>
      <c r="CR16" s="223">
        <f t="shared" si="14"/>
        <v>0</v>
      </c>
      <c r="CS16" s="343"/>
      <c r="CT16" s="343"/>
      <c r="CU16" s="343"/>
      <c r="CV16" s="343"/>
      <c r="CW16" s="343"/>
      <c r="CX16" s="343"/>
      <c r="CY16" s="343"/>
      <c r="CZ16" s="342"/>
      <c r="DA16" s="338"/>
      <c r="DB16" s="338"/>
      <c r="DC16" s="338"/>
      <c r="DD16" s="338"/>
      <c r="DE16" s="84">
        <f t="shared" si="19"/>
        <v>0</v>
      </c>
      <c r="DF16" s="84">
        <f t="shared" si="19"/>
        <v>0</v>
      </c>
      <c r="DG16" s="84">
        <f t="shared" si="19"/>
        <v>0</v>
      </c>
      <c r="DH16" s="84">
        <f t="shared" si="20"/>
        <v>0</v>
      </c>
      <c r="DI16" s="84">
        <f t="shared" si="20"/>
        <v>0</v>
      </c>
      <c r="DJ16" s="84">
        <f t="shared" si="20"/>
        <v>0</v>
      </c>
      <c r="DK16" s="84">
        <f t="shared" si="18"/>
        <v>0</v>
      </c>
      <c r="DL16" s="337"/>
      <c r="DM16" s="337"/>
      <c r="DN16" s="337"/>
      <c r="DO16" s="337"/>
      <c r="DP16" s="337"/>
      <c r="DQ16" s="337"/>
      <c r="DR16" s="337"/>
    </row>
    <row r="17" spans="1:122" s="106" customFormat="1" ht="13.5" thickBot="1" x14ac:dyDescent="0.25">
      <c r="A17" s="84">
        <v>1691</v>
      </c>
      <c r="B17" s="334">
        <v>21</v>
      </c>
      <c r="C17" s="86">
        <v>42513</v>
      </c>
      <c r="D17" s="87">
        <v>85955</v>
      </c>
      <c r="E17" s="84">
        <v>11509</v>
      </c>
      <c r="F17" s="88">
        <v>321</v>
      </c>
      <c r="G17" s="84">
        <v>0</v>
      </c>
      <c r="H17" s="89">
        <v>0.97210878442957682</v>
      </c>
      <c r="I17" s="88">
        <v>15008</v>
      </c>
      <c r="J17" s="84">
        <v>496</v>
      </c>
      <c r="K17" s="88">
        <v>0</v>
      </c>
      <c r="L17" s="89">
        <v>0.96695095948827292</v>
      </c>
      <c r="M17" s="88">
        <v>5871</v>
      </c>
      <c r="N17" s="88">
        <v>189</v>
      </c>
      <c r="O17" s="88">
        <v>2</v>
      </c>
      <c r="P17" s="90">
        <v>0.96780786918753192</v>
      </c>
      <c r="Q17" s="88">
        <v>7853</v>
      </c>
      <c r="R17" s="88">
        <v>430</v>
      </c>
      <c r="S17" s="88">
        <v>0</v>
      </c>
      <c r="T17" s="90">
        <v>0.94524385585126702</v>
      </c>
      <c r="U17" s="88">
        <v>45714</v>
      </c>
      <c r="V17" s="88">
        <v>1713</v>
      </c>
      <c r="W17" s="88">
        <v>7</v>
      </c>
      <c r="X17" s="90">
        <v>0.96252789079931744</v>
      </c>
      <c r="Y17" s="85">
        <v>85955</v>
      </c>
      <c r="Z17" s="85">
        <v>3149</v>
      </c>
      <c r="AA17" s="91">
        <v>9</v>
      </c>
      <c r="AB17" s="92">
        <v>1</v>
      </c>
      <c r="AC17" s="84">
        <v>0</v>
      </c>
      <c r="AD17" s="84">
        <v>0</v>
      </c>
      <c r="AE17" s="92">
        <v>1</v>
      </c>
      <c r="AF17" s="84">
        <v>0</v>
      </c>
      <c r="AG17" s="84">
        <v>0</v>
      </c>
      <c r="AH17" s="93">
        <v>0.99864864864864877</v>
      </c>
      <c r="AI17" s="84">
        <v>1</v>
      </c>
      <c r="AJ17" s="94">
        <v>2.5000000000000001E-2</v>
      </c>
      <c r="AK17" s="93"/>
      <c r="AL17" s="84"/>
      <c r="AM17" s="94"/>
      <c r="AN17" s="93"/>
      <c r="AO17" s="84"/>
      <c r="AP17" s="94"/>
      <c r="AQ17" s="93"/>
      <c r="AR17" s="84"/>
      <c r="AS17" s="94"/>
      <c r="AT17" s="93"/>
      <c r="AU17" s="84"/>
      <c r="AV17" s="94"/>
      <c r="AW17" s="95">
        <v>11509</v>
      </c>
      <c r="AX17" s="95">
        <v>20879</v>
      </c>
      <c r="AY17" s="96">
        <v>53567</v>
      </c>
      <c r="AZ17" s="107" t="s">
        <v>175</v>
      </c>
      <c r="BA17" s="97">
        <v>14.5</v>
      </c>
      <c r="BB17" s="98">
        <v>0</v>
      </c>
      <c r="BC17" s="98">
        <v>12</v>
      </c>
      <c r="BD17" s="99">
        <v>7.5</v>
      </c>
      <c r="BE17" s="100">
        <v>10.5</v>
      </c>
      <c r="BF17" s="101"/>
      <c r="BG17" s="84"/>
      <c r="BH17" s="84">
        <v>0.5</v>
      </c>
      <c r="BI17" s="102"/>
      <c r="BJ17" s="102"/>
      <c r="BK17" s="102"/>
      <c r="BL17" s="103"/>
      <c r="BM17" s="104"/>
      <c r="BN17" s="102"/>
      <c r="BO17" s="102">
        <v>0</v>
      </c>
      <c r="BP17" s="104"/>
      <c r="BQ17" s="104"/>
      <c r="BR17" s="104"/>
      <c r="BS17" s="104"/>
      <c r="BT17" s="105">
        <f t="shared" si="0"/>
        <v>1</v>
      </c>
      <c r="BU17" s="105">
        <f t="shared" si="1"/>
        <v>1</v>
      </c>
      <c r="BV17" s="105">
        <f t="shared" si="2"/>
        <v>1</v>
      </c>
      <c r="BW17" s="105">
        <f t="shared" si="3"/>
        <v>1</v>
      </c>
      <c r="BX17" s="105">
        <f t="shared" si="4"/>
        <v>1</v>
      </c>
      <c r="BY17" s="105">
        <f t="shared" si="5"/>
        <v>1</v>
      </c>
      <c r="BZ17" s="105">
        <f t="shared" si="6"/>
        <v>1</v>
      </c>
      <c r="CA17" s="221">
        <v>0.98</v>
      </c>
      <c r="CB17" s="221">
        <v>0.9</v>
      </c>
      <c r="CC17" s="339">
        <f t="shared" ref="CC17:CI17" si="23">AVERAGE(BT17:BT23)</f>
        <v>0.99995918367346925</v>
      </c>
      <c r="CD17" s="339">
        <f t="shared" si="23"/>
        <v>1</v>
      </c>
      <c r="CE17" s="339">
        <f t="shared" si="23"/>
        <v>1</v>
      </c>
      <c r="CF17" s="339">
        <f t="shared" si="23"/>
        <v>1</v>
      </c>
      <c r="CG17" s="339">
        <f t="shared" si="23"/>
        <v>1</v>
      </c>
      <c r="CH17" s="339">
        <f t="shared" si="23"/>
        <v>1</v>
      </c>
      <c r="CI17" s="339">
        <f t="shared" si="23"/>
        <v>1</v>
      </c>
      <c r="CJ17" s="222">
        <v>0.998</v>
      </c>
      <c r="CK17" s="222">
        <v>0.95</v>
      </c>
      <c r="CL17" s="223">
        <f t="shared" si="8"/>
        <v>1</v>
      </c>
      <c r="CM17" s="223">
        <f t="shared" si="9"/>
        <v>1</v>
      </c>
      <c r="CN17" s="223">
        <f t="shared" si="10"/>
        <v>0.99864864864864877</v>
      </c>
      <c r="CO17" s="223">
        <f t="shared" si="11"/>
        <v>0</v>
      </c>
      <c r="CP17" s="223">
        <f t="shared" si="12"/>
        <v>0</v>
      </c>
      <c r="CQ17" s="223">
        <f t="shared" si="13"/>
        <v>0</v>
      </c>
      <c r="CR17" s="223">
        <f t="shared" si="14"/>
        <v>0</v>
      </c>
      <c r="CS17" s="342">
        <f t="shared" ref="CS17:CY17" si="24">AVERAGE(CL17:CL23)</f>
        <v>0.99995918367346925</v>
      </c>
      <c r="CT17" s="342">
        <f t="shared" si="24"/>
        <v>1</v>
      </c>
      <c r="CU17" s="342">
        <f t="shared" si="24"/>
        <v>0.99980694980694984</v>
      </c>
      <c r="CV17" s="342">
        <f t="shared" si="24"/>
        <v>0</v>
      </c>
      <c r="CW17" s="342">
        <f t="shared" si="24"/>
        <v>0</v>
      </c>
      <c r="CX17" s="342">
        <f t="shared" si="24"/>
        <v>0</v>
      </c>
      <c r="CY17" s="342">
        <f t="shared" si="24"/>
        <v>0</v>
      </c>
      <c r="CZ17" s="342">
        <f>(SUM(Q17:Q23)-SUM(R17:R23))/SUM(Q17:Q23)</f>
        <v>0.94918926996936415</v>
      </c>
      <c r="DA17" s="338">
        <f>(SUM(U17:U23)-SUM(V17:V23))/SUM(U17:U23)</f>
        <v>0.96250724259345333</v>
      </c>
      <c r="DB17" s="338">
        <f>((SUM(E17:E23)-SUM(F17:F23))/SUM(E17:E23))</f>
        <v>0.97151735804648431</v>
      </c>
      <c r="DC17" s="338">
        <f>((SUM(I17:I23)-SUM(J17:J23))/SUM(I17:I23))</f>
        <v>0.96340482573726538</v>
      </c>
      <c r="DD17" s="338">
        <f>((SUM(M17:M23)-SUM(N17:N23))/SUM(M17:M23))</f>
        <v>0.96548065628433932</v>
      </c>
      <c r="DE17" s="84">
        <f t="shared" si="19"/>
        <v>0</v>
      </c>
      <c r="DF17" s="84">
        <f t="shared" si="19"/>
        <v>0</v>
      </c>
      <c r="DG17" s="84">
        <f t="shared" si="19"/>
        <v>0</v>
      </c>
      <c r="DH17" s="84">
        <f t="shared" si="20"/>
        <v>0</v>
      </c>
      <c r="DI17" s="84">
        <f t="shared" si="20"/>
        <v>0</v>
      </c>
      <c r="DJ17" s="84">
        <f t="shared" si="20"/>
        <v>0</v>
      </c>
      <c r="DK17" s="84">
        <f t="shared" si="18"/>
        <v>0</v>
      </c>
      <c r="DL17" s="337">
        <f>IF(CC17&lt;99%,5000,IF(CC17&lt;99.2%,4500,IF(CC17&lt;99.3%,4000,IF(CC17&lt;99.4%,3500,IF(CC17&lt;99.5%,3000,IF(CC17&lt;99.6%,2500,IF(CC17&lt;99.7%,2000,IF(CC17&lt;99.8%,1500,))))))))</f>
        <v>0</v>
      </c>
      <c r="DM17" s="337">
        <f>IF(CD17&lt;99%,5000,IF(CD17&lt;99.2%,4500,IF(CD17&lt;99.3%,4000,IF(CD17&lt;99.4%,3500,IF(CD17&lt;99.5%,3000,IF(CD17&lt;99.6%,2500,IF(CD17&lt;99.7%,2000,IF(CD17&lt;99.8%,1500,))))))))</f>
        <v>0</v>
      </c>
      <c r="DN17" s="337">
        <f>IF(CE17&lt;99%,5000,IF(CE17&lt;99.2%,4500,IF(CE17&lt;99.3%,4000,IF(CE17&lt;99.4%,3500,IF(CE17&lt;99.5%,3000,IF(CE17&lt;99.6%,2500,IF(CE17&lt;99.7%,2000,IF(CE17&lt;99.8%,1500,))))))))</f>
        <v>0</v>
      </c>
      <c r="DO17" s="337">
        <f>IF(CF17&lt;88.2%,5000,IF(CF17&lt;88.4%,4500,IF(CF17&lt;88.5%,4000,IF(CF17&lt;88.6%,3500,IF(CF17&lt;88.7%,3000,IF(CF17&lt;88.8%,2500,IF(CF17&lt;88.9%,2000,IF(CF17&lt;90%,1500,))))))))</f>
        <v>0</v>
      </c>
      <c r="DP17" s="337">
        <f>IF(CG17&lt;99%,5000,IF(CG17&lt;99.2%,4500,IF(CG17&lt;99.3%,4000,IF(CG17&lt;99.4%,3500,IF(CG17&lt;99.5%,3000,IF(CG17&lt;99.6%,2500,IF(CG17&lt;99.7%,2000,IF(CG17&lt;99.8%,1500,))))))))</f>
        <v>0</v>
      </c>
      <c r="DQ17" s="337">
        <f>IF(CH17&lt;99%,5000,IF(CH17&lt;99.2%,4500,IF(CH17&lt;99.3%,4000,IF(CH17&lt;99.4%,3500,IF(CH17&lt;99.5%,3000,IF(CH17&lt;99.6%,2500,IF(CH17&lt;99.7%,2000,IF(CH17&lt;99.8%,1500,))))))))</f>
        <v>0</v>
      </c>
      <c r="DR17" s="337">
        <f>IF(CI17&lt;99%,5000,IF(CI17&lt;99.2%,4500,IF(CI17&lt;99.3%,4000,IF(CI17&lt;99.4%,3500,IF(CI17&lt;99.5%,3000,IF(CI17&lt;99.6%,2500,IF(CI17&lt;99.7%,2000,IF(CI17&lt;99.8%,1500,))))))))</f>
        <v>0</v>
      </c>
    </row>
    <row r="18" spans="1:122" s="106" customFormat="1" ht="13.5" thickBot="1" x14ac:dyDescent="0.25">
      <c r="A18" s="84">
        <v>1692</v>
      </c>
      <c r="B18" s="335"/>
      <c r="C18" s="86">
        <v>42514</v>
      </c>
      <c r="D18" s="87">
        <v>91529</v>
      </c>
      <c r="E18" s="84">
        <v>10664</v>
      </c>
      <c r="F18" s="88">
        <v>287</v>
      </c>
      <c r="G18" s="84">
        <v>0</v>
      </c>
      <c r="H18" s="89">
        <v>0.97308702175543882</v>
      </c>
      <c r="I18" s="88">
        <v>15194</v>
      </c>
      <c r="J18" s="84">
        <v>477</v>
      </c>
      <c r="K18" s="88">
        <v>6</v>
      </c>
      <c r="L18" s="89">
        <v>0.96860602869553769</v>
      </c>
      <c r="M18" s="88">
        <v>4996</v>
      </c>
      <c r="N18" s="88">
        <v>170</v>
      </c>
      <c r="O18" s="88">
        <v>0</v>
      </c>
      <c r="P18" s="90">
        <v>0.9659727782225781</v>
      </c>
      <c r="Q18" s="88">
        <v>7950</v>
      </c>
      <c r="R18" s="88">
        <v>349</v>
      </c>
      <c r="S18" s="88">
        <v>0</v>
      </c>
      <c r="T18" s="90">
        <v>0.9561006289308176</v>
      </c>
      <c r="U18" s="88">
        <v>52725</v>
      </c>
      <c r="V18" s="88">
        <v>2730</v>
      </c>
      <c r="W18" s="88">
        <v>4</v>
      </c>
      <c r="X18" s="90">
        <v>0.94822190611664292</v>
      </c>
      <c r="Y18" s="85">
        <v>91529</v>
      </c>
      <c r="Z18" s="85">
        <v>4013</v>
      </c>
      <c r="AA18" s="91">
        <v>10</v>
      </c>
      <c r="AB18" s="92">
        <v>1</v>
      </c>
      <c r="AC18" s="84">
        <v>0</v>
      </c>
      <c r="AD18" s="84">
        <v>0</v>
      </c>
      <c r="AE18" s="92">
        <v>1</v>
      </c>
      <c r="AF18" s="84">
        <v>0</v>
      </c>
      <c r="AG18" s="84">
        <v>0</v>
      </c>
      <c r="AH18" s="93">
        <v>1</v>
      </c>
      <c r="AI18" s="84">
        <v>0</v>
      </c>
      <c r="AJ18" s="94">
        <v>0</v>
      </c>
      <c r="AK18" s="93"/>
      <c r="AL18" s="84"/>
      <c r="AM18" s="94"/>
      <c r="AN18" s="93"/>
      <c r="AO18" s="84"/>
      <c r="AP18" s="94"/>
      <c r="AQ18" s="93"/>
      <c r="AR18" s="84"/>
      <c r="AS18" s="94"/>
      <c r="AT18" s="93"/>
      <c r="AU18" s="84"/>
      <c r="AV18" s="94"/>
      <c r="AW18" s="95">
        <v>10664</v>
      </c>
      <c r="AX18" s="95">
        <v>20190</v>
      </c>
      <c r="AY18" s="96">
        <v>60675</v>
      </c>
      <c r="AZ18" s="107"/>
      <c r="BA18" s="97">
        <v>16</v>
      </c>
      <c r="BB18" s="98">
        <v>0</v>
      </c>
      <c r="BC18" s="98">
        <v>8</v>
      </c>
      <c r="BD18" s="99">
        <v>7.5</v>
      </c>
      <c r="BE18" s="100">
        <v>10.5</v>
      </c>
      <c r="BF18" s="101"/>
      <c r="BG18" s="84"/>
      <c r="BH18" s="84"/>
      <c r="BI18" s="102"/>
      <c r="BJ18" s="102"/>
      <c r="BK18" s="102"/>
      <c r="BL18" s="103"/>
      <c r="BM18" s="104"/>
      <c r="BN18" s="102"/>
      <c r="BO18" s="102"/>
      <c r="BP18" s="104"/>
      <c r="BQ18" s="104"/>
      <c r="BR18" s="104"/>
      <c r="BS18" s="104"/>
      <c r="BT18" s="105">
        <f t="shared" si="0"/>
        <v>1</v>
      </c>
      <c r="BU18" s="105">
        <f t="shared" si="1"/>
        <v>1</v>
      </c>
      <c r="BV18" s="105">
        <f t="shared" si="2"/>
        <v>1</v>
      </c>
      <c r="BW18" s="105">
        <f t="shared" si="3"/>
        <v>1</v>
      </c>
      <c r="BX18" s="105">
        <f t="shared" si="4"/>
        <v>1</v>
      </c>
      <c r="BY18" s="105">
        <f t="shared" si="5"/>
        <v>1</v>
      </c>
      <c r="BZ18" s="105">
        <f t="shared" si="6"/>
        <v>1</v>
      </c>
      <c r="CA18" s="221">
        <v>0.98</v>
      </c>
      <c r="CB18" s="221">
        <v>0.9</v>
      </c>
      <c r="CC18" s="340"/>
      <c r="CD18" s="340"/>
      <c r="CE18" s="340"/>
      <c r="CF18" s="340"/>
      <c r="CG18" s="340"/>
      <c r="CH18" s="340"/>
      <c r="CI18" s="340"/>
      <c r="CJ18" s="222">
        <v>0.998</v>
      </c>
      <c r="CK18" s="222">
        <v>0.95</v>
      </c>
      <c r="CL18" s="223">
        <f t="shared" si="8"/>
        <v>1</v>
      </c>
      <c r="CM18" s="223">
        <f t="shared" si="9"/>
        <v>1</v>
      </c>
      <c r="CN18" s="223">
        <f t="shared" si="10"/>
        <v>1</v>
      </c>
      <c r="CO18" s="223">
        <f t="shared" si="11"/>
        <v>0</v>
      </c>
      <c r="CP18" s="223">
        <f t="shared" si="12"/>
        <v>0</v>
      </c>
      <c r="CQ18" s="223">
        <f t="shared" si="13"/>
        <v>0</v>
      </c>
      <c r="CR18" s="223">
        <f t="shared" si="14"/>
        <v>0</v>
      </c>
      <c r="CS18" s="343"/>
      <c r="CT18" s="343"/>
      <c r="CU18" s="343"/>
      <c r="CV18" s="343"/>
      <c r="CW18" s="343"/>
      <c r="CX18" s="343"/>
      <c r="CY18" s="343"/>
      <c r="CZ18" s="342"/>
      <c r="DA18" s="338"/>
      <c r="DB18" s="338"/>
      <c r="DC18" s="338"/>
      <c r="DD18" s="338"/>
      <c r="DE18" s="84">
        <f t="shared" si="19"/>
        <v>0</v>
      </c>
      <c r="DF18" s="84">
        <f t="shared" si="19"/>
        <v>0</v>
      </c>
      <c r="DG18" s="84">
        <f t="shared" si="19"/>
        <v>0</v>
      </c>
      <c r="DH18" s="84">
        <f t="shared" si="20"/>
        <v>0</v>
      </c>
      <c r="DI18" s="84">
        <f t="shared" si="20"/>
        <v>0</v>
      </c>
      <c r="DJ18" s="84">
        <f t="shared" si="20"/>
        <v>0</v>
      </c>
      <c r="DK18" s="84">
        <f t="shared" si="18"/>
        <v>0</v>
      </c>
      <c r="DL18" s="337"/>
      <c r="DM18" s="337"/>
      <c r="DN18" s="337"/>
      <c r="DO18" s="337"/>
      <c r="DP18" s="337"/>
      <c r="DQ18" s="337"/>
      <c r="DR18" s="337"/>
    </row>
    <row r="19" spans="1:122" s="106" customFormat="1" ht="13.5" thickBot="1" x14ac:dyDescent="0.25">
      <c r="A19" s="84">
        <v>1693</v>
      </c>
      <c r="B19" s="335"/>
      <c r="C19" s="86">
        <v>42515</v>
      </c>
      <c r="D19" s="87">
        <v>81224</v>
      </c>
      <c r="E19" s="84">
        <v>10216</v>
      </c>
      <c r="F19" s="88">
        <v>298</v>
      </c>
      <c r="G19" s="84">
        <v>1</v>
      </c>
      <c r="H19" s="89">
        <v>0.97083007047768211</v>
      </c>
      <c r="I19" s="88">
        <v>13542</v>
      </c>
      <c r="J19" s="84">
        <v>411</v>
      </c>
      <c r="K19" s="88">
        <v>1</v>
      </c>
      <c r="L19" s="89">
        <v>0.96964997784669915</v>
      </c>
      <c r="M19" s="88">
        <v>3694</v>
      </c>
      <c r="N19" s="88">
        <v>112</v>
      </c>
      <c r="O19" s="88">
        <v>1</v>
      </c>
      <c r="P19" s="90">
        <v>0.96968056307525718</v>
      </c>
      <c r="Q19" s="88">
        <v>6557</v>
      </c>
      <c r="R19" s="88">
        <v>314</v>
      </c>
      <c r="S19" s="88">
        <v>1</v>
      </c>
      <c r="T19" s="90">
        <v>0.95211224645417114</v>
      </c>
      <c r="U19" s="88">
        <v>47215</v>
      </c>
      <c r="V19" s="88">
        <v>1767</v>
      </c>
      <c r="W19" s="88">
        <v>1</v>
      </c>
      <c r="X19" s="90">
        <v>0.96257545271629774</v>
      </c>
      <c r="Y19" s="85">
        <v>81224</v>
      </c>
      <c r="Z19" s="85">
        <v>2902</v>
      </c>
      <c r="AA19" s="91">
        <v>5</v>
      </c>
      <c r="AB19" s="92">
        <v>1</v>
      </c>
      <c r="AC19" s="84">
        <v>0</v>
      </c>
      <c r="AD19" s="84">
        <v>0</v>
      </c>
      <c r="AE19" s="92">
        <v>1</v>
      </c>
      <c r="AF19" s="84">
        <v>0</v>
      </c>
      <c r="AG19" s="84">
        <v>0</v>
      </c>
      <c r="AH19" s="93">
        <v>1</v>
      </c>
      <c r="AI19" s="84">
        <v>0</v>
      </c>
      <c r="AJ19" s="94">
        <v>0</v>
      </c>
      <c r="AK19" s="93"/>
      <c r="AL19" s="84"/>
      <c r="AM19" s="94"/>
      <c r="AN19" s="93"/>
      <c r="AO19" s="84"/>
      <c r="AP19" s="94"/>
      <c r="AQ19" s="93"/>
      <c r="AR19" s="84"/>
      <c r="AS19" s="94"/>
      <c r="AT19" s="93"/>
      <c r="AU19" s="84"/>
      <c r="AV19" s="94"/>
      <c r="AW19" s="95">
        <v>10216</v>
      </c>
      <c r="AX19" s="95">
        <v>17236</v>
      </c>
      <c r="AY19" s="96">
        <v>53772</v>
      </c>
      <c r="AZ19" s="107"/>
      <c r="BA19" s="97">
        <v>21</v>
      </c>
      <c r="BB19" s="98">
        <v>9</v>
      </c>
      <c r="BC19" s="98">
        <v>18</v>
      </c>
      <c r="BD19" s="99">
        <v>7.5</v>
      </c>
      <c r="BE19" s="100">
        <v>10.5</v>
      </c>
      <c r="BF19" s="101"/>
      <c r="BG19" s="84"/>
      <c r="BH19" s="84"/>
      <c r="BI19" s="102"/>
      <c r="BJ19" s="102"/>
      <c r="BK19" s="102"/>
      <c r="BL19" s="103"/>
      <c r="BM19" s="104"/>
      <c r="BN19" s="102"/>
      <c r="BO19" s="102"/>
      <c r="BP19" s="104"/>
      <c r="BQ19" s="104"/>
      <c r="BR19" s="104"/>
      <c r="BS19" s="104"/>
      <c r="BT19" s="105">
        <f t="shared" si="0"/>
        <v>1</v>
      </c>
      <c r="BU19" s="105">
        <f t="shared" si="1"/>
        <v>1</v>
      </c>
      <c r="BV19" s="105">
        <f t="shared" si="2"/>
        <v>1</v>
      </c>
      <c r="BW19" s="105">
        <f t="shared" si="3"/>
        <v>1</v>
      </c>
      <c r="BX19" s="105">
        <f t="shared" si="4"/>
        <v>1</v>
      </c>
      <c r="BY19" s="105">
        <f t="shared" si="5"/>
        <v>1</v>
      </c>
      <c r="BZ19" s="105">
        <f t="shared" si="6"/>
        <v>1</v>
      </c>
      <c r="CA19" s="221">
        <v>0.98</v>
      </c>
      <c r="CB19" s="221">
        <v>0.9</v>
      </c>
      <c r="CC19" s="340"/>
      <c r="CD19" s="340"/>
      <c r="CE19" s="340"/>
      <c r="CF19" s="340"/>
      <c r="CG19" s="340"/>
      <c r="CH19" s="340"/>
      <c r="CI19" s="340"/>
      <c r="CJ19" s="222">
        <v>0.998</v>
      </c>
      <c r="CK19" s="222">
        <v>0.95</v>
      </c>
      <c r="CL19" s="223">
        <f t="shared" si="8"/>
        <v>1</v>
      </c>
      <c r="CM19" s="223">
        <f t="shared" si="9"/>
        <v>1</v>
      </c>
      <c r="CN19" s="223">
        <f t="shared" si="10"/>
        <v>1</v>
      </c>
      <c r="CO19" s="223">
        <f t="shared" si="11"/>
        <v>0</v>
      </c>
      <c r="CP19" s="223">
        <f t="shared" si="12"/>
        <v>0</v>
      </c>
      <c r="CQ19" s="223">
        <f t="shared" si="13"/>
        <v>0</v>
      </c>
      <c r="CR19" s="223">
        <f t="shared" si="14"/>
        <v>0</v>
      </c>
      <c r="CS19" s="343"/>
      <c r="CT19" s="343"/>
      <c r="CU19" s="343"/>
      <c r="CV19" s="343"/>
      <c r="CW19" s="343"/>
      <c r="CX19" s="343"/>
      <c r="CY19" s="343"/>
      <c r="CZ19" s="342"/>
      <c r="DA19" s="338"/>
      <c r="DB19" s="338"/>
      <c r="DC19" s="338"/>
      <c r="DD19" s="338"/>
      <c r="DE19" s="84">
        <f t="shared" si="19"/>
        <v>0</v>
      </c>
      <c r="DF19" s="84">
        <f t="shared" si="19"/>
        <v>0</v>
      </c>
      <c r="DG19" s="84">
        <f t="shared" si="19"/>
        <v>0</v>
      </c>
      <c r="DH19" s="84">
        <f t="shared" si="20"/>
        <v>0</v>
      </c>
      <c r="DI19" s="84">
        <f t="shared" si="20"/>
        <v>0</v>
      </c>
      <c r="DJ19" s="84">
        <f t="shared" si="20"/>
        <v>0</v>
      </c>
      <c r="DK19" s="84">
        <f t="shared" si="18"/>
        <v>0</v>
      </c>
      <c r="DL19" s="337"/>
      <c r="DM19" s="337"/>
      <c r="DN19" s="337"/>
      <c r="DO19" s="337"/>
      <c r="DP19" s="337"/>
      <c r="DQ19" s="337"/>
      <c r="DR19" s="337"/>
    </row>
    <row r="20" spans="1:122" s="106" customFormat="1" ht="13.5" thickBot="1" x14ac:dyDescent="0.25">
      <c r="A20" s="84">
        <v>1694</v>
      </c>
      <c r="B20" s="335"/>
      <c r="C20" s="86">
        <v>42516</v>
      </c>
      <c r="D20" s="87">
        <v>77512</v>
      </c>
      <c r="E20" s="84">
        <v>10803</v>
      </c>
      <c r="F20" s="88">
        <v>335</v>
      </c>
      <c r="G20" s="84">
        <v>0</v>
      </c>
      <c r="H20" s="89">
        <v>0.96899009534388592</v>
      </c>
      <c r="I20" s="88">
        <v>10835</v>
      </c>
      <c r="J20" s="84">
        <v>307</v>
      </c>
      <c r="K20" s="88">
        <v>8</v>
      </c>
      <c r="L20" s="89">
        <v>0.97166589755422239</v>
      </c>
      <c r="M20" s="88">
        <v>4149</v>
      </c>
      <c r="N20" s="88">
        <v>120</v>
      </c>
      <c r="O20" s="88">
        <v>0</v>
      </c>
      <c r="P20" s="90">
        <v>0.97107736804049172</v>
      </c>
      <c r="Q20" s="88">
        <v>6600</v>
      </c>
      <c r="R20" s="88">
        <v>300</v>
      </c>
      <c r="S20" s="88">
        <v>0</v>
      </c>
      <c r="T20" s="90">
        <v>0.95454545454545459</v>
      </c>
      <c r="U20" s="88">
        <v>45125</v>
      </c>
      <c r="V20" s="88">
        <v>1748</v>
      </c>
      <c r="W20" s="88">
        <v>5</v>
      </c>
      <c r="X20" s="90">
        <v>0.96126315789473682</v>
      </c>
      <c r="Y20" s="85">
        <v>77512</v>
      </c>
      <c r="Z20" s="85">
        <v>2810</v>
      </c>
      <c r="AA20" s="91">
        <v>13</v>
      </c>
      <c r="AB20" s="92">
        <v>0.99971428571428567</v>
      </c>
      <c r="AC20" s="84">
        <v>1</v>
      </c>
      <c r="AD20" s="84">
        <v>6.0000000000000001E-3</v>
      </c>
      <c r="AE20" s="92">
        <v>1</v>
      </c>
      <c r="AF20" s="84">
        <v>0</v>
      </c>
      <c r="AG20" s="84">
        <v>0</v>
      </c>
      <c r="AH20" s="93">
        <v>1</v>
      </c>
      <c r="AI20" s="84">
        <v>0</v>
      </c>
      <c r="AJ20" s="94">
        <v>0</v>
      </c>
      <c r="AK20" s="93"/>
      <c r="AL20" s="84"/>
      <c r="AM20" s="94"/>
      <c r="AN20" s="93"/>
      <c r="AO20" s="84"/>
      <c r="AP20" s="94"/>
      <c r="AQ20" s="93"/>
      <c r="AR20" s="84"/>
      <c r="AS20" s="94"/>
      <c r="AT20" s="93"/>
      <c r="AU20" s="84"/>
      <c r="AV20" s="94"/>
      <c r="AW20" s="95">
        <v>10803</v>
      </c>
      <c r="AX20" s="95">
        <v>14984</v>
      </c>
      <c r="AY20" s="96">
        <v>51725</v>
      </c>
      <c r="AZ20" s="107" t="s">
        <v>176</v>
      </c>
      <c r="BA20" s="97">
        <v>21</v>
      </c>
      <c r="BB20" s="98">
        <v>9</v>
      </c>
      <c r="BC20" s="98">
        <v>22</v>
      </c>
      <c r="BD20" s="99">
        <v>7.5</v>
      </c>
      <c r="BE20" s="100">
        <v>10.5</v>
      </c>
      <c r="BF20" s="101">
        <v>0.16</v>
      </c>
      <c r="BG20" s="84"/>
      <c r="BH20" s="84"/>
      <c r="BI20" s="102"/>
      <c r="BJ20" s="102"/>
      <c r="BK20" s="102"/>
      <c r="BL20" s="103"/>
      <c r="BM20" s="104">
        <v>1</v>
      </c>
      <c r="BN20" s="102"/>
      <c r="BO20" s="102"/>
      <c r="BP20" s="104"/>
      <c r="BQ20" s="104"/>
      <c r="BR20" s="104"/>
      <c r="BS20" s="104"/>
      <c r="BT20" s="105">
        <f t="shared" si="0"/>
        <v>0.99971428571428567</v>
      </c>
      <c r="BU20" s="105">
        <f t="shared" si="1"/>
        <v>1</v>
      </c>
      <c r="BV20" s="105">
        <f t="shared" si="2"/>
        <v>1</v>
      </c>
      <c r="BW20" s="105">
        <f t="shared" si="3"/>
        <v>1</v>
      </c>
      <c r="BX20" s="105">
        <f t="shared" si="4"/>
        <v>1</v>
      </c>
      <c r="BY20" s="105">
        <f t="shared" si="5"/>
        <v>1</v>
      </c>
      <c r="BZ20" s="105">
        <f t="shared" si="6"/>
        <v>1</v>
      </c>
      <c r="CA20" s="221">
        <v>0.98</v>
      </c>
      <c r="CB20" s="221">
        <v>0.9</v>
      </c>
      <c r="CC20" s="340"/>
      <c r="CD20" s="340"/>
      <c r="CE20" s="340"/>
      <c r="CF20" s="340"/>
      <c r="CG20" s="340"/>
      <c r="CH20" s="340"/>
      <c r="CI20" s="340"/>
      <c r="CJ20" s="222">
        <v>0.998</v>
      </c>
      <c r="CK20" s="222">
        <v>0.95</v>
      </c>
      <c r="CL20" s="223">
        <f t="shared" si="8"/>
        <v>0.99971428571428567</v>
      </c>
      <c r="CM20" s="223">
        <f t="shared" si="9"/>
        <v>1</v>
      </c>
      <c r="CN20" s="223">
        <f t="shared" si="10"/>
        <v>1</v>
      </c>
      <c r="CO20" s="223">
        <f t="shared" si="11"/>
        <v>0</v>
      </c>
      <c r="CP20" s="223">
        <f t="shared" si="12"/>
        <v>0</v>
      </c>
      <c r="CQ20" s="223">
        <f t="shared" si="13"/>
        <v>0</v>
      </c>
      <c r="CR20" s="223">
        <f t="shared" si="14"/>
        <v>0</v>
      </c>
      <c r="CS20" s="343"/>
      <c r="CT20" s="343"/>
      <c r="CU20" s="343"/>
      <c r="CV20" s="343"/>
      <c r="CW20" s="343"/>
      <c r="CX20" s="343"/>
      <c r="CY20" s="343"/>
      <c r="CZ20" s="342"/>
      <c r="DA20" s="338"/>
      <c r="DB20" s="338"/>
      <c r="DC20" s="338"/>
      <c r="DD20" s="338"/>
      <c r="DE20" s="84">
        <f t="shared" si="19"/>
        <v>0</v>
      </c>
      <c r="DF20" s="84">
        <f t="shared" si="19"/>
        <v>0</v>
      </c>
      <c r="DG20" s="84">
        <f t="shared" si="19"/>
        <v>0</v>
      </c>
      <c r="DH20" s="84">
        <f t="shared" si="20"/>
        <v>0</v>
      </c>
      <c r="DI20" s="84">
        <f t="shared" si="20"/>
        <v>0</v>
      </c>
      <c r="DJ20" s="84">
        <f t="shared" si="20"/>
        <v>0</v>
      </c>
      <c r="DK20" s="84">
        <f t="shared" si="18"/>
        <v>0</v>
      </c>
      <c r="DL20" s="337"/>
      <c r="DM20" s="337"/>
      <c r="DN20" s="337"/>
      <c r="DO20" s="337"/>
      <c r="DP20" s="337"/>
      <c r="DQ20" s="337"/>
      <c r="DR20" s="337"/>
    </row>
    <row r="21" spans="1:122" s="106" customFormat="1" ht="13.5" thickBot="1" x14ac:dyDescent="0.25">
      <c r="A21" s="84">
        <v>1695</v>
      </c>
      <c r="B21" s="335"/>
      <c r="C21" s="86">
        <v>42517</v>
      </c>
      <c r="D21" s="87">
        <v>79824</v>
      </c>
      <c r="E21" s="84">
        <v>11192</v>
      </c>
      <c r="F21" s="88">
        <v>308</v>
      </c>
      <c r="G21" s="84">
        <v>0</v>
      </c>
      <c r="H21" s="89">
        <v>0.97248034310221587</v>
      </c>
      <c r="I21" s="88">
        <v>13591</v>
      </c>
      <c r="J21" s="84">
        <v>596</v>
      </c>
      <c r="K21" s="88">
        <v>0</v>
      </c>
      <c r="L21" s="89">
        <v>0.95614745051872563</v>
      </c>
      <c r="M21" s="88">
        <v>4616</v>
      </c>
      <c r="N21" s="88">
        <v>138</v>
      </c>
      <c r="O21" s="88">
        <v>0</v>
      </c>
      <c r="P21" s="90">
        <v>0.97010398613518201</v>
      </c>
      <c r="Q21" s="88">
        <v>7959</v>
      </c>
      <c r="R21" s="88">
        <v>418</v>
      </c>
      <c r="S21" s="88">
        <v>1</v>
      </c>
      <c r="T21" s="90">
        <v>0.9474808393014198</v>
      </c>
      <c r="U21" s="88">
        <v>42466</v>
      </c>
      <c r="V21" s="88">
        <v>1835</v>
      </c>
      <c r="W21" s="88">
        <v>3</v>
      </c>
      <c r="X21" s="90">
        <v>0.95678896058022889</v>
      </c>
      <c r="Y21" s="85">
        <v>79824</v>
      </c>
      <c r="Z21" s="85">
        <v>3295</v>
      </c>
      <c r="AA21" s="91">
        <v>4</v>
      </c>
      <c r="AB21" s="92">
        <v>1</v>
      </c>
      <c r="AC21" s="84">
        <v>0</v>
      </c>
      <c r="AD21" s="84">
        <v>0</v>
      </c>
      <c r="AE21" s="92">
        <v>1</v>
      </c>
      <c r="AF21" s="84">
        <v>0</v>
      </c>
      <c r="AG21" s="84">
        <v>0</v>
      </c>
      <c r="AH21" s="93">
        <v>1</v>
      </c>
      <c r="AI21" s="84">
        <v>0</v>
      </c>
      <c r="AJ21" s="94">
        <v>0</v>
      </c>
      <c r="AK21" s="93"/>
      <c r="AL21" s="84"/>
      <c r="AM21" s="94"/>
      <c r="AN21" s="93"/>
      <c r="AO21" s="84"/>
      <c r="AP21" s="94"/>
      <c r="AQ21" s="93"/>
      <c r="AR21" s="84"/>
      <c r="AS21" s="94"/>
      <c r="AT21" s="93"/>
      <c r="AU21" s="84"/>
      <c r="AV21" s="94"/>
      <c r="AW21" s="95">
        <v>11192</v>
      </c>
      <c r="AX21" s="95">
        <v>18207</v>
      </c>
      <c r="AY21" s="96">
        <v>50425</v>
      </c>
      <c r="AZ21" s="107"/>
      <c r="BA21" s="97">
        <v>21</v>
      </c>
      <c r="BB21" s="98">
        <v>9</v>
      </c>
      <c r="BC21" s="98">
        <v>22</v>
      </c>
      <c r="BD21" s="99">
        <v>7.5</v>
      </c>
      <c r="BE21" s="100">
        <v>10.5</v>
      </c>
      <c r="BF21" s="101"/>
      <c r="BG21" s="84"/>
      <c r="BH21" s="84"/>
      <c r="BI21" s="102"/>
      <c r="BJ21" s="102"/>
      <c r="BK21" s="102"/>
      <c r="BL21" s="103"/>
      <c r="BM21" s="104"/>
      <c r="BN21" s="102"/>
      <c r="BO21" s="102"/>
      <c r="BP21" s="104"/>
      <c r="BQ21" s="104"/>
      <c r="BR21" s="104"/>
      <c r="BS21" s="104"/>
      <c r="BT21" s="105">
        <f t="shared" si="0"/>
        <v>1</v>
      </c>
      <c r="BU21" s="105">
        <f t="shared" si="1"/>
        <v>1</v>
      </c>
      <c r="BV21" s="105">
        <f t="shared" si="2"/>
        <v>1</v>
      </c>
      <c r="BW21" s="105">
        <f t="shared" si="3"/>
        <v>1</v>
      </c>
      <c r="BX21" s="105">
        <f t="shared" si="4"/>
        <v>1</v>
      </c>
      <c r="BY21" s="105">
        <f t="shared" si="5"/>
        <v>1</v>
      </c>
      <c r="BZ21" s="105">
        <f t="shared" si="6"/>
        <v>1</v>
      </c>
      <c r="CA21" s="221">
        <v>0.98</v>
      </c>
      <c r="CB21" s="221">
        <v>0.9</v>
      </c>
      <c r="CC21" s="340"/>
      <c r="CD21" s="340"/>
      <c r="CE21" s="340"/>
      <c r="CF21" s="340"/>
      <c r="CG21" s="340"/>
      <c r="CH21" s="340"/>
      <c r="CI21" s="340"/>
      <c r="CJ21" s="222">
        <v>0.998</v>
      </c>
      <c r="CK21" s="222">
        <v>0.95</v>
      </c>
      <c r="CL21" s="223">
        <f t="shared" si="8"/>
        <v>1</v>
      </c>
      <c r="CM21" s="223">
        <f t="shared" si="9"/>
        <v>1</v>
      </c>
      <c r="CN21" s="223">
        <f t="shared" si="10"/>
        <v>1</v>
      </c>
      <c r="CO21" s="223">
        <f t="shared" si="11"/>
        <v>0</v>
      </c>
      <c r="CP21" s="223">
        <f t="shared" si="12"/>
        <v>0</v>
      </c>
      <c r="CQ21" s="223">
        <f t="shared" si="13"/>
        <v>0</v>
      </c>
      <c r="CR21" s="223">
        <f t="shared" si="14"/>
        <v>0</v>
      </c>
      <c r="CS21" s="343"/>
      <c r="CT21" s="343"/>
      <c r="CU21" s="343"/>
      <c r="CV21" s="343"/>
      <c r="CW21" s="343"/>
      <c r="CX21" s="343"/>
      <c r="CY21" s="343"/>
      <c r="CZ21" s="342"/>
      <c r="DA21" s="338"/>
      <c r="DB21" s="338"/>
      <c r="DC21" s="338"/>
      <c r="DD21" s="338"/>
      <c r="DE21" s="84">
        <f t="shared" si="19"/>
        <v>0</v>
      </c>
      <c r="DF21" s="84">
        <f t="shared" si="19"/>
        <v>0</v>
      </c>
      <c r="DG21" s="84">
        <f t="shared" si="19"/>
        <v>0</v>
      </c>
      <c r="DH21" s="84">
        <f t="shared" si="20"/>
        <v>0</v>
      </c>
      <c r="DI21" s="84">
        <f t="shared" si="20"/>
        <v>0</v>
      </c>
      <c r="DJ21" s="84">
        <f t="shared" si="20"/>
        <v>0</v>
      </c>
      <c r="DK21" s="84">
        <f t="shared" si="18"/>
        <v>0</v>
      </c>
      <c r="DL21" s="337"/>
      <c r="DM21" s="337"/>
      <c r="DN21" s="337"/>
      <c r="DO21" s="337"/>
      <c r="DP21" s="337"/>
      <c r="DQ21" s="337"/>
      <c r="DR21" s="337"/>
    </row>
    <row r="22" spans="1:122" s="106" customFormat="1" ht="13.5" thickBot="1" x14ac:dyDescent="0.25">
      <c r="A22" s="84">
        <v>1696</v>
      </c>
      <c r="B22" s="335"/>
      <c r="C22" s="86">
        <v>42518</v>
      </c>
      <c r="D22" s="87">
        <v>60679</v>
      </c>
      <c r="E22" s="84"/>
      <c r="F22" s="88"/>
      <c r="G22" s="84"/>
      <c r="H22" s="89"/>
      <c r="I22" s="88">
        <v>5835</v>
      </c>
      <c r="J22" s="84">
        <v>412</v>
      </c>
      <c r="K22" s="88">
        <v>0</v>
      </c>
      <c r="L22" s="89">
        <v>0.92939160239931451</v>
      </c>
      <c r="M22" s="88">
        <v>2283</v>
      </c>
      <c r="N22" s="88">
        <v>85</v>
      </c>
      <c r="O22" s="88">
        <v>0</v>
      </c>
      <c r="P22" s="90">
        <v>0.96276828734121767</v>
      </c>
      <c r="Q22" s="88">
        <v>2969</v>
      </c>
      <c r="R22" s="88">
        <v>215</v>
      </c>
      <c r="S22" s="88">
        <v>4</v>
      </c>
      <c r="T22" s="90">
        <v>0.92758504546985521</v>
      </c>
      <c r="U22" s="88">
        <v>49592</v>
      </c>
      <c r="V22" s="88">
        <v>1330</v>
      </c>
      <c r="W22" s="88">
        <v>21</v>
      </c>
      <c r="X22" s="90">
        <v>0.97318115825133089</v>
      </c>
      <c r="Y22" s="85">
        <v>60679</v>
      </c>
      <c r="Z22" s="85">
        <v>2042</v>
      </c>
      <c r="AA22" s="91">
        <v>25</v>
      </c>
      <c r="AB22" s="92">
        <v>1</v>
      </c>
      <c r="AC22" s="84">
        <v>0</v>
      </c>
      <c r="AD22" s="84">
        <v>0</v>
      </c>
      <c r="AE22" s="92">
        <v>1</v>
      </c>
      <c r="AF22" s="84">
        <v>0</v>
      </c>
      <c r="AG22" s="84">
        <v>0</v>
      </c>
      <c r="AH22" s="93">
        <v>1</v>
      </c>
      <c r="AI22" s="84">
        <v>0</v>
      </c>
      <c r="AJ22" s="94">
        <v>0</v>
      </c>
      <c r="AK22" s="93"/>
      <c r="AL22" s="84"/>
      <c r="AM22" s="94"/>
      <c r="AN22" s="93"/>
      <c r="AO22" s="84"/>
      <c r="AP22" s="94"/>
      <c r="AQ22" s="93"/>
      <c r="AR22" s="84"/>
      <c r="AS22" s="94"/>
      <c r="AT22" s="93"/>
      <c r="AU22" s="84"/>
      <c r="AV22" s="94"/>
      <c r="AW22" s="95">
        <v>0</v>
      </c>
      <c r="AX22" s="95">
        <v>8118</v>
      </c>
      <c r="AY22" s="96">
        <v>52561</v>
      </c>
      <c r="AZ22" s="107"/>
      <c r="BA22" s="97">
        <v>21</v>
      </c>
      <c r="BB22" s="98">
        <v>9</v>
      </c>
      <c r="BC22" s="98">
        <v>22</v>
      </c>
      <c r="BD22" s="99">
        <v>7.5</v>
      </c>
      <c r="BE22" s="100">
        <v>10.5</v>
      </c>
      <c r="BF22" s="101"/>
      <c r="BG22" s="84"/>
      <c r="BH22" s="84"/>
      <c r="BI22" s="102"/>
      <c r="BJ22" s="102"/>
      <c r="BK22" s="102"/>
      <c r="BL22" s="103"/>
      <c r="BM22" s="104"/>
      <c r="BN22" s="102"/>
      <c r="BO22" s="102"/>
      <c r="BP22" s="108"/>
      <c r="BQ22" s="108"/>
      <c r="BR22" s="108"/>
      <c r="BS22" s="108"/>
      <c r="BT22" s="105">
        <f t="shared" si="0"/>
        <v>1</v>
      </c>
      <c r="BU22" s="105">
        <f t="shared" si="1"/>
        <v>1</v>
      </c>
      <c r="BV22" s="105">
        <f t="shared" si="2"/>
        <v>1</v>
      </c>
      <c r="BW22" s="105">
        <f t="shared" si="3"/>
        <v>1</v>
      </c>
      <c r="BX22" s="105">
        <f t="shared" si="4"/>
        <v>1</v>
      </c>
      <c r="BY22" s="105">
        <f t="shared" si="5"/>
        <v>1</v>
      </c>
      <c r="BZ22" s="105">
        <f t="shared" si="6"/>
        <v>1</v>
      </c>
      <c r="CA22" s="221">
        <v>0.98</v>
      </c>
      <c r="CB22" s="221">
        <v>0.9</v>
      </c>
      <c r="CC22" s="340"/>
      <c r="CD22" s="340"/>
      <c r="CE22" s="340"/>
      <c r="CF22" s="340"/>
      <c r="CG22" s="340"/>
      <c r="CH22" s="340"/>
      <c r="CI22" s="340"/>
      <c r="CJ22" s="222">
        <v>0.998</v>
      </c>
      <c r="CK22" s="222">
        <v>0.95</v>
      </c>
      <c r="CL22" s="223">
        <f t="shared" si="8"/>
        <v>1</v>
      </c>
      <c r="CM22" s="223">
        <f t="shared" si="9"/>
        <v>1</v>
      </c>
      <c r="CN22" s="223">
        <f t="shared" si="10"/>
        <v>1</v>
      </c>
      <c r="CO22" s="223">
        <f t="shared" si="11"/>
        <v>0</v>
      </c>
      <c r="CP22" s="223">
        <f t="shared" si="12"/>
        <v>0</v>
      </c>
      <c r="CQ22" s="223">
        <f t="shared" si="13"/>
        <v>0</v>
      </c>
      <c r="CR22" s="223">
        <f t="shared" si="14"/>
        <v>0</v>
      </c>
      <c r="CS22" s="343"/>
      <c r="CT22" s="343"/>
      <c r="CU22" s="343"/>
      <c r="CV22" s="343"/>
      <c r="CW22" s="343"/>
      <c r="CX22" s="343"/>
      <c r="CY22" s="343"/>
      <c r="CZ22" s="342"/>
      <c r="DA22" s="338"/>
      <c r="DB22" s="338"/>
      <c r="DC22" s="338"/>
      <c r="DD22" s="338"/>
      <c r="DE22" s="84">
        <f t="shared" si="19"/>
        <v>0</v>
      </c>
      <c r="DF22" s="84">
        <f t="shared" si="19"/>
        <v>0</v>
      </c>
      <c r="DG22" s="84">
        <f t="shared" si="19"/>
        <v>0</v>
      </c>
      <c r="DH22" s="84">
        <f t="shared" si="20"/>
        <v>0</v>
      </c>
      <c r="DI22" s="84">
        <f t="shared" si="20"/>
        <v>0</v>
      </c>
      <c r="DJ22" s="84">
        <f t="shared" si="20"/>
        <v>0</v>
      </c>
      <c r="DK22" s="84">
        <f t="shared" si="18"/>
        <v>0</v>
      </c>
      <c r="DL22" s="337"/>
      <c r="DM22" s="337"/>
      <c r="DN22" s="337"/>
      <c r="DO22" s="337"/>
      <c r="DP22" s="337"/>
      <c r="DQ22" s="337"/>
      <c r="DR22" s="337"/>
    </row>
    <row r="23" spans="1:122" s="106" customFormat="1" ht="13.5" thickBot="1" x14ac:dyDescent="0.25">
      <c r="A23" s="84">
        <v>1697</v>
      </c>
      <c r="B23" s="336"/>
      <c r="C23" s="86">
        <v>42519</v>
      </c>
      <c r="D23" s="87">
        <v>32915</v>
      </c>
      <c r="E23" s="84"/>
      <c r="F23" s="88"/>
      <c r="G23" s="84"/>
      <c r="H23" s="89"/>
      <c r="I23" s="88">
        <v>595</v>
      </c>
      <c r="J23" s="84">
        <v>31</v>
      </c>
      <c r="K23" s="88">
        <v>0</v>
      </c>
      <c r="L23" s="89">
        <v>0.94789915966386551</v>
      </c>
      <c r="M23" s="88">
        <v>782</v>
      </c>
      <c r="N23" s="88">
        <v>97</v>
      </c>
      <c r="O23" s="88">
        <v>0</v>
      </c>
      <c r="P23" s="90">
        <v>0.8759590792838875</v>
      </c>
      <c r="Q23" s="88">
        <v>261</v>
      </c>
      <c r="R23" s="88">
        <v>14</v>
      </c>
      <c r="S23" s="88">
        <v>0</v>
      </c>
      <c r="T23" s="90">
        <v>0.94636015325670497</v>
      </c>
      <c r="U23" s="88">
        <v>31277</v>
      </c>
      <c r="V23" s="88">
        <v>654</v>
      </c>
      <c r="W23" s="88">
        <v>10</v>
      </c>
      <c r="X23" s="90">
        <v>0.97909006618281802</v>
      </c>
      <c r="Y23" s="85">
        <v>32915</v>
      </c>
      <c r="Z23" s="85">
        <v>796</v>
      </c>
      <c r="AA23" s="91">
        <v>10</v>
      </c>
      <c r="AB23" s="92">
        <v>1</v>
      </c>
      <c r="AC23" s="84">
        <v>0</v>
      </c>
      <c r="AD23" s="84">
        <v>0</v>
      </c>
      <c r="AE23" s="92">
        <v>1</v>
      </c>
      <c r="AF23" s="84">
        <v>0</v>
      </c>
      <c r="AG23" s="84">
        <v>0</v>
      </c>
      <c r="AH23" s="93">
        <v>1</v>
      </c>
      <c r="AI23" s="84">
        <v>0</v>
      </c>
      <c r="AJ23" s="94">
        <v>0</v>
      </c>
      <c r="AK23" s="93"/>
      <c r="AL23" s="84"/>
      <c r="AM23" s="94"/>
      <c r="AN23" s="93"/>
      <c r="AO23" s="84"/>
      <c r="AP23" s="94"/>
      <c r="AQ23" s="93"/>
      <c r="AR23" s="84"/>
      <c r="AS23" s="94"/>
      <c r="AT23" s="93"/>
      <c r="AU23" s="84"/>
      <c r="AV23" s="94"/>
      <c r="AW23" s="95">
        <v>0</v>
      </c>
      <c r="AX23" s="95">
        <v>1377</v>
      </c>
      <c r="AY23" s="96">
        <v>31538</v>
      </c>
      <c r="AZ23" s="107"/>
      <c r="BA23" s="97">
        <v>21</v>
      </c>
      <c r="BB23" s="98">
        <v>9</v>
      </c>
      <c r="BC23" s="98">
        <v>22</v>
      </c>
      <c r="BD23" s="99">
        <v>7.5</v>
      </c>
      <c r="BE23" s="100">
        <v>10.5</v>
      </c>
      <c r="BF23" s="101"/>
      <c r="BG23" s="84"/>
      <c r="BH23" s="84"/>
      <c r="BI23" s="102"/>
      <c r="BJ23" s="102"/>
      <c r="BK23" s="102"/>
      <c r="BL23" s="103"/>
      <c r="BM23" s="104"/>
      <c r="BN23" s="102"/>
      <c r="BO23" s="102"/>
      <c r="BP23" s="108"/>
      <c r="BQ23" s="108"/>
      <c r="BR23" s="108"/>
      <c r="BS23" s="108"/>
      <c r="BT23" s="105">
        <f t="shared" si="0"/>
        <v>1</v>
      </c>
      <c r="BU23" s="105">
        <f t="shared" si="1"/>
        <v>1</v>
      </c>
      <c r="BV23" s="105">
        <f t="shared" si="2"/>
        <v>1</v>
      </c>
      <c r="BW23" s="105">
        <f t="shared" si="3"/>
        <v>1</v>
      </c>
      <c r="BX23" s="105">
        <f t="shared" si="4"/>
        <v>1</v>
      </c>
      <c r="BY23" s="105">
        <f t="shared" si="5"/>
        <v>1</v>
      </c>
      <c r="BZ23" s="105">
        <f t="shared" si="6"/>
        <v>1</v>
      </c>
      <c r="CA23" s="221">
        <v>0.98</v>
      </c>
      <c r="CB23" s="221">
        <v>0.9</v>
      </c>
      <c r="CC23" s="341"/>
      <c r="CD23" s="341"/>
      <c r="CE23" s="341"/>
      <c r="CF23" s="341"/>
      <c r="CG23" s="341"/>
      <c r="CH23" s="341"/>
      <c r="CI23" s="341"/>
      <c r="CJ23" s="222">
        <v>0.998</v>
      </c>
      <c r="CK23" s="222">
        <v>0.95</v>
      </c>
      <c r="CL23" s="223">
        <f t="shared" si="8"/>
        <v>1</v>
      </c>
      <c r="CM23" s="223">
        <f t="shared" si="9"/>
        <v>1</v>
      </c>
      <c r="CN23" s="223">
        <f t="shared" si="10"/>
        <v>1</v>
      </c>
      <c r="CO23" s="223">
        <f t="shared" si="11"/>
        <v>0</v>
      </c>
      <c r="CP23" s="223">
        <f t="shared" si="12"/>
        <v>0</v>
      </c>
      <c r="CQ23" s="223">
        <f t="shared" si="13"/>
        <v>0</v>
      </c>
      <c r="CR23" s="223">
        <f t="shared" si="14"/>
        <v>0</v>
      </c>
      <c r="CS23" s="343"/>
      <c r="CT23" s="343"/>
      <c r="CU23" s="343"/>
      <c r="CV23" s="343"/>
      <c r="CW23" s="343"/>
      <c r="CX23" s="343"/>
      <c r="CY23" s="343"/>
      <c r="CZ23" s="342"/>
      <c r="DA23" s="338"/>
      <c r="DB23" s="338"/>
      <c r="DC23" s="338"/>
      <c r="DD23" s="338"/>
      <c r="DE23" s="84">
        <f t="shared" si="19"/>
        <v>0</v>
      </c>
      <c r="DF23" s="84">
        <f t="shared" si="19"/>
        <v>0</v>
      </c>
      <c r="DG23" s="84">
        <f t="shared" si="19"/>
        <v>0</v>
      </c>
      <c r="DH23" s="84">
        <f t="shared" si="20"/>
        <v>0</v>
      </c>
      <c r="DI23" s="84">
        <f t="shared" si="20"/>
        <v>0</v>
      </c>
      <c r="DJ23" s="84">
        <f t="shared" si="20"/>
        <v>0</v>
      </c>
      <c r="DK23" s="84">
        <f t="shared" si="18"/>
        <v>0</v>
      </c>
      <c r="DL23" s="337"/>
      <c r="DM23" s="337"/>
      <c r="DN23" s="337"/>
      <c r="DO23" s="337"/>
      <c r="DP23" s="337"/>
      <c r="DQ23" s="337"/>
      <c r="DR23" s="337"/>
    </row>
    <row r="24" spans="1:122" s="106" customFormat="1" ht="13.5" thickBot="1" x14ac:dyDescent="0.25">
      <c r="A24" s="84"/>
      <c r="B24" s="334">
        <v>22</v>
      </c>
      <c r="C24" s="86">
        <v>42520</v>
      </c>
      <c r="D24" s="87">
        <v>85955</v>
      </c>
      <c r="E24" s="84">
        <v>11509</v>
      </c>
      <c r="F24" s="88">
        <v>321</v>
      </c>
      <c r="G24" s="84">
        <v>0</v>
      </c>
      <c r="H24" s="89">
        <v>0.97210878442957682</v>
      </c>
      <c r="I24" s="88">
        <v>15008</v>
      </c>
      <c r="J24" s="84">
        <v>496</v>
      </c>
      <c r="K24" s="88">
        <v>0</v>
      </c>
      <c r="L24" s="89">
        <v>0.96695095948827292</v>
      </c>
      <c r="M24" s="88">
        <v>5871</v>
      </c>
      <c r="N24" s="88">
        <v>189</v>
      </c>
      <c r="O24" s="88">
        <v>2</v>
      </c>
      <c r="P24" s="90">
        <v>0.96780786918753192</v>
      </c>
      <c r="Q24" s="88">
        <v>7853</v>
      </c>
      <c r="R24" s="88">
        <v>430</v>
      </c>
      <c r="S24" s="88">
        <v>0</v>
      </c>
      <c r="T24" s="90">
        <v>0.94524385585126702</v>
      </c>
      <c r="U24" s="88">
        <v>45714</v>
      </c>
      <c r="V24" s="88">
        <v>1713</v>
      </c>
      <c r="W24" s="88">
        <v>7</v>
      </c>
      <c r="X24" s="90">
        <v>0.96252789079931744</v>
      </c>
      <c r="Y24" s="85"/>
      <c r="Z24" s="85"/>
      <c r="AA24" s="91"/>
      <c r="AB24" s="92"/>
      <c r="AC24" s="84"/>
      <c r="AD24" s="84"/>
      <c r="AE24" s="92"/>
      <c r="AF24" s="84"/>
      <c r="AG24" s="84"/>
      <c r="AH24" s="93"/>
      <c r="AI24" s="84"/>
      <c r="AJ24" s="94"/>
      <c r="AK24" s="93"/>
      <c r="AL24" s="84"/>
      <c r="AM24" s="94"/>
      <c r="AN24" s="93"/>
      <c r="AO24" s="84"/>
      <c r="AP24" s="94"/>
      <c r="AQ24" s="93"/>
      <c r="AR24" s="84"/>
      <c r="AS24" s="94"/>
      <c r="AT24" s="93"/>
      <c r="AU24" s="84"/>
      <c r="AV24" s="94"/>
      <c r="AW24" s="95"/>
      <c r="AX24" s="95"/>
      <c r="AY24" s="96"/>
      <c r="AZ24" s="107"/>
      <c r="BA24" s="97">
        <v>14.5</v>
      </c>
      <c r="BB24" s="98">
        <v>0</v>
      </c>
      <c r="BC24" s="98">
        <v>12</v>
      </c>
      <c r="BD24" s="99">
        <v>7.5</v>
      </c>
      <c r="BE24" s="100">
        <v>10.5</v>
      </c>
      <c r="BF24" s="101"/>
      <c r="BG24" s="84"/>
      <c r="BH24" s="84"/>
      <c r="BI24" s="102"/>
      <c r="BJ24" s="102"/>
      <c r="BK24" s="102"/>
      <c r="BL24" s="103"/>
      <c r="BM24" s="104"/>
      <c r="BN24" s="102"/>
      <c r="BO24" s="102"/>
      <c r="BP24" s="108"/>
      <c r="BQ24" s="108"/>
      <c r="BR24" s="108"/>
      <c r="BS24" s="108"/>
      <c r="BT24" s="105">
        <f>IF(BM24&lt;1,1,AB24)</f>
        <v>1</v>
      </c>
      <c r="BU24" s="105">
        <f>IF(BN24&lt;1,1,AE24)</f>
        <v>1</v>
      </c>
      <c r="BV24" s="105">
        <f>IF(BO24&lt;1,1,AH24)</f>
        <v>1</v>
      </c>
      <c r="BW24" s="105">
        <f t="shared" si="3"/>
        <v>1</v>
      </c>
      <c r="BX24" s="105">
        <f>IF(BQ24&lt;1,1,AN24)</f>
        <v>1</v>
      </c>
      <c r="BY24" s="105">
        <f>IF(BR24&lt;1,1,AQ24)</f>
        <v>1</v>
      </c>
      <c r="BZ24" s="105">
        <f>IF(BS24&lt;1,1,AT24)</f>
        <v>1</v>
      </c>
      <c r="CA24" s="221">
        <v>0.98</v>
      </c>
      <c r="CB24" s="221">
        <v>0.9</v>
      </c>
      <c r="CC24" s="339">
        <f t="shared" ref="CC24:CI24" si="25">AVERAGE(BT24:BT30)</f>
        <v>0.99755714285714281</v>
      </c>
      <c r="CD24" s="339">
        <f t="shared" si="25"/>
        <v>1</v>
      </c>
      <c r="CE24" s="339">
        <f t="shared" si="25"/>
        <v>0.99837662337662336</v>
      </c>
      <c r="CF24" s="339">
        <f t="shared" si="25"/>
        <v>1</v>
      </c>
      <c r="CG24" s="339">
        <f t="shared" si="25"/>
        <v>1</v>
      </c>
      <c r="CH24" s="339">
        <f t="shared" si="25"/>
        <v>1</v>
      </c>
      <c r="CI24" s="339">
        <f t="shared" si="25"/>
        <v>1</v>
      </c>
      <c r="CJ24" s="222"/>
      <c r="CK24" s="222"/>
      <c r="CL24" s="223">
        <f t="shared" si="8"/>
        <v>0</v>
      </c>
      <c r="CM24" s="223">
        <f t="shared" si="9"/>
        <v>0</v>
      </c>
      <c r="CN24" s="223">
        <f t="shared" si="10"/>
        <v>0</v>
      </c>
      <c r="CO24" s="223">
        <f t="shared" si="11"/>
        <v>0</v>
      </c>
      <c r="CP24" s="223">
        <f t="shared" si="12"/>
        <v>0</v>
      </c>
      <c r="CQ24" s="223">
        <f t="shared" si="13"/>
        <v>0</v>
      </c>
      <c r="CR24" s="223">
        <f t="shared" si="14"/>
        <v>0</v>
      </c>
      <c r="CS24" s="342">
        <f t="shared" ref="CS24:CY24" si="26">AVERAGE(CL24:CL30)</f>
        <v>0.85470000000000002</v>
      </c>
      <c r="CT24" s="342">
        <f t="shared" si="26"/>
        <v>0.8571428571428571</v>
      </c>
      <c r="CU24" s="342">
        <f t="shared" si="26"/>
        <v>0.85551948051948046</v>
      </c>
      <c r="CV24" s="342">
        <f t="shared" si="26"/>
        <v>0.7142857142857143</v>
      </c>
      <c r="CW24" s="342">
        <f t="shared" si="26"/>
        <v>0.7142857142857143</v>
      </c>
      <c r="CX24" s="342">
        <f t="shared" si="26"/>
        <v>0.7142857142857143</v>
      </c>
      <c r="CY24" s="342">
        <f t="shared" si="26"/>
        <v>0.7142857142857143</v>
      </c>
      <c r="CZ24" s="342">
        <f>(SUM(Q24:Q30)-SUM(R24:R30))/SUM(Q24:Q30)</f>
        <v>0.94932842190377786</v>
      </c>
      <c r="DA24" s="338">
        <f>(SUM(U24:U30)-SUM(V24:V30))/SUM(U24:U30)</f>
        <v>0.95253710679150971</v>
      </c>
      <c r="DB24" s="338">
        <f>((SUM(E24:E30)-SUM(F24:F30))/SUM(E24:E30))</f>
        <v>0.96785966203575924</v>
      </c>
      <c r="DC24" s="338">
        <f>((SUM(I24:I30)-SUM(J24:J30))/SUM(I24:I30))</f>
        <v>0.96855397243662988</v>
      </c>
      <c r="DD24" s="338">
        <f>((SUM(M24:M30)-SUM(N24:N30))/SUM(M24:M30))</f>
        <v>0.9584850691915513</v>
      </c>
      <c r="DE24" s="84">
        <f t="shared" si="19"/>
        <v>0</v>
      </c>
      <c r="DF24" s="84">
        <f t="shared" si="19"/>
        <v>0</v>
      </c>
      <c r="DG24" s="84">
        <f t="shared" si="19"/>
        <v>0</v>
      </c>
      <c r="DH24" s="84">
        <f t="shared" si="20"/>
        <v>0</v>
      </c>
      <c r="DI24" s="84">
        <f t="shared" si="20"/>
        <v>0</v>
      </c>
      <c r="DJ24" s="84">
        <f t="shared" si="20"/>
        <v>0</v>
      </c>
      <c r="DK24" s="84">
        <f t="shared" si="18"/>
        <v>0</v>
      </c>
      <c r="DL24" s="337">
        <f>IF(CC24&lt;99%,5000,IF(CC24&lt;99.2%,4500,IF(CC24&lt;99.3%,4000,IF(CC24&lt;99.4%,3500,IF(CC24&lt;99.5%,3000,IF(CC24&lt;99.6%,2500,IF(CC24&lt;99.7%,2000,IF(CC24&lt;99.8%,1500,))))))))</f>
        <v>1500</v>
      </c>
      <c r="DM24" s="337">
        <f>IF(CD24&lt;99%,5000,IF(CD24&lt;99.2%,4500,IF(CD24&lt;99.3%,4000,IF(CD24&lt;99.4%,3500,IF(CD24&lt;99.5%,3000,IF(CD24&lt;99.6%,2500,IF(CD24&lt;99.7%,2000,IF(CD24&lt;99.8%,1500,))))))))</f>
        <v>0</v>
      </c>
      <c r="DN24" s="337">
        <f>IF(CE24&lt;99%,5000,IF(CE24&lt;99.2%,4500,IF(CE24&lt;99.3%,4000,IF(CE24&lt;99.4%,3500,IF(CE24&lt;99.5%,3000,IF(CE24&lt;99.6%,2500,IF(CE24&lt;99.7%,2000,IF(CE24&lt;99.8%,1500,))))))))</f>
        <v>0</v>
      </c>
      <c r="DO24" s="337">
        <f>IF(CF24&lt;88.2%,5000,IF(CF24&lt;88.4%,4500,IF(CF24&lt;88.5%,4000,IF(CF24&lt;88.6%,3500,IF(CF24&lt;88.7%,3000,IF(CF24&lt;88.8%,2500,IF(CF24&lt;88.9%,2000,IF(CF24&lt;90%,1500,))))))))</f>
        <v>0</v>
      </c>
      <c r="DP24" s="337">
        <f>IF(CG24&lt;99%,5000,IF(CG24&lt;99.2%,4500,IF(CG24&lt;99.3%,4000,IF(CG24&lt;99.4%,3500,IF(CG24&lt;99.5%,3000,IF(CG24&lt;99.6%,2500,IF(CG24&lt;99.7%,2000,IF(CG24&lt;99.8%,1500,))))))))</f>
        <v>0</v>
      </c>
      <c r="DQ24" s="337">
        <f>IF(CH24&lt;99%,5000,IF(CH24&lt;99.2%,4500,IF(CH24&lt;99.3%,4000,IF(CH24&lt;99.4%,3500,IF(CH24&lt;99.5%,3000,IF(CH24&lt;99.6%,2500,IF(CH24&lt;99.7%,2000,IF(CH24&lt;99.8%,1500,))))))))</f>
        <v>0</v>
      </c>
      <c r="DR24" s="337">
        <f>IF(CI24&lt;99%,5000,IF(CI24&lt;99.2%,4500,IF(CI24&lt;99.3%,4000,IF(CI24&lt;99.4%,3500,IF(CI24&lt;99.5%,3000,IF(CI24&lt;99.6%,2500,IF(CI24&lt;99.7%,2000,IF(CI24&lt;99.8%,1500,))))))))</f>
        <v>0</v>
      </c>
    </row>
    <row r="25" spans="1:122" s="106" customFormat="1" ht="13.5" thickBot="1" x14ac:dyDescent="0.25">
      <c r="A25" s="84">
        <v>1698</v>
      </c>
      <c r="B25" s="335"/>
      <c r="C25" s="86">
        <v>42521</v>
      </c>
      <c r="D25" s="87">
        <v>73749</v>
      </c>
      <c r="E25" s="84">
        <v>8261</v>
      </c>
      <c r="F25" s="88">
        <v>334</v>
      </c>
      <c r="G25" s="84">
        <v>0</v>
      </c>
      <c r="H25" s="89">
        <v>0.95956905943590365</v>
      </c>
      <c r="I25" s="88">
        <v>12999</v>
      </c>
      <c r="J25" s="84">
        <v>491</v>
      </c>
      <c r="K25" s="88">
        <v>0</v>
      </c>
      <c r="L25" s="89">
        <v>0.96222786368182167</v>
      </c>
      <c r="M25" s="88">
        <v>3925</v>
      </c>
      <c r="N25" s="88">
        <v>94</v>
      </c>
      <c r="O25" s="88">
        <v>1</v>
      </c>
      <c r="P25" s="90">
        <v>0.97605095541401277</v>
      </c>
      <c r="Q25" s="88">
        <v>4713</v>
      </c>
      <c r="R25" s="88">
        <v>266</v>
      </c>
      <c r="S25" s="88">
        <v>5</v>
      </c>
      <c r="T25" s="90">
        <v>0.94356036494801609</v>
      </c>
      <c r="U25" s="88">
        <v>43851</v>
      </c>
      <c r="V25" s="88">
        <v>2056</v>
      </c>
      <c r="W25" s="88">
        <v>30</v>
      </c>
      <c r="X25" s="90">
        <v>0.95311395407174293</v>
      </c>
      <c r="Y25" s="85">
        <v>73749</v>
      </c>
      <c r="Z25" s="85">
        <v>3241</v>
      </c>
      <c r="AA25" s="91">
        <v>36</v>
      </c>
      <c r="AB25" s="92">
        <v>1</v>
      </c>
      <c r="AC25" s="84">
        <v>0</v>
      </c>
      <c r="AD25" s="84">
        <v>0</v>
      </c>
      <c r="AE25" s="92">
        <v>1</v>
      </c>
      <c r="AF25" s="84">
        <v>0</v>
      </c>
      <c r="AG25" s="84">
        <v>0</v>
      </c>
      <c r="AH25" s="93">
        <v>1</v>
      </c>
      <c r="AI25" s="84">
        <v>0</v>
      </c>
      <c r="AJ25" s="94">
        <v>0</v>
      </c>
      <c r="AK25" s="93"/>
      <c r="AL25" s="84"/>
      <c r="AM25" s="94"/>
      <c r="AN25" s="93"/>
      <c r="AO25" s="84"/>
      <c r="AP25" s="94"/>
      <c r="AQ25" s="93"/>
      <c r="AR25" s="84"/>
      <c r="AS25" s="94"/>
      <c r="AT25" s="93"/>
      <c r="AU25" s="84"/>
      <c r="AV25" s="94"/>
      <c r="AW25" s="95">
        <v>8261</v>
      </c>
      <c r="AX25" s="95">
        <v>16924</v>
      </c>
      <c r="AY25" s="96">
        <v>48564</v>
      </c>
      <c r="AZ25" s="107"/>
      <c r="BA25" s="97">
        <v>16</v>
      </c>
      <c r="BB25" s="98">
        <v>0</v>
      </c>
      <c r="BC25" s="98">
        <v>8</v>
      </c>
      <c r="BD25" s="99">
        <v>7.5</v>
      </c>
      <c r="BE25" s="100">
        <v>10.5</v>
      </c>
      <c r="BF25" s="101"/>
      <c r="BG25" s="84"/>
      <c r="BH25" s="84"/>
      <c r="BI25" s="102"/>
      <c r="BJ25" s="102"/>
      <c r="BK25" s="102"/>
      <c r="BL25" s="103"/>
      <c r="BM25" s="104"/>
      <c r="BN25" s="102"/>
      <c r="BO25" s="102"/>
      <c r="BP25" s="104"/>
      <c r="BQ25" s="104"/>
      <c r="BR25" s="104"/>
      <c r="BS25" s="104"/>
      <c r="BT25" s="105">
        <f t="shared" si="0"/>
        <v>1</v>
      </c>
      <c r="BU25" s="105">
        <f t="shared" si="1"/>
        <v>1</v>
      </c>
      <c r="BV25" s="105">
        <f t="shared" si="2"/>
        <v>1</v>
      </c>
      <c r="BW25" s="105">
        <f t="shared" si="3"/>
        <v>1</v>
      </c>
      <c r="BX25" s="105">
        <f t="shared" si="4"/>
        <v>1</v>
      </c>
      <c r="BY25" s="105">
        <f t="shared" si="5"/>
        <v>1</v>
      </c>
      <c r="BZ25" s="105">
        <f t="shared" si="6"/>
        <v>1</v>
      </c>
      <c r="CA25" s="221">
        <v>0.98</v>
      </c>
      <c r="CB25" s="221">
        <v>0.9</v>
      </c>
      <c r="CC25" s="340"/>
      <c r="CD25" s="340"/>
      <c r="CE25" s="340"/>
      <c r="CF25" s="340"/>
      <c r="CG25" s="340"/>
      <c r="CH25" s="340"/>
      <c r="CI25" s="340"/>
      <c r="CJ25" s="222">
        <v>0.998</v>
      </c>
      <c r="CK25" s="222">
        <v>0.95</v>
      </c>
      <c r="CL25" s="223">
        <f t="shared" si="8"/>
        <v>1</v>
      </c>
      <c r="CM25" s="223">
        <f t="shared" si="9"/>
        <v>1</v>
      </c>
      <c r="CN25" s="223">
        <f t="shared" si="10"/>
        <v>1</v>
      </c>
      <c r="CO25" s="223">
        <f t="shared" si="11"/>
        <v>0</v>
      </c>
      <c r="CP25" s="223">
        <f t="shared" si="12"/>
        <v>0</v>
      </c>
      <c r="CQ25" s="223">
        <f t="shared" si="13"/>
        <v>0</v>
      </c>
      <c r="CR25" s="223">
        <f t="shared" si="14"/>
        <v>0</v>
      </c>
      <c r="CS25" s="343"/>
      <c r="CT25" s="343"/>
      <c r="CU25" s="343"/>
      <c r="CV25" s="343"/>
      <c r="CW25" s="343"/>
      <c r="CX25" s="343"/>
      <c r="CY25" s="343"/>
      <c r="CZ25" s="342"/>
      <c r="DA25" s="338"/>
      <c r="DB25" s="338"/>
      <c r="DC25" s="338"/>
      <c r="DD25" s="338"/>
      <c r="DE25" s="84">
        <f t="shared" si="19"/>
        <v>0</v>
      </c>
      <c r="DF25" s="84">
        <f t="shared" si="19"/>
        <v>0</v>
      </c>
      <c r="DG25" s="84">
        <f t="shared" si="19"/>
        <v>0</v>
      </c>
      <c r="DH25" s="84">
        <f t="shared" si="20"/>
        <v>0</v>
      </c>
      <c r="DI25" s="84">
        <f t="shared" si="20"/>
        <v>0</v>
      </c>
      <c r="DJ25" s="84">
        <f t="shared" si="20"/>
        <v>0</v>
      </c>
      <c r="DK25" s="84">
        <f t="shared" si="18"/>
        <v>0</v>
      </c>
      <c r="DL25" s="337"/>
      <c r="DM25" s="337"/>
      <c r="DN25" s="337"/>
      <c r="DO25" s="337"/>
      <c r="DP25" s="337"/>
      <c r="DQ25" s="337"/>
      <c r="DR25" s="337"/>
    </row>
    <row r="26" spans="1:122" s="106" customFormat="1" ht="13.5" thickBot="1" x14ac:dyDescent="0.25">
      <c r="A26" s="84">
        <v>1699</v>
      </c>
      <c r="B26" s="335"/>
      <c r="C26" s="86">
        <v>42522</v>
      </c>
      <c r="D26" s="87">
        <v>81507</v>
      </c>
      <c r="E26" s="84">
        <v>10896</v>
      </c>
      <c r="F26" s="88">
        <v>387</v>
      </c>
      <c r="G26" s="84">
        <v>1</v>
      </c>
      <c r="H26" s="89">
        <v>0.96448237885462551</v>
      </c>
      <c r="I26" s="88">
        <v>11038</v>
      </c>
      <c r="J26" s="84">
        <v>387</v>
      </c>
      <c r="K26" s="88">
        <v>0</v>
      </c>
      <c r="L26" s="89">
        <v>0.96493930059793442</v>
      </c>
      <c r="M26" s="88">
        <v>4014</v>
      </c>
      <c r="N26" s="88">
        <v>162</v>
      </c>
      <c r="O26" s="88">
        <v>0</v>
      </c>
      <c r="P26" s="90">
        <v>0.95964125560538116</v>
      </c>
      <c r="Q26" s="88">
        <v>6687</v>
      </c>
      <c r="R26" s="88">
        <v>371</v>
      </c>
      <c r="S26" s="88">
        <v>1</v>
      </c>
      <c r="T26" s="90">
        <v>0.94451921639001046</v>
      </c>
      <c r="U26" s="88">
        <v>48872</v>
      </c>
      <c r="V26" s="88">
        <v>2424</v>
      </c>
      <c r="W26" s="88">
        <v>31</v>
      </c>
      <c r="X26" s="90">
        <v>0.9504010476346374</v>
      </c>
      <c r="Y26" s="85">
        <v>81507</v>
      </c>
      <c r="Z26" s="85">
        <v>3731</v>
      </c>
      <c r="AA26" s="91">
        <v>33</v>
      </c>
      <c r="AB26" s="92">
        <v>1</v>
      </c>
      <c r="AC26" s="84">
        <v>0</v>
      </c>
      <c r="AD26" s="84">
        <v>0</v>
      </c>
      <c r="AE26" s="92">
        <v>1</v>
      </c>
      <c r="AF26" s="84">
        <v>0</v>
      </c>
      <c r="AG26" s="84">
        <v>0</v>
      </c>
      <c r="AH26" s="93">
        <v>1</v>
      </c>
      <c r="AI26" s="84">
        <v>0</v>
      </c>
      <c r="AJ26" s="94">
        <v>0</v>
      </c>
      <c r="AK26" s="93">
        <v>1</v>
      </c>
      <c r="AL26" s="84">
        <v>0</v>
      </c>
      <c r="AM26" s="94">
        <v>0</v>
      </c>
      <c r="AN26" s="93">
        <v>1</v>
      </c>
      <c r="AO26" s="84">
        <v>0</v>
      </c>
      <c r="AP26" s="94">
        <v>0</v>
      </c>
      <c r="AQ26" s="93">
        <v>1</v>
      </c>
      <c r="AR26" s="84">
        <v>0</v>
      </c>
      <c r="AS26" s="94">
        <v>0</v>
      </c>
      <c r="AT26" s="93">
        <v>1</v>
      </c>
      <c r="AU26" s="84">
        <v>0</v>
      </c>
      <c r="AV26" s="94">
        <v>0</v>
      </c>
      <c r="AW26" s="95">
        <v>10896</v>
      </c>
      <c r="AX26" s="95">
        <v>15052</v>
      </c>
      <c r="AY26" s="96">
        <v>55559</v>
      </c>
      <c r="AZ26" s="107"/>
      <c r="BA26" s="97">
        <v>21</v>
      </c>
      <c r="BB26" s="98">
        <v>9</v>
      </c>
      <c r="BC26" s="98">
        <v>18</v>
      </c>
      <c r="BD26" s="99">
        <v>7.5</v>
      </c>
      <c r="BE26" s="100">
        <v>10.5</v>
      </c>
      <c r="BF26" s="101"/>
      <c r="BG26" s="84"/>
      <c r="BH26" s="84"/>
      <c r="BI26" s="102"/>
      <c r="BJ26" s="102"/>
      <c r="BK26" s="102"/>
      <c r="BL26" s="103"/>
      <c r="BM26" s="104"/>
      <c r="BN26" s="102"/>
      <c r="BO26" s="102"/>
      <c r="BP26" s="104"/>
      <c r="BQ26" s="104"/>
      <c r="BR26" s="104"/>
      <c r="BS26" s="104"/>
      <c r="BT26" s="105">
        <f t="shared" si="0"/>
        <v>1</v>
      </c>
      <c r="BU26" s="105">
        <f t="shared" si="1"/>
        <v>1</v>
      </c>
      <c r="BV26" s="105">
        <f t="shared" si="2"/>
        <v>1</v>
      </c>
      <c r="BW26" s="105">
        <f t="shared" si="3"/>
        <v>1</v>
      </c>
      <c r="BX26" s="105">
        <f t="shared" si="4"/>
        <v>1</v>
      </c>
      <c r="BY26" s="105">
        <f t="shared" si="5"/>
        <v>1</v>
      </c>
      <c r="BZ26" s="105">
        <f t="shared" si="6"/>
        <v>1</v>
      </c>
      <c r="CA26" s="221">
        <v>0.98</v>
      </c>
      <c r="CB26" s="221">
        <v>0.9</v>
      </c>
      <c r="CC26" s="340"/>
      <c r="CD26" s="340"/>
      <c r="CE26" s="340"/>
      <c r="CF26" s="340"/>
      <c r="CG26" s="340"/>
      <c r="CH26" s="340"/>
      <c r="CI26" s="340"/>
      <c r="CJ26" s="222">
        <v>0.998</v>
      </c>
      <c r="CK26" s="222">
        <v>0.95</v>
      </c>
      <c r="CL26" s="223">
        <f t="shared" si="8"/>
        <v>1</v>
      </c>
      <c r="CM26" s="223">
        <f t="shared" si="9"/>
        <v>1</v>
      </c>
      <c r="CN26" s="223">
        <f t="shared" si="10"/>
        <v>1</v>
      </c>
      <c r="CO26" s="223">
        <f t="shared" si="11"/>
        <v>1</v>
      </c>
      <c r="CP26" s="223">
        <f t="shared" si="12"/>
        <v>1</v>
      </c>
      <c r="CQ26" s="223">
        <f t="shared" si="13"/>
        <v>1</v>
      </c>
      <c r="CR26" s="223">
        <f t="shared" si="14"/>
        <v>1</v>
      </c>
      <c r="CS26" s="343"/>
      <c r="CT26" s="343"/>
      <c r="CU26" s="343"/>
      <c r="CV26" s="343"/>
      <c r="CW26" s="343"/>
      <c r="CX26" s="343"/>
      <c r="CY26" s="343"/>
      <c r="CZ26" s="342"/>
      <c r="DA26" s="338"/>
      <c r="DB26" s="338"/>
      <c r="DC26" s="338"/>
      <c r="DD26" s="338"/>
      <c r="DE26" s="84">
        <f t="shared" si="19"/>
        <v>0</v>
      </c>
      <c r="DF26" s="84">
        <f t="shared" si="19"/>
        <v>0</v>
      </c>
      <c r="DG26" s="84">
        <f t="shared" si="19"/>
        <v>0</v>
      </c>
      <c r="DH26" s="84">
        <f t="shared" si="20"/>
        <v>0</v>
      </c>
      <c r="DI26" s="84">
        <f t="shared" si="20"/>
        <v>0</v>
      </c>
      <c r="DJ26" s="84">
        <f t="shared" si="20"/>
        <v>0</v>
      </c>
      <c r="DK26" s="84">
        <f t="shared" si="18"/>
        <v>0</v>
      </c>
      <c r="DL26" s="337"/>
      <c r="DM26" s="337"/>
      <c r="DN26" s="337"/>
      <c r="DO26" s="337"/>
      <c r="DP26" s="337"/>
      <c r="DQ26" s="337"/>
      <c r="DR26" s="337"/>
    </row>
    <row r="27" spans="1:122" s="106" customFormat="1" ht="13.5" thickBot="1" x14ac:dyDescent="0.25">
      <c r="A27" s="84">
        <v>1700</v>
      </c>
      <c r="B27" s="335"/>
      <c r="C27" s="86">
        <v>42523</v>
      </c>
      <c r="D27" s="87">
        <v>84010</v>
      </c>
      <c r="E27" s="84">
        <v>10947</v>
      </c>
      <c r="F27" s="88">
        <v>359</v>
      </c>
      <c r="G27" s="84">
        <v>0</v>
      </c>
      <c r="H27" s="89">
        <v>0.96720562711245095</v>
      </c>
      <c r="I27" s="88">
        <v>14710</v>
      </c>
      <c r="J27" s="84">
        <v>372</v>
      </c>
      <c r="K27" s="88">
        <v>0</v>
      </c>
      <c r="L27" s="89">
        <v>0.9747110808973487</v>
      </c>
      <c r="M27" s="88">
        <v>4069</v>
      </c>
      <c r="N27" s="88">
        <v>141</v>
      </c>
      <c r="O27" s="88">
        <v>0</v>
      </c>
      <c r="P27" s="90">
        <v>0.96534775129024331</v>
      </c>
      <c r="Q27" s="88">
        <v>8243</v>
      </c>
      <c r="R27" s="88">
        <v>358</v>
      </c>
      <c r="S27" s="88">
        <v>1</v>
      </c>
      <c r="T27" s="90">
        <v>0.95656921023899066</v>
      </c>
      <c r="U27" s="88">
        <v>46041</v>
      </c>
      <c r="V27" s="88">
        <v>2340</v>
      </c>
      <c r="W27" s="88">
        <v>11</v>
      </c>
      <c r="X27" s="90">
        <v>0.94917573467127125</v>
      </c>
      <c r="Y27" s="85">
        <v>84010</v>
      </c>
      <c r="Z27" s="85">
        <v>3570</v>
      </c>
      <c r="AA27" s="91">
        <v>12</v>
      </c>
      <c r="AB27" s="92">
        <v>1</v>
      </c>
      <c r="AC27" s="84">
        <v>0</v>
      </c>
      <c r="AD27" s="84">
        <v>0</v>
      </c>
      <c r="AE27" s="92">
        <v>1</v>
      </c>
      <c r="AF27" s="84">
        <v>0</v>
      </c>
      <c r="AG27" s="84">
        <v>0</v>
      </c>
      <c r="AH27" s="93">
        <v>1</v>
      </c>
      <c r="AI27" s="84">
        <v>0</v>
      </c>
      <c r="AJ27" s="94">
        <v>0</v>
      </c>
      <c r="AK27" s="93">
        <v>1</v>
      </c>
      <c r="AL27" s="84">
        <v>0</v>
      </c>
      <c r="AM27" s="94">
        <v>0</v>
      </c>
      <c r="AN27" s="93">
        <v>1</v>
      </c>
      <c r="AO27" s="84">
        <v>0</v>
      </c>
      <c r="AP27" s="94">
        <v>0</v>
      </c>
      <c r="AQ27" s="93">
        <v>1</v>
      </c>
      <c r="AR27" s="84">
        <v>0</v>
      </c>
      <c r="AS27" s="94">
        <v>0</v>
      </c>
      <c r="AT27" s="93">
        <v>1</v>
      </c>
      <c r="AU27" s="84">
        <v>0</v>
      </c>
      <c r="AV27" s="94">
        <v>0</v>
      </c>
      <c r="AW27" s="95">
        <v>10947</v>
      </c>
      <c r="AX27" s="95">
        <v>18779</v>
      </c>
      <c r="AY27" s="96">
        <v>54284</v>
      </c>
      <c r="AZ27" s="107"/>
      <c r="BA27" s="97">
        <v>21</v>
      </c>
      <c r="BB27" s="98">
        <v>9</v>
      </c>
      <c r="BC27" s="98">
        <v>22</v>
      </c>
      <c r="BD27" s="99">
        <v>7.5</v>
      </c>
      <c r="BE27" s="100">
        <v>10.5</v>
      </c>
      <c r="BF27" s="101"/>
      <c r="BG27" s="84"/>
      <c r="BH27" s="84"/>
      <c r="BI27" s="102"/>
      <c r="BJ27" s="102"/>
      <c r="BK27" s="102"/>
      <c r="BL27" s="103"/>
      <c r="BM27" s="104"/>
      <c r="BN27" s="102"/>
      <c r="BO27" s="102"/>
      <c r="BP27" s="104"/>
      <c r="BQ27" s="104"/>
      <c r="BR27" s="104"/>
      <c r="BS27" s="104"/>
      <c r="BT27" s="105">
        <f t="shared" si="0"/>
        <v>1</v>
      </c>
      <c r="BU27" s="105">
        <f t="shared" si="1"/>
        <v>1</v>
      </c>
      <c r="BV27" s="105">
        <f t="shared" si="2"/>
        <v>1</v>
      </c>
      <c r="BW27" s="105">
        <f t="shared" si="3"/>
        <v>1</v>
      </c>
      <c r="BX27" s="105">
        <f t="shared" si="4"/>
        <v>1</v>
      </c>
      <c r="BY27" s="105">
        <f t="shared" si="5"/>
        <v>1</v>
      </c>
      <c r="BZ27" s="105">
        <f t="shared" si="6"/>
        <v>1</v>
      </c>
      <c r="CA27" s="221">
        <v>0.98</v>
      </c>
      <c r="CB27" s="221">
        <v>0.9</v>
      </c>
      <c r="CC27" s="340"/>
      <c r="CD27" s="340"/>
      <c r="CE27" s="340"/>
      <c r="CF27" s="340"/>
      <c r="CG27" s="340"/>
      <c r="CH27" s="340"/>
      <c r="CI27" s="340"/>
      <c r="CJ27" s="222">
        <v>0.998</v>
      </c>
      <c r="CK27" s="222">
        <v>0.95</v>
      </c>
      <c r="CL27" s="223">
        <f t="shared" si="8"/>
        <v>1</v>
      </c>
      <c r="CM27" s="223">
        <f t="shared" si="9"/>
        <v>1</v>
      </c>
      <c r="CN27" s="223">
        <f t="shared" si="10"/>
        <v>1</v>
      </c>
      <c r="CO27" s="223">
        <f t="shared" si="11"/>
        <v>1</v>
      </c>
      <c r="CP27" s="223">
        <f t="shared" si="12"/>
        <v>1</v>
      </c>
      <c r="CQ27" s="223">
        <f t="shared" si="13"/>
        <v>1</v>
      </c>
      <c r="CR27" s="223">
        <f t="shared" si="14"/>
        <v>1</v>
      </c>
      <c r="CS27" s="343"/>
      <c r="CT27" s="343"/>
      <c r="CU27" s="343"/>
      <c r="CV27" s="343"/>
      <c r="CW27" s="343"/>
      <c r="CX27" s="343"/>
      <c r="CY27" s="343"/>
      <c r="CZ27" s="342"/>
      <c r="DA27" s="338"/>
      <c r="DB27" s="338"/>
      <c r="DC27" s="338"/>
      <c r="DD27" s="338"/>
      <c r="DE27" s="84">
        <f t="shared" si="19"/>
        <v>0</v>
      </c>
      <c r="DF27" s="84">
        <f t="shared" si="19"/>
        <v>0</v>
      </c>
      <c r="DG27" s="84">
        <f t="shared" si="19"/>
        <v>0</v>
      </c>
      <c r="DH27" s="84">
        <f t="shared" si="20"/>
        <v>0</v>
      </c>
      <c r="DI27" s="84">
        <f t="shared" si="20"/>
        <v>0</v>
      </c>
      <c r="DJ27" s="84">
        <f t="shared" si="20"/>
        <v>0</v>
      </c>
      <c r="DK27" s="84">
        <f t="shared" si="18"/>
        <v>0</v>
      </c>
      <c r="DL27" s="337"/>
      <c r="DM27" s="337"/>
      <c r="DN27" s="337"/>
      <c r="DO27" s="337"/>
      <c r="DP27" s="337"/>
      <c r="DQ27" s="337"/>
      <c r="DR27" s="337"/>
    </row>
    <row r="28" spans="1:122" s="106" customFormat="1" ht="13.5" thickBot="1" x14ac:dyDescent="0.25">
      <c r="A28" s="84">
        <v>1701</v>
      </c>
      <c r="B28" s="335"/>
      <c r="C28" s="86">
        <v>42524</v>
      </c>
      <c r="D28" s="87">
        <v>83982</v>
      </c>
      <c r="E28" s="84">
        <v>12271</v>
      </c>
      <c r="F28" s="88">
        <v>368</v>
      </c>
      <c r="G28" s="84">
        <v>2</v>
      </c>
      <c r="H28" s="89">
        <v>0.97001059408361179</v>
      </c>
      <c r="I28" s="88">
        <v>13353</v>
      </c>
      <c r="J28" s="84">
        <v>303</v>
      </c>
      <c r="K28" s="88">
        <v>1</v>
      </c>
      <c r="L28" s="89">
        <v>0.97730847000674004</v>
      </c>
      <c r="M28" s="88">
        <v>4619</v>
      </c>
      <c r="N28" s="88">
        <v>427</v>
      </c>
      <c r="O28" s="88">
        <v>13</v>
      </c>
      <c r="P28" s="90">
        <v>0.90755574799740202</v>
      </c>
      <c r="Q28" s="88">
        <v>6746</v>
      </c>
      <c r="R28" s="88">
        <v>308</v>
      </c>
      <c r="S28" s="88">
        <v>0</v>
      </c>
      <c r="T28" s="90">
        <v>0.95434331455677435</v>
      </c>
      <c r="U28" s="88">
        <v>46993</v>
      </c>
      <c r="V28" s="88">
        <v>2575</v>
      </c>
      <c r="W28" s="88">
        <v>12</v>
      </c>
      <c r="X28" s="90">
        <v>0.94520460494116143</v>
      </c>
      <c r="Y28" s="85">
        <v>83982</v>
      </c>
      <c r="Z28" s="85">
        <v>3981</v>
      </c>
      <c r="AA28" s="91">
        <v>28</v>
      </c>
      <c r="AB28" s="92">
        <v>1</v>
      </c>
      <c r="AC28" s="84">
        <v>0</v>
      </c>
      <c r="AD28" s="84">
        <v>0</v>
      </c>
      <c r="AE28" s="92">
        <v>1</v>
      </c>
      <c r="AF28" s="84">
        <v>0</v>
      </c>
      <c r="AG28" s="84">
        <v>0</v>
      </c>
      <c r="AH28" s="93">
        <v>0.98863636363636365</v>
      </c>
      <c r="AI28" s="84">
        <v>1</v>
      </c>
      <c r="AJ28" s="94">
        <v>0.25</v>
      </c>
      <c r="AK28" s="93">
        <v>1</v>
      </c>
      <c r="AL28" s="84">
        <v>0</v>
      </c>
      <c r="AM28" s="94">
        <v>0</v>
      </c>
      <c r="AN28" s="93">
        <v>1</v>
      </c>
      <c r="AO28" s="84">
        <v>0</v>
      </c>
      <c r="AP28" s="94">
        <v>0</v>
      </c>
      <c r="AQ28" s="93">
        <v>1</v>
      </c>
      <c r="AR28" s="84">
        <v>0</v>
      </c>
      <c r="AS28" s="94">
        <v>0</v>
      </c>
      <c r="AT28" s="93">
        <v>1</v>
      </c>
      <c r="AU28" s="84">
        <v>0</v>
      </c>
      <c r="AV28" s="94">
        <v>0</v>
      </c>
      <c r="AW28" s="95">
        <v>12271</v>
      </c>
      <c r="AX28" s="95">
        <v>17972</v>
      </c>
      <c r="AY28" s="96">
        <v>53739</v>
      </c>
      <c r="AZ28" s="107" t="s">
        <v>177</v>
      </c>
      <c r="BA28" s="97">
        <v>21</v>
      </c>
      <c r="BB28" s="98">
        <v>9</v>
      </c>
      <c r="BC28" s="98">
        <v>22</v>
      </c>
      <c r="BD28" s="99">
        <v>7.5</v>
      </c>
      <c r="BE28" s="100">
        <v>10.5</v>
      </c>
      <c r="BF28" s="101"/>
      <c r="BG28" s="84"/>
      <c r="BH28" s="84">
        <v>0.5</v>
      </c>
      <c r="BI28" s="102"/>
      <c r="BJ28" s="102"/>
      <c r="BK28" s="102"/>
      <c r="BL28" s="103"/>
      <c r="BM28" s="104"/>
      <c r="BN28" s="102"/>
      <c r="BO28" s="102">
        <v>1</v>
      </c>
      <c r="BP28" s="104"/>
      <c r="BQ28" s="104"/>
      <c r="BR28" s="104"/>
      <c r="BS28" s="104"/>
      <c r="BT28" s="105">
        <f t="shared" si="0"/>
        <v>1</v>
      </c>
      <c r="BU28" s="105">
        <f t="shared" si="1"/>
        <v>1</v>
      </c>
      <c r="BV28" s="105">
        <f t="shared" si="2"/>
        <v>0.98863636363636365</v>
      </c>
      <c r="BW28" s="105">
        <f t="shared" si="3"/>
        <v>1</v>
      </c>
      <c r="BX28" s="105">
        <f t="shared" si="4"/>
        <v>1</v>
      </c>
      <c r="BY28" s="105">
        <f t="shared" si="5"/>
        <v>1</v>
      </c>
      <c r="BZ28" s="105">
        <f t="shared" si="6"/>
        <v>1</v>
      </c>
      <c r="CA28" s="221">
        <v>0.98</v>
      </c>
      <c r="CB28" s="221">
        <v>0.9</v>
      </c>
      <c r="CC28" s="340"/>
      <c r="CD28" s="340"/>
      <c r="CE28" s="340"/>
      <c r="CF28" s="340"/>
      <c r="CG28" s="340"/>
      <c r="CH28" s="340"/>
      <c r="CI28" s="340"/>
      <c r="CJ28" s="222">
        <v>0.998</v>
      </c>
      <c r="CK28" s="222">
        <v>0.95</v>
      </c>
      <c r="CL28" s="223">
        <f t="shared" si="8"/>
        <v>1</v>
      </c>
      <c r="CM28" s="223">
        <f t="shared" si="9"/>
        <v>1</v>
      </c>
      <c r="CN28" s="223">
        <f t="shared" si="10"/>
        <v>0.98863636363636365</v>
      </c>
      <c r="CO28" s="223">
        <f t="shared" si="11"/>
        <v>1</v>
      </c>
      <c r="CP28" s="223">
        <f t="shared" si="12"/>
        <v>1</v>
      </c>
      <c r="CQ28" s="223">
        <f t="shared" si="13"/>
        <v>1</v>
      </c>
      <c r="CR28" s="223">
        <f t="shared" si="14"/>
        <v>1</v>
      </c>
      <c r="CS28" s="343"/>
      <c r="CT28" s="343"/>
      <c r="CU28" s="343"/>
      <c r="CV28" s="343"/>
      <c r="CW28" s="343"/>
      <c r="CX28" s="343"/>
      <c r="CY28" s="343"/>
      <c r="CZ28" s="342"/>
      <c r="DA28" s="338"/>
      <c r="DB28" s="338"/>
      <c r="DC28" s="338"/>
      <c r="DD28" s="338"/>
      <c r="DE28" s="84">
        <f t="shared" si="19"/>
        <v>0</v>
      </c>
      <c r="DF28" s="84">
        <f t="shared" si="19"/>
        <v>0</v>
      </c>
      <c r="DG28" s="84">
        <f t="shared" si="19"/>
        <v>0</v>
      </c>
      <c r="DH28" s="84">
        <f t="shared" si="20"/>
        <v>0</v>
      </c>
      <c r="DI28" s="84">
        <f t="shared" si="20"/>
        <v>0</v>
      </c>
      <c r="DJ28" s="84">
        <f t="shared" si="20"/>
        <v>0</v>
      </c>
      <c r="DK28" s="84">
        <f t="shared" si="18"/>
        <v>0</v>
      </c>
      <c r="DL28" s="337"/>
      <c r="DM28" s="337"/>
      <c r="DN28" s="337"/>
      <c r="DO28" s="337"/>
      <c r="DP28" s="337"/>
      <c r="DQ28" s="337"/>
      <c r="DR28" s="337"/>
    </row>
    <row r="29" spans="1:122" s="106" customFormat="1" ht="13.5" thickBot="1" x14ac:dyDescent="0.25">
      <c r="A29" s="84">
        <v>1702</v>
      </c>
      <c r="B29" s="335"/>
      <c r="C29" s="86">
        <v>42525</v>
      </c>
      <c r="D29" s="87">
        <v>81389</v>
      </c>
      <c r="E29" s="84">
        <v>11330</v>
      </c>
      <c r="F29" s="88">
        <v>327</v>
      </c>
      <c r="G29" s="84">
        <v>1</v>
      </c>
      <c r="H29" s="89">
        <v>0.97113857016769634</v>
      </c>
      <c r="I29" s="88">
        <v>15151</v>
      </c>
      <c r="J29" s="84">
        <v>497</v>
      </c>
      <c r="K29" s="88">
        <v>0</v>
      </c>
      <c r="L29" s="89">
        <v>0.96719688469407961</v>
      </c>
      <c r="M29" s="88">
        <v>3959</v>
      </c>
      <c r="N29" s="88">
        <v>87</v>
      </c>
      <c r="O29" s="88">
        <v>0</v>
      </c>
      <c r="P29" s="90">
        <v>0.97802475372568831</v>
      </c>
      <c r="Q29" s="88">
        <v>8335</v>
      </c>
      <c r="R29" s="88">
        <v>433</v>
      </c>
      <c r="S29" s="88">
        <v>1</v>
      </c>
      <c r="T29" s="90">
        <v>0.94805038992201562</v>
      </c>
      <c r="U29" s="88">
        <v>42614</v>
      </c>
      <c r="V29" s="88">
        <v>2182</v>
      </c>
      <c r="W29" s="88">
        <v>12</v>
      </c>
      <c r="X29" s="90">
        <v>0.94879617027268037</v>
      </c>
      <c r="Y29" s="85">
        <v>81389</v>
      </c>
      <c r="Z29" s="85">
        <v>3526</v>
      </c>
      <c r="AA29" s="91">
        <v>14</v>
      </c>
      <c r="AB29" s="92">
        <v>0.9829</v>
      </c>
      <c r="AC29" s="84">
        <v>1</v>
      </c>
      <c r="AD29" s="84">
        <v>1</v>
      </c>
      <c r="AE29" s="92">
        <v>1</v>
      </c>
      <c r="AF29" s="84">
        <v>0</v>
      </c>
      <c r="AG29" s="84">
        <v>0</v>
      </c>
      <c r="AH29" s="93">
        <v>1</v>
      </c>
      <c r="AI29" s="84">
        <v>0</v>
      </c>
      <c r="AJ29" s="94">
        <v>0</v>
      </c>
      <c r="AK29" s="93">
        <v>1</v>
      </c>
      <c r="AL29" s="84">
        <v>0</v>
      </c>
      <c r="AM29" s="94">
        <v>0</v>
      </c>
      <c r="AN29" s="93">
        <v>1</v>
      </c>
      <c r="AO29" s="84">
        <v>0</v>
      </c>
      <c r="AP29" s="94">
        <v>0</v>
      </c>
      <c r="AQ29" s="93">
        <v>1</v>
      </c>
      <c r="AR29" s="84">
        <v>0</v>
      </c>
      <c r="AS29" s="94">
        <v>0</v>
      </c>
      <c r="AT29" s="93">
        <v>1</v>
      </c>
      <c r="AU29" s="84">
        <v>0</v>
      </c>
      <c r="AV29" s="94">
        <v>0</v>
      </c>
      <c r="AW29" s="95">
        <v>11330</v>
      </c>
      <c r="AX29" s="95">
        <v>19110</v>
      </c>
      <c r="AY29" s="96">
        <v>50949</v>
      </c>
      <c r="AZ29" s="107" t="s">
        <v>178</v>
      </c>
      <c r="BA29" s="97">
        <v>21</v>
      </c>
      <c r="BB29" s="98">
        <v>9</v>
      </c>
      <c r="BC29" s="98">
        <v>22</v>
      </c>
      <c r="BD29" s="99">
        <v>7.5</v>
      </c>
      <c r="BE29" s="100">
        <v>10.5</v>
      </c>
      <c r="BF29" s="101">
        <v>5</v>
      </c>
      <c r="BG29" s="84"/>
      <c r="BH29" s="84"/>
      <c r="BI29" s="102"/>
      <c r="BJ29" s="102"/>
      <c r="BK29" s="102"/>
      <c r="BL29" s="103"/>
      <c r="BM29" s="104">
        <v>1</v>
      </c>
      <c r="BN29" s="102"/>
      <c r="BO29" s="102"/>
      <c r="BP29" s="104"/>
      <c r="BQ29" s="104"/>
      <c r="BR29" s="104"/>
      <c r="BS29" s="104"/>
      <c r="BT29" s="105">
        <f t="shared" si="0"/>
        <v>0.9829</v>
      </c>
      <c r="BU29" s="105">
        <f t="shared" si="1"/>
        <v>1</v>
      </c>
      <c r="BV29" s="105">
        <f t="shared" si="2"/>
        <v>1</v>
      </c>
      <c r="BW29" s="105">
        <f t="shared" si="3"/>
        <v>1</v>
      </c>
      <c r="BX29" s="105">
        <f t="shared" si="4"/>
        <v>1</v>
      </c>
      <c r="BY29" s="105">
        <f t="shared" si="5"/>
        <v>1</v>
      </c>
      <c r="BZ29" s="105">
        <f t="shared" si="6"/>
        <v>1</v>
      </c>
      <c r="CA29" s="221">
        <v>0.98</v>
      </c>
      <c r="CB29" s="221">
        <v>0.9</v>
      </c>
      <c r="CC29" s="340"/>
      <c r="CD29" s="340"/>
      <c r="CE29" s="340"/>
      <c r="CF29" s="340"/>
      <c r="CG29" s="340"/>
      <c r="CH29" s="340"/>
      <c r="CI29" s="340"/>
      <c r="CJ29" s="222">
        <v>0.998</v>
      </c>
      <c r="CK29" s="222">
        <v>0.95</v>
      </c>
      <c r="CL29" s="223">
        <f t="shared" si="8"/>
        <v>0.9829</v>
      </c>
      <c r="CM29" s="223">
        <f t="shared" si="9"/>
        <v>1</v>
      </c>
      <c r="CN29" s="223">
        <f t="shared" si="10"/>
        <v>1</v>
      </c>
      <c r="CO29" s="223">
        <f t="shared" si="11"/>
        <v>1</v>
      </c>
      <c r="CP29" s="223">
        <f t="shared" si="12"/>
        <v>1</v>
      </c>
      <c r="CQ29" s="223">
        <f t="shared" si="13"/>
        <v>1</v>
      </c>
      <c r="CR29" s="223">
        <f t="shared" si="14"/>
        <v>1</v>
      </c>
      <c r="CS29" s="343"/>
      <c r="CT29" s="343"/>
      <c r="CU29" s="343"/>
      <c r="CV29" s="343"/>
      <c r="CW29" s="343"/>
      <c r="CX29" s="343"/>
      <c r="CY29" s="343"/>
      <c r="CZ29" s="342"/>
      <c r="DA29" s="338"/>
      <c r="DB29" s="338"/>
      <c r="DC29" s="338"/>
      <c r="DD29" s="338"/>
      <c r="DE29" s="84">
        <f t="shared" si="19"/>
        <v>0</v>
      </c>
      <c r="DF29" s="84">
        <f t="shared" si="19"/>
        <v>0</v>
      </c>
      <c r="DG29" s="84">
        <f t="shared" si="19"/>
        <v>0</v>
      </c>
      <c r="DH29" s="84">
        <f t="shared" si="20"/>
        <v>0</v>
      </c>
      <c r="DI29" s="84">
        <f t="shared" si="20"/>
        <v>0</v>
      </c>
      <c r="DJ29" s="84">
        <f t="shared" si="20"/>
        <v>0</v>
      </c>
      <c r="DK29" s="84">
        <f t="shared" si="18"/>
        <v>0</v>
      </c>
      <c r="DL29" s="337"/>
      <c r="DM29" s="337"/>
      <c r="DN29" s="337"/>
      <c r="DO29" s="337"/>
      <c r="DP29" s="337"/>
      <c r="DQ29" s="337"/>
      <c r="DR29" s="337"/>
    </row>
    <row r="30" spans="1:122" s="106" customFormat="1" ht="13.5" thickBot="1" x14ac:dyDescent="0.25">
      <c r="A30" s="84">
        <v>1703</v>
      </c>
      <c r="B30" s="335"/>
      <c r="C30" s="86">
        <v>42526</v>
      </c>
      <c r="D30" s="87">
        <v>41436</v>
      </c>
      <c r="E30" s="84"/>
      <c r="F30" s="88"/>
      <c r="G30" s="84"/>
      <c r="H30" s="89"/>
      <c r="I30" s="88">
        <v>3507</v>
      </c>
      <c r="J30" s="84">
        <v>151</v>
      </c>
      <c r="K30" s="88">
        <v>1</v>
      </c>
      <c r="L30" s="89">
        <v>0.95694325634445399</v>
      </c>
      <c r="M30" s="88">
        <v>2376</v>
      </c>
      <c r="N30" s="88">
        <v>97</v>
      </c>
      <c r="O30" s="88">
        <v>0</v>
      </c>
      <c r="P30" s="90">
        <v>0.95917508417508412</v>
      </c>
      <c r="Q30" s="88">
        <v>1945</v>
      </c>
      <c r="R30" s="88">
        <v>90</v>
      </c>
      <c r="S30" s="88">
        <v>2</v>
      </c>
      <c r="T30" s="90">
        <v>0.95372750642673521</v>
      </c>
      <c r="U30" s="88">
        <v>33608</v>
      </c>
      <c r="V30" s="88">
        <v>1314</v>
      </c>
      <c r="W30" s="88">
        <v>15</v>
      </c>
      <c r="X30" s="90">
        <v>0.9609021661509165</v>
      </c>
      <c r="Y30" s="85">
        <v>41436</v>
      </c>
      <c r="Z30" s="85">
        <v>1652</v>
      </c>
      <c r="AA30" s="91">
        <v>18</v>
      </c>
      <c r="AB30" s="92">
        <v>1</v>
      </c>
      <c r="AC30" s="84">
        <v>0</v>
      </c>
      <c r="AD30" s="84">
        <v>0</v>
      </c>
      <c r="AE30" s="92">
        <v>1</v>
      </c>
      <c r="AF30" s="84">
        <v>0</v>
      </c>
      <c r="AG30" s="84">
        <v>0</v>
      </c>
      <c r="AH30" s="93">
        <v>1</v>
      </c>
      <c r="AI30" s="84">
        <v>0</v>
      </c>
      <c r="AJ30" s="94">
        <v>0</v>
      </c>
      <c r="AK30" s="93">
        <v>1</v>
      </c>
      <c r="AL30" s="84">
        <v>0</v>
      </c>
      <c r="AM30" s="94">
        <v>0</v>
      </c>
      <c r="AN30" s="93">
        <v>1</v>
      </c>
      <c r="AO30" s="84">
        <v>0</v>
      </c>
      <c r="AP30" s="94">
        <v>0</v>
      </c>
      <c r="AQ30" s="93">
        <v>1</v>
      </c>
      <c r="AR30" s="84">
        <v>0</v>
      </c>
      <c r="AS30" s="94">
        <v>0</v>
      </c>
      <c r="AT30" s="93">
        <v>1</v>
      </c>
      <c r="AU30" s="84">
        <v>0</v>
      </c>
      <c r="AV30" s="94">
        <v>0</v>
      </c>
      <c r="AW30" s="95">
        <v>0</v>
      </c>
      <c r="AX30" s="95">
        <v>5883</v>
      </c>
      <c r="AY30" s="96">
        <v>35553</v>
      </c>
      <c r="AZ30" s="107"/>
      <c r="BA30" s="97">
        <v>21</v>
      </c>
      <c r="BB30" s="98">
        <v>9</v>
      </c>
      <c r="BC30" s="98">
        <v>22</v>
      </c>
      <c r="BD30" s="99">
        <v>7.5</v>
      </c>
      <c r="BE30" s="100">
        <v>10.5</v>
      </c>
      <c r="BF30" s="101"/>
      <c r="BG30" s="84"/>
      <c r="BH30" s="84"/>
      <c r="BI30" s="102"/>
      <c r="BJ30" s="102"/>
      <c r="BK30" s="102"/>
      <c r="BL30" s="103"/>
      <c r="BM30" s="104"/>
      <c r="BN30" s="102"/>
      <c r="BO30" s="102"/>
      <c r="BP30" s="108"/>
      <c r="BQ30" s="108"/>
      <c r="BR30" s="108"/>
      <c r="BS30" s="108"/>
      <c r="BT30" s="105">
        <f t="shared" si="0"/>
        <v>1</v>
      </c>
      <c r="BU30" s="105">
        <f t="shared" si="1"/>
        <v>1</v>
      </c>
      <c r="BV30" s="105">
        <f t="shared" si="2"/>
        <v>1</v>
      </c>
      <c r="BW30" s="105">
        <f t="shared" si="3"/>
        <v>1</v>
      </c>
      <c r="BX30" s="105">
        <f t="shared" si="4"/>
        <v>1</v>
      </c>
      <c r="BY30" s="105">
        <f t="shared" si="5"/>
        <v>1</v>
      </c>
      <c r="BZ30" s="105">
        <f t="shared" si="6"/>
        <v>1</v>
      </c>
      <c r="CA30" s="221">
        <v>0.98</v>
      </c>
      <c r="CB30" s="221">
        <v>0.9</v>
      </c>
      <c r="CC30" s="341"/>
      <c r="CD30" s="341"/>
      <c r="CE30" s="341"/>
      <c r="CF30" s="341"/>
      <c r="CG30" s="341"/>
      <c r="CH30" s="341"/>
      <c r="CI30" s="341"/>
      <c r="CJ30" s="222">
        <v>0.998</v>
      </c>
      <c r="CK30" s="222">
        <v>0.95</v>
      </c>
      <c r="CL30" s="223">
        <f t="shared" si="8"/>
        <v>1</v>
      </c>
      <c r="CM30" s="223">
        <f t="shared" si="9"/>
        <v>1</v>
      </c>
      <c r="CN30" s="223">
        <f t="shared" si="10"/>
        <v>1</v>
      </c>
      <c r="CO30" s="223">
        <f t="shared" si="11"/>
        <v>1</v>
      </c>
      <c r="CP30" s="223">
        <f t="shared" si="12"/>
        <v>1</v>
      </c>
      <c r="CQ30" s="223">
        <f t="shared" si="13"/>
        <v>1</v>
      </c>
      <c r="CR30" s="223">
        <f t="shared" si="14"/>
        <v>1</v>
      </c>
      <c r="CS30" s="343"/>
      <c r="CT30" s="343"/>
      <c r="CU30" s="343"/>
      <c r="CV30" s="343"/>
      <c r="CW30" s="343"/>
      <c r="CX30" s="343"/>
      <c r="CY30" s="343"/>
      <c r="CZ30" s="342"/>
      <c r="DA30" s="338"/>
      <c r="DB30" s="338"/>
      <c r="DC30" s="338"/>
      <c r="DD30" s="338"/>
      <c r="DE30" s="84">
        <f t="shared" si="19"/>
        <v>0</v>
      </c>
      <c r="DF30" s="84">
        <f t="shared" si="19"/>
        <v>0</v>
      </c>
      <c r="DG30" s="84">
        <f t="shared" si="19"/>
        <v>0</v>
      </c>
      <c r="DH30" s="84">
        <f t="shared" si="20"/>
        <v>0</v>
      </c>
      <c r="DI30" s="84">
        <f t="shared" si="20"/>
        <v>0</v>
      </c>
      <c r="DJ30" s="84">
        <f t="shared" si="20"/>
        <v>0</v>
      </c>
      <c r="DK30" s="84">
        <f t="shared" si="18"/>
        <v>0</v>
      </c>
      <c r="DL30" s="337"/>
      <c r="DM30" s="337"/>
      <c r="DN30" s="337"/>
      <c r="DO30" s="337"/>
      <c r="DP30" s="337"/>
      <c r="DQ30" s="337"/>
      <c r="DR30" s="337"/>
    </row>
    <row r="31" spans="1:122" s="106" customFormat="1" ht="13.5" thickBot="1" x14ac:dyDescent="0.25">
      <c r="A31" s="84">
        <v>1704</v>
      </c>
      <c r="B31" s="335">
        <v>23</v>
      </c>
      <c r="C31" s="86">
        <v>42527</v>
      </c>
      <c r="D31" s="87">
        <v>83880</v>
      </c>
      <c r="E31" s="84">
        <v>11360</v>
      </c>
      <c r="F31" s="88">
        <v>342</v>
      </c>
      <c r="G31" s="84">
        <v>0</v>
      </c>
      <c r="H31" s="89">
        <v>0.96989436619718306</v>
      </c>
      <c r="I31" s="88">
        <v>12728</v>
      </c>
      <c r="J31" s="84">
        <v>374</v>
      </c>
      <c r="K31" s="88">
        <v>4</v>
      </c>
      <c r="L31" s="89">
        <v>0.97061596480201129</v>
      </c>
      <c r="M31" s="88">
        <v>5467</v>
      </c>
      <c r="N31" s="88">
        <v>168</v>
      </c>
      <c r="O31" s="88">
        <v>0</v>
      </c>
      <c r="P31" s="90">
        <v>0.96927016645326503</v>
      </c>
      <c r="Q31" s="88">
        <v>7617</v>
      </c>
      <c r="R31" s="88">
        <v>398</v>
      </c>
      <c r="S31" s="88">
        <v>0</v>
      </c>
      <c r="T31" s="90">
        <v>0.94774845739792568</v>
      </c>
      <c r="U31" s="88">
        <v>46708</v>
      </c>
      <c r="V31" s="88">
        <v>1838</v>
      </c>
      <c r="W31" s="88">
        <v>21</v>
      </c>
      <c r="X31" s="90">
        <v>0.96064913933373297</v>
      </c>
      <c r="Y31" s="85">
        <v>83880</v>
      </c>
      <c r="Z31" s="85">
        <v>3120</v>
      </c>
      <c r="AA31" s="91">
        <v>25</v>
      </c>
      <c r="AB31" s="92">
        <v>1</v>
      </c>
      <c r="AC31" s="84">
        <v>0</v>
      </c>
      <c r="AD31" s="84">
        <v>0</v>
      </c>
      <c r="AE31" s="92">
        <v>1</v>
      </c>
      <c r="AF31" s="84">
        <v>0</v>
      </c>
      <c r="AG31" s="84">
        <v>0</v>
      </c>
      <c r="AH31" s="93">
        <v>1</v>
      </c>
      <c r="AI31" s="84">
        <v>0</v>
      </c>
      <c r="AJ31" s="94">
        <v>0</v>
      </c>
      <c r="AK31" s="93">
        <v>1</v>
      </c>
      <c r="AL31" s="84">
        <v>0</v>
      </c>
      <c r="AM31" s="94">
        <v>0</v>
      </c>
      <c r="AN31" s="93">
        <v>1</v>
      </c>
      <c r="AO31" s="84">
        <v>0</v>
      </c>
      <c r="AP31" s="94">
        <v>0</v>
      </c>
      <c r="AQ31" s="93">
        <v>1</v>
      </c>
      <c r="AR31" s="84">
        <v>0</v>
      </c>
      <c r="AS31" s="94">
        <v>0</v>
      </c>
      <c r="AT31" s="93">
        <v>1</v>
      </c>
      <c r="AU31" s="84">
        <v>0</v>
      </c>
      <c r="AV31" s="94">
        <v>0</v>
      </c>
      <c r="AW31" s="95">
        <v>11360</v>
      </c>
      <c r="AX31" s="95">
        <v>18195</v>
      </c>
      <c r="AY31" s="96">
        <v>54325</v>
      </c>
      <c r="AZ31" s="107"/>
      <c r="BA31" s="97">
        <v>14.5</v>
      </c>
      <c r="BB31" s="98">
        <v>0</v>
      </c>
      <c r="BC31" s="98">
        <v>12</v>
      </c>
      <c r="BD31" s="99">
        <v>7.5</v>
      </c>
      <c r="BE31" s="100">
        <v>10.5</v>
      </c>
      <c r="BF31" s="101"/>
      <c r="BG31" s="84"/>
      <c r="BH31" s="84"/>
      <c r="BI31" s="102"/>
      <c r="BJ31" s="102"/>
      <c r="BK31" s="102"/>
      <c r="BL31" s="103"/>
      <c r="BM31" s="104"/>
      <c r="BN31" s="102"/>
      <c r="BO31" s="102"/>
      <c r="BP31" s="108"/>
      <c r="BQ31" s="108"/>
      <c r="BR31" s="108"/>
      <c r="BS31" s="108"/>
      <c r="BT31" s="105">
        <f t="shared" si="0"/>
        <v>1</v>
      </c>
      <c r="BU31" s="105">
        <f t="shared" si="1"/>
        <v>1</v>
      </c>
      <c r="BV31" s="105">
        <f t="shared" si="2"/>
        <v>1</v>
      </c>
      <c r="BW31" s="105">
        <f t="shared" si="3"/>
        <v>1</v>
      </c>
      <c r="BX31" s="105">
        <f t="shared" si="4"/>
        <v>1</v>
      </c>
      <c r="BY31" s="105">
        <f t="shared" si="5"/>
        <v>1</v>
      </c>
      <c r="BZ31" s="105">
        <f t="shared" si="6"/>
        <v>1</v>
      </c>
      <c r="CA31" s="221">
        <v>0.98</v>
      </c>
      <c r="CB31" s="221">
        <v>0.9</v>
      </c>
      <c r="CC31" s="339">
        <f t="shared" ref="CC31:CI31" si="27">AVERAGE(BT31:BT37)</f>
        <v>1</v>
      </c>
      <c r="CD31" s="339">
        <f t="shared" si="27"/>
        <v>1</v>
      </c>
      <c r="CE31" s="339">
        <f t="shared" si="27"/>
        <v>1</v>
      </c>
      <c r="CF31" s="339">
        <f t="shared" si="27"/>
        <v>1</v>
      </c>
      <c r="CG31" s="339">
        <f t="shared" si="27"/>
        <v>1</v>
      </c>
      <c r="CH31" s="339">
        <f t="shared" si="27"/>
        <v>1</v>
      </c>
      <c r="CI31" s="339">
        <f t="shared" si="27"/>
        <v>1</v>
      </c>
      <c r="CJ31" s="222">
        <v>0.998</v>
      </c>
      <c r="CK31" s="222">
        <v>0.95</v>
      </c>
      <c r="CL31" s="223">
        <f t="shared" si="8"/>
        <v>1</v>
      </c>
      <c r="CM31" s="223">
        <f t="shared" si="9"/>
        <v>1</v>
      </c>
      <c r="CN31" s="223">
        <f t="shared" si="10"/>
        <v>1</v>
      </c>
      <c r="CO31" s="223">
        <f t="shared" si="11"/>
        <v>1</v>
      </c>
      <c r="CP31" s="223">
        <f t="shared" si="12"/>
        <v>1</v>
      </c>
      <c r="CQ31" s="223">
        <f t="shared" si="13"/>
        <v>1</v>
      </c>
      <c r="CR31" s="223">
        <f t="shared" si="14"/>
        <v>1</v>
      </c>
      <c r="CS31" s="342">
        <f t="shared" ref="CS31:CY31" si="28">AVERAGE(CL31:CL37)</f>
        <v>1</v>
      </c>
      <c r="CT31" s="342">
        <f t="shared" si="28"/>
        <v>1</v>
      </c>
      <c r="CU31" s="342">
        <f t="shared" si="28"/>
        <v>1</v>
      </c>
      <c r="CV31" s="342">
        <f t="shared" si="28"/>
        <v>1</v>
      </c>
      <c r="CW31" s="342">
        <f t="shared" si="28"/>
        <v>1</v>
      </c>
      <c r="CX31" s="342">
        <f t="shared" si="28"/>
        <v>1</v>
      </c>
      <c r="CY31" s="342">
        <f t="shared" si="28"/>
        <v>1</v>
      </c>
      <c r="CZ31" s="342">
        <f>(SUM(Q31:Q37)-SUM(R31:R37))/SUM(Q31:Q37)</f>
        <v>0.94946416527191424</v>
      </c>
      <c r="DA31" s="338">
        <f>(SUM(U31:U37)-SUM(V31:V37))/SUM(U31:U37)</f>
        <v>0.95955532568370916</v>
      </c>
      <c r="DB31" s="338">
        <f>((SUM(E31:E37)-SUM(F31:F37))/SUM(E31:E37))</f>
        <v>0.96995629338524259</v>
      </c>
      <c r="DC31" s="338">
        <f>((SUM(I31:I37)-SUM(J31:J37))/SUM(I31:I37))</f>
        <v>0.96728818674469563</v>
      </c>
      <c r="DD31" s="338">
        <f>((SUM(M31:M37)-SUM(N31:N37))/SUM(M31:M37))</f>
        <v>0.97100429855412274</v>
      </c>
      <c r="DE31" s="84">
        <f t="shared" si="19"/>
        <v>0</v>
      </c>
      <c r="DF31" s="84">
        <f t="shared" si="19"/>
        <v>0</v>
      </c>
      <c r="DG31" s="84">
        <f t="shared" si="19"/>
        <v>0</v>
      </c>
      <c r="DH31" s="84">
        <f t="shared" si="20"/>
        <v>0</v>
      </c>
      <c r="DI31" s="84">
        <f t="shared" si="20"/>
        <v>0</v>
      </c>
      <c r="DJ31" s="84">
        <f t="shared" si="20"/>
        <v>0</v>
      </c>
      <c r="DK31" s="84">
        <f t="shared" si="18"/>
        <v>0</v>
      </c>
      <c r="DL31" s="337">
        <f>IF(CC31&lt;99%,5000,IF(CC31&lt;99.2%,4500,IF(CC31&lt;99.3%,4000,IF(CC31&lt;99.4%,3500,IF(CC31&lt;99.5%,3000,IF(CC31&lt;99.6%,2500,IF(CC31&lt;99.7%,2000,IF(CC31&lt;99.8%,1500,))))))))</f>
        <v>0</v>
      </c>
      <c r="DM31" s="337">
        <f>IF(CD31&lt;99%,5000,IF(CD31&lt;99.2%,4500,IF(CD31&lt;99.3%,4000,IF(CD31&lt;99.4%,3500,IF(CD31&lt;99.5%,3000,IF(CD31&lt;99.6%,2500,IF(CD31&lt;99.7%,2000,IF(CD31&lt;99.8%,1500,))))))))</f>
        <v>0</v>
      </c>
      <c r="DN31" s="337">
        <f>IF(CE31&lt;99%,5000,IF(CE31&lt;99.2%,4500,IF(CE31&lt;99.3%,4000,IF(CE31&lt;99.4%,3500,IF(CE31&lt;99.5%,3000,IF(CE31&lt;99.6%,2500,IF(CE31&lt;99.7%,2000,IF(CE31&lt;99.8%,1500,))))))))</f>
        <v>0</v>
      </c>
      <c r="DO31" s="337">
        <f>IF(CF31&lt;88.2%,5000,IF(CF31&lt;88.4%,4500,IF(CF31&lt;88.5%,4000,IF(CF31&lt;88.6%,3500,IF(CF31&lt;88.7%,3000,IF(CF31&lt;88.8%,2500,IF(CF31&lt;88.9%,2000,IF(CF31&lt;90%,1500,))))))))</f>
        <v>0</v>
      </c>
      <c r="DP31" s="337">
        <f>IF(CG31&lt;99%,5000,IF(CG31&lt;99.2%,4500,IF(CG31&lt;99.3%,4000,IF(CG31&lt;99.4%,3500,IF(CG31&lt;99.5%,3000,IF(CG31&lt;99.6%,2500,IF(CG31&lt;99.7%,2000,IF(CG31&lt;99.8%,1500,))))))))</f>
        <v>0</v>
      </c>
      <c r="DQ31" s="337">
        <f>IF(CH31&lt;99%,5000,IF(CH31&lt;99.2%,4500,IF(CH31&lt;99.3%,4000,IF(CH31&lt;99.4%,3500,IF(CH31&lt;99.5%,3000,IF(CH31&lt;99.6%,2500,IF(CH31&lt;99.7%,2000,IF(CH31&lt;99.8%,1500,))))))))</f>
        <v>0</v>
      </c>
      <c r="DR31" s="337">
        <f>IF(CI31&lt;99%,5000,IF(CI31&lt;99.2%,4500,IF(CI31&lt;99.3%,4000,IF(CI31&lt;99.4%,3500,IF(CI31&lt;99.5%,3000,IF(CI31&lt;99.6%,2500,IF(CI31&lt;99.7%,2000,IF(CI31&lt;99.8%,1500,))))))))</f>
        <v>0</v>
      </c>
    </row>
    <row r="32" spans="1:122" s="106" customFormat="1" ht="13.5" thickBot="1" x14ac:dyDescent="0.25">
      <c r="A32" s="84">
        <v>1705</v>
      </c>
      <c r="B32" s="335"/>
      <c r="C32" s="86">
        <v>42528</v>
      </c>
      <c r="D32" s="87">
        <v>93584</v>
      </c>
      <c r="E32" s="84">
        <v>11320</v>
      </c>
      <c r="F32" s="88">
        <v>377</v>
      </c>
      <c r="G32" s="84">
        <v>5</v>
      </c>
      <c r="H32" s="89">
        <v>0.966696113074205</v>
      </c>
      <c r="I32" s="88">
        <v>15893</v>
      </c>
      <c r="J32" s="84">
        <v>534</v>
      </c>
      <c r="K32" s="88">
        <v>2</v>
      </c>
      <c r="L32" s="89">
        <v>0.96640030201975713</v>
      </c>
      <c r="M32" s="88">
        <v>4637</v>
      </c>
      <c r="N32" s="88">
        <v>145</v>
      </c>
      <c r="O32" s="88">
        <v>0</v>
      </c>
      <c r="P32" s="90">
        <v>0.96872978218675865</v>
      </c>
      <c r="Q32" s="88">
        <v>8625</v>
      </c>
      <c r="R32" s="88">
        <v>489</v>
      </c>
      <c r="S32" s="88">
        <v>0</v>
      </c>
      <c r="T32" s="90">
        <v>0.94330434782608696</v>
      </c>
      <c r="U32" s="88">
        <v>53109</v>
      </c>
      <c r="V32" s="88">
        <v>2344</v>
      </c>
      <c r="W32" s="88">
        <v>5</v>
      </c>
      <c r="X32" s="90">
        <v>0.95586435444086693</v>
      </c>
      <c r="Y32" s="85">
        <v>93584</v>
      </c>
      <c r="Z32" s="85">
        <v>3889</v>
      </c>
      <c r="AA32" s="91">
        <v>12</v>
      </c>
      <c r="AB32" s="92">
        <v>1</v>
      </c>
      <c r="AC32" s="84">
        <v>0</v>
      </c>
      <c r="AD32" s="84">
        <v>0</v>
      </c>
      <c r="AE32" s="92">
        <v>1</v>
      </c>
      <c r="AF32" s="84">
        <v>0</v>
      </c>
      <c r="AG32" s="84">
        <v>0</v>
      </c>
      <c r="AH32" s="93">
        <v>1</v>
      </c>
      <c r="AI32" s="84">
        <v>0</v>
      </c>
      <c r="AJ32" s="94">
        <v>0</v>
      </c>
      <c r="AK32" s="93">
        <v>1</v>
      </c>
      <c r="AL32" s="84">
        <v>0</v>
      </c>
      <c r="AM32" s="94">
        <v>0</v>
      </c>
      <c r="AN32" s="93">
        <v>1</v>
      </c>
      <c r="AO32" s="84">
        <v>0</v>
      </c>
      <c r="AP32" s="94">
        <v>0</v>
      </c>
      <c r="AQ32" s="93">
        <v>1</v>
      </c>
      <c r="AR32" s="84">
        <v>0</v>
      </c>
      <c r="AS32" s="94">
        <v>0</v>
      </c>
      <c r="AT32" s="93">
        <v>1</v>
      </c>
      <c r="AU32" s="84">
        <v>0</v>
      </c>
      <c r="AV32" s="94">
        <v>0</v>
      </c>
      <c r="AW32" s="95">
        <v>11320</v>
      </c>
      <c r="AX32" s="95">
        <v>20530</v>
      </c>
      <c r="AY32" s="96">
        <v>61734</v>
      </c>
      <c r="AZ32" s="107"/>
      <c r="BA32" s="97">
        <v>16</v>
      </c>
      <c r="BB32" s="98">
        <v>0</v>
      </c>
      <c r="BC32" s="98">
        <v>8</v>
      </c>
      <c r="BD32" s="99">
        <v>7.5</v>
      </c>
      <c r="BE32" s="100">
        <v>10.5</v>
      </c>
      <c r="BF32" s="101"/>
      <c r="BG32" s="84"/>
      <c r="BH32" s="84"/>
      <c r="BI32" s="102"/>
      <c r="BJ32" s="102"/>
      <c r="BK32" s="102"/>
      <c r="BL32" s="103"/>
      <c r="BM32" s="104"/>
      <c r="BN32" s="102"/>
      <c r="BO32" s="102"/>
      <c r="BP32" s="104"/>
      <c r="BQ32" s="104"/>
      <c r="BR32" s="104"/>
      <c r="BS32" s="104"/>
      <c r="BT32" s="105">
        <f t="shared" si="0"/>
        <v>1</v>
      </c>
      <c r="BU32" s="105">
        <f t="shared" si="1"/>
        <v>1</v>
      </c>
      <c r="BV32" s="105">
        <f t="shared" si="2"/>
        <v>1</v>
      </c>
      <c r="BW32" s="105">
        <f t="shared" si="3"/>
        <v>1</v>
      </c>
      <c r="BX32" s="105">
        <f t="shared" si="4"/>
        <v>1</v>
      </c>
      <c r="BY32" s="105">
        <f t="shared" si="5"/>
        <v>1</v>
      </c>
      <c r="BZ32" s="105">
        <f t="shared" si="6"/>
        <v>1</v>
      </c>
      <c r="CA32" s="221">
        <v>0.98</v>
      </c>
      <c r="CB32" s="221">
        <v>0.9</v>
      </c>
      <c r="CC32" s="340"/>
      <c r="CD32" s="340"/>
      <c r="CE32" s="340"/>
      <c r="CF32" s="340"/>
      <c r="CG32" s="340"/>
      <c r="CH32" s="340"/>
      <c r="CI32" s="340"/>
      <c r="CJ32" s="222">
        <v>0.998</v>
      </c>
      <c r="CK32" s="222">
        <v>0.95</v>
      </c>
      <c r="CL32" s="223">
        <f t="shared" si="8"/>
        <v>1</v>
      </c>
      <c r="CM32" s="223">
        <f t="shared" si="9"/>
        <v>1</v>
      </c>
      <c r="CN32" s="223">
        <f t="shared" si="10"/>
        <v>1</v>
      </c>
      <c r="CO32" s="223">
        <f t="shared" si="11"/>
        <v>1</v>
      </c>
      <c r="CP32" s="223">
        <f t="shared" si="12"/>
        <v>1</v>
      </c>
      <c r="CQ32" s="223">
        <f t="shared" si="13"/>
        <v>1</v>
      </c>
      <c r="CR32" s="223">
        <f t="shared" si="14"/>
        <v>1</v>
      </c>
      <c r="CS32" s="343"/>
      <c r="CT32" s="343"/>
      <c r="CU32" s="343"/>
      <c r="CV32" s="343"/>
      <c r="CW32" s="343"/>
      <c r="CX32" s="343"/>
      <c r="CY32" s="343"/>
      <c r="CZ32" s="342"/>
      <c r="DA32" s="338"/>
      <c r="DB32" s="338"/>
      <c r="DC32" s="338"/>
      <c r="DD32" s="338"/>
      <c r="DE32" s="84">
        <f t="shared" si="19"/>
        <v>0</v>
      </c>
      <c r="DF32" s="84">
        <f t="shared" si="19"/>
        <v>0</v>
      </c>
      <c r="DG32" s="84">
        <f t="shared" si="19"/>
        <v>0</v>
      </c>
      <c r="DH32" s="84">
        <f t="shared" si="20"/>
        <v>0</v>
      </c>
      <c r="DI32" s="84">
        <f t="shared" si="20"/>
        <v>0</v>
      </c>
      <c r="DJ32" s="84">
        <f t="shared" si="20"/>
        <v>0</v>
      </c>
      <c r="DK32" s="84">
        <f t="shared" si="18"/>
        <v>0</v>
      </c>
      <c r="DL32" s="337"/>
      <c r="DM32" s="337"/>
      <c r="DN32" s="337"/>
      <c r="DO32" s="337"/>
      <c r="DP32" s="337"/>
      <c r="DQ32" s="337"/>
      <c r="DR32" s="337"/>
    </row>
    <row r="33" spans="1:122" s="106" customFormat="1" ht="13.5" thickBot="1" x14ac:dyDescent="0.25">
      <c r="A33" s="84">
        <v>1706</v>
      </c>
      <c r="B33" s="335"/>
      <c r="C33" s="86">
        <v>42529</v>
      </c>
      <c r="D33" s="87">
        <v>83237</v>
      </c>
      <c r="E33" s="84">
        <v>10200</v>
      </c>
      <c r="F33" s="88">
        <v>296</v>
      </c>
      <c r="G33" s="84">
        <v>0</v>
      </c>
      <c r="H33" s="89">
        <v>0.97098039215686271</v>
      </c>
      <c r="I33" s="88">
        <v>15638</v>
      </c>
      <c r="J33" s="84">
        <v>493</v>
      </c>
      <c r="K33" s="88">
        <v>1</v>
      </c>
      <c r="L33" s="89">
        <v>0.96847422944110495</v>
      </c>
      <c r="M33" s="88">
        <v>4342</v>
      </c>
      <c r="N33" s="88">
        <v>97</v>
      </c>
      <c r="O33" s="88">
        <v>0</v>
      </c>
      <c r="P33" s="90">
        <v>0.97766006448641174</v>
      </c>
      <c r="Q33" s="88">
        <v>6914</v>
      </c>
      <c r="R33" s="88">
        <v>340</v>
      </c>
      <c r="S33" s="88">
        <v>0</v>
      </c>
      <c r="T33" s="90">
        <v>0.95082441423199304</v>
      </c>
      <c r="U33" s="88">
        <v>46143</v>
      </c>
      <c r="V33" s="88">
        <v>2295</v>
      </c>
      <c r="W33" s="88">
        <v>3</v>
      </c>
      <c r="X33" s="90">
        <v>0.95026331187829138</v>
      </c>
      <c r="Y33" s="85">
        <v>83237</v>
      </c>
      <c r="Z33" s="85">
        <v>3521</v>
      </c>
      <c r="AA33" s="91">
        <v>4</v>
      </c>
      <c r="AB33" s="92">
        <v>1</v>
      </c>
      <c r="AC33" s="84">
        <v>0</v>
      </c>
      <c r="AD33" s="84">
        <v>0</v>
      </c>
      <c r="AE33" s="92">
        <v>1</v>
      </c>
      <c r="AF33" s="84">
        <v>0</v>
      </c>
      <c r="AG33" s="84">
        <v>0</v>
      </c>
      <c r="AH33" s="93">
        <v>1</v>
      </c>
      <c r="AI33" s="84">
        <v>0</v>
      </c>
      <c r="AJ33" s="94">
        <v>0</v>
      </c>
      <c r="AK33" s="93">
        <v>1</v>
      </c>
      <c r="AL33" s="84">
        <v>0</v>
      </c>
      <c r="AM33" s="94">
        <v>0</v>
      </c>
      <c r="AN33" s="93">
        <v>1</v>
      </c>
      <c r="AO33" s="84">
        <v>0</v>
      </c>
      <c r="AP33" s="94">
        <v>0</v>
      </c>
      <c r="AQ33" s="93">
        <v>1</v>
      </c>
      <c r="AR33" s="84">
        <v>0</v>
      </c>
      <c r="AS33" s="94">
        <v>0</v>
      </c>
      <c r="AT33" s="93">
        <v>1</v>
      </c>
      <c r="AU33" s="84">
        <v>0</v>
      </c>
      <c r="AV33" s="94">
        <v>0</v>
      </c>
      <c r="AW33" s="95">
        <v>10200</v>
      </c>
      <c r="AX33" s="95">
        <v>19980</v>
      </c>
      <c r="AY33" s="96">
        <v>53057</v>
      </c>
      <c r="AZ33" s="107"/>
      <c r="BA33" s="97">
        <v>21</v>
      </c>
      <c r="BB33" s="98">
        <v>9</v>
      </c>
      <c r="BC33" s="98">
        <v>18</v>
      </c>
      <c r="BD33" s="99">
        <v>7.5</v>
      </c>
      <c r="BE33" s="100">
        <v>10.5</v>
      </c>
      <c r="BF33" s="101"/>
      <c r="BG33" s="84"/>
      <c r="BH33" s="84"/>
      <c r="BI33" s="102"/>
      <c r="BJ33" s="102"/>
      <c r="BK33" s="102"/>
      <c r="BL33" s="103"/>
      <c r="BM33" s="104"/>
      <c r="BN33" s="102"/>
      <c r="BO33" s="102"/>
      <c r="BP33" s="104"/>
      <c r="BQ33" s="104"/>
      <c r="BR33" s="104"/>
      <c r="BS33" s="104"/>
      <c r="BT33" s="105">
        <f t="shared" ref="BT33:BT97" si="29">IF(BM33&lt;1,1,AB33)</f>
        <v>1</v>
      </c>
      <c r="BU33" s="105">
        <f t="shared" ref="BU33:BU97" si="30">IF(BN33&lt;1,1,AE33)</f>
        <v>1</v>
      </c>
      <c r="BV33" s="105">
        <f t="shared" ref="BV33:BV97" si="31">IF(BO33&lt;1,1,AH33)</f>
        <v>1</v>
      </c>
      <c r="BW33" s="105">
        <f t="shared" ref="BW33:BW96" si="32">IF(BP33&lt;1,1,AK33)</f>
        <v>1</v>
      </c>
      <c r="BX33" s="105">
        <f t="shared" ref="BX33:BX97" si="33">IF(BQ33&lt;1,1,AN33)</f>
        <v>1</v>
      </c>
      <c r="BY33" s="105">
        <f t="shared" ref="BY33:BY97" si="34">IF(BR33&lt;1,1,AQ33)</f>
        <v>1</v>
      </c>
      <c r="BZ33" s="105">
        <f t="shared" ref="BZ33:BZ97" si="35">IF(BS33&lt;1,1,AT33)</f>
        <v>1</v>
      </c>
      <c r="CA33" s="221">
        <v>0.98</v>
      </c>
      <c r="CB33" s="221">
        <v>0.9</v>
      </c>
      <c r="CC33" s="340"/>
      <c r="CD33" s="340"/>
      <c r="CE33" s="340"/>
      <c r="CF33" s="340"/>
      <c r="CG33" s="340"/>
      <c r="CH33" s="340"/>
      <c r="CI33" s="340"/>
      <c r="CJ33" s="222">
        <v>0.998</v>
      </c>
      <c r="CK33" s="222">
        <v>0.95</v>
      </c>
      <c r="CL33" s="223">
        <f t="shared" ref="CL33:CL96" si="36">AB33</f>
        <v>1</v>
      </c>
      <c r="CM33" s="223">
        <f t="shared" ref="CM33:CM96" si="37">AE33</f>
        <v>1</v>
      </c>
      <c r="CN33" s="223">
        <f t="shared" ref="CN33:CN96" si="38">AH33</f>
        <v>1</v>
      </c>
      <c r="CO33" s="223">
        <f t="shared" ref="CO33:CO96" si="39">AK33</f>
        <v>1</v>
      </c>
      <c r="CP33" s="223">
        <f t="shared" ref="CP33:CP96" si="40">AN33</f>
        <v>1</v>
      </c>
      <c r="CQ33" s="223">
        <f t="shared" ref="CQ33:CQ96" si="41">AQ33</f>
        <v>1</v>
      </c>
      <c r="CR33" s="223">
        <f t="shared" ref="CR33:CR96" si="42">AT33</f>
        <v>1</v>
      </c>
      <c r="CS33" s="343"/>
      <c r="CT33" s="343"/>
      <c r="CU33" s="343"/>
      <c r="CV33" s="343"/>
      <c r="CW33" s="343"/>
      <c r="CX33" s="343"/>
      <c r="CY33" s="343"/>
      <c r="CZ33" s="342"/>
      <c r="DA33" s="338"/>
      <c r="DB33" s="338"/>
      <c r="DC33" s="338"/>
      <c r="DD33" s="338"/>
      <c r="DE33" s="84">
        <f t="shared" si="19"/>
        <v>0</v>
      </c>
      <c r="DF33" s="84">
        <f t="shared" si="19"/>
        <v>0</v>
      </c>
      <c r="DG33" s="84">
        <f t="shared" si="19"/>
        <v>0</v>
      </c>
      <c r="DH33" s="84">
        <f t="shared" si="20"/>
        <v>0</v>
      </c>
      <c r="DI33" s="84">
        <f t="shared" si="20"/>
        <v>0</v>
      </c>
      <c r="DJ33" s="84">
        <f t="shared" si="20"/>
        <v>0</v>
      </c>
      <c r="DK33" s="84">
        <f t="shared" si="18"/>
        <v>0</v>
      </c>
      <c r="DL33" s="337"/>
      <c r="DM33" s="337"/>
      <c r="DN33" s="337"/>
      <c r="DO33" s="337"/>
      <c r="DP33" s="337"/>
      <c r="DQ33" s="337"/>
      <c r="DR33" s="337"/>
    </row>
    <row r="34" spans="1:122" s="106" customFormat="1" ht="13.5" thickBot="1" x14ac:dyDescent="0.25">
      <c r="A34" s="84">
        <v>1707</v>
      </c>
      <c r="B34" s="335"/>
      <c r="C34" s="86">
        <v>42530</v>
      </c>
      <c r="D34" s="87">
        <v>84479</v>
      </c>
      <c r="E34" s="84">
        <v>11490</v>
      </c>
      <c r="F34" s="88">
        <v>343</v>
      </c>
      <c r="G34" s="84">
        <v>0</v>
      </c>
      <c r="H34" s="89">
        <v>0.97014795474325499</v>
      </c>
      <c r="I34" s="88">
        <v>13987</v>
      </c>
      <c r="J34" s="84">
        <v>407</v>
      </c>
      <c r="K34" s="88">
        <v>0</v>
      </c>
      <c r="L34" s="89">
        <v>0.9709015514406234</v>
      </c>
      <c r="M34" s="88">
        <v>4649</v>
      </c>
      <c r="N34" s="88">
        <v>92</v>
      </c>
      <c r="O34" s="88">
        <v>0</v>
      </c>
      <c r="P34" s="90">
        <v>0.9802107980210798</v>
      </c>
      <c r="Q34" s="88">
        <v>6457</v>
      </c>
      <c r="R34" s="88">
        <v>240</v>
      </c>
      <c r="S34" s="88">
        <v>0</v>
      </c>
      <c r="T34" s="90">
        <v>0.96283103608486909</v>
      </c>
      <c r="U34" s="88">
        <v>47896</v>
      </c>
      <c r="V34" s="88">
        <v>1950</v>
      </c>
      <c r="W34" s="88">
        <v>1</v>
      </c>
      <c r="X34" s="90">
        <v>0.95928678804075496</v>
      </c>
      <c r="Y34" s="85">
        <v>84479</v>
      </c>
      <c r="Z34" s="85">
        <v>3032</v>
      </c>
      <c r="AA34" s="91">
        <v>1</v>
      </c>
      <c r="AB34" s="92">
        <v>1</v>
      </c>
      <c r="AC34" s="84">
        <v>0</v>
      </c>
      <c r="AD34" s="84">
        <v>0</v>
      </c>
      <c r="AE34" s="92">
        <v>1</v>
      </c>
      <c r="AF34" s="84">
        <v>0</v>
      </c>
      <c r="AG34" s="84">
        <v>0</v>
      </c>
      <c r="AH34" s="93">
        <v>1</v>
      </c>
      <c r="AI34" s="84">
        <v>0</v>
      </c>
      <c r="AJ34" s="94">
        <v>0</v>
      </c>
      <c r="AK34" s="93">
        <v>1</v>
      </c>
      <c r="AL34" s="84">
        <v>0</v>
      </c>
      <c r="AM34" s="94">
        <v>0</v>
      </c>
      <c r="AN34" s="93">
        <v>1</v>
      </c>
      <c r="AO34" s="84">
        <v>0</v>
      </c>
      <c r="AP34" s="94">
        <v>0</v>
      </c>
      <c r="AQ34" s="93">
        <v>1</v>
      </c>
      <c r="AR34" s="84">
        <v>0</v>
      </c>
      <c r="AS34" s="94">
        <v>0</v>
      </c>
      <c r="AT34" s="93">
        <v>1</v>
      </c>
      <c r="AU34" s="84">
        <v>0</v>
      </c>
      <c r="AV34" s="94">
        <v>0</v>
      </c>
      <c r="AW34" s="95">
        <v>11490</v>
      </c>
      <c r="AX34" s="95">
        <v>18636</v>
      </c>
      <c r="AY34" s="96">
        <v>54353</v>
      </c>
      <c r="AZ34" s="107"/>
      <c r="BA34" s="97">
        <v>21</v>
      </c>
      <c r="BB34" s="98">
        <v>9</v>
      </c>
      <c r="BC34" s="98">
        <v>22</v>
      </c>
      <c r="BD34" s="99">
        <v>7.5</v>
      </c>
      <c r="BE34" s="100">
        <v>10.5</v>
      </c>
      <c r="BF34" s="101"/>
      <c r="BG34" s="84"/>
      <c r="BH34" s="84"/>
      <c r="BI34" s="102"/>
      <c r="BJ34" s="102"/>
      <c r="BK34" s="102"/>
      <c r="BL34" s="103"/>
      <c r="BM34" s="104"/>
      <c r="BN34" s="102"/>
      <c r="BO34" s="102"/>
      <c r="BP34" s="104"/>
      <c r="BQ34" s="104"/>
      <c r="BR34" s="104"/>
      <c r="BS34" s="104"/>
      <c r="BT34" s="105">
        <f t="shared" si="29"/>
        <v>1</v>
      </c>
      <c r="BU34" s="105">
        <f t="shared" si="30"/>
        <v>1</v>
      </c>
      <c r="BV34" s="105">
        <f t="shared" si="31"/>
        <v>1</v>
      </c>
      <c r="BW34" s="105">
        <f t="shared" si="32"/>
        <v>1</v>
      </c>
      <c r="BX34" s="105">
        <f t="shared" si="33"/>
        <v>1</v>
      </c>
      <c r="BY34" s="105">
        <f t="shared" si="34"/>
        <v>1</v>
      </c>
      <c r="BZ34" s="105">
        <f t="shared" si="35"/>
        <v>1</v>
      </c>
      <c r="CA34" s="221">
        <v>0.98</v>
      </c>
      <c r="CB34" s="221">
        <v>0.9</v>
      </c>
      <c r="CC34" s="340"/>
      <c r="CD34" s="340"/>
      <c r="CE34" s="340"/>
      <c r="CF34" s="340"/>
      <c r="CG34" s="340"/>
      <c r="CH34" s="340"/>
      <c r="CI34" s="340"/>
      <c r="CJ34" s="222">
        <v>0.998</v>
      </c>
      <c r="CK34" s="222">
        <v>0.95</v>
      </c>
      <c r="CL34" s="223">
        <f t="shared" si="36"/>
        <v>1</v>
      </c>
      <c r="CM34" s="223">
        <f t="shared" si="37"/>
        <v>1</v>
      </c>
      <c r="CN34" s="223">
        <f t="shared" si="38"/>
        <v>1</v>
      </c>
      <c r="CO34" s="223">
        <f t="shared" si="39"/>
        <v>1</v>
      </c>
      <c r="CP34" s="223">
        <f t="shared" si="40"/>
        <v>1</v>
      </c>
      <c r="CQ34" s="223">
        <f t="shared" si="41"/>
        <v>1</v>
      </c>
      <c r="CR34" s="223">
        <f t="shared" si="42"/>
        <v>1</v>
      </c>
      <c r="CS34" s="343"/>
      <c r="CT34" s="343"/>
      <c r="CU34" s="343"/>
      <c r="CV34" s="343"/>
      <c r="CW34" s="343"/>
      <c r="CX34" s="343"/>
      <c r="CY34" s="343"/>
      <c r="CZ34" s="342"/>
      <c r="DA34" s="338"/>
      <c r="DB34" s="338"/>
      <c r="DC34" s="338"/>
      <c r="DD34" s="338"/>
      <c r="DE34" s="84">
        <f t="shared" si="19"/>
        <v>0</v>
      </c>
      <c r="DF34" s="84">
        <f t="shared" si="19"/>
        <v>0</v>
      </c>
      <c r="DG34" s="84">
        <f t="shared" si="19"/>
        <v>0</v>
      </c>
      <c r="DH34" s="84">
        <f t="shared" si="20"/>
        <v>0</v>
      </c>
      <c r="DI34" s="84">
        <f t="shared" si="20"/>
        <v>0</v>
      </c>
      <c r="DJ34" s="84">
        <f t="shared" si="20"/>
        <v>0</v>
      </c>
      <c r="DK34" s="84">
        <f t="shared" si="18"/>
        <v>0</v>
      </c>
      <c r="DL34" s="337"/>
      <c r="DM34" s="337"/>
      <c r="DN34" s="337"/>
      <c r="DO34" s="337"/>
      <c r="DP34" s="337"/>
      <c r="DQ34" s="337"/>
      <c r="DR34" s="337"/>
    </row>
    <row r="35" spans="1:122" s="106" customFormat="1" ht="13.5" thickBot="1" x14ac:dyDescent="0.25">
      <c r="A35" s="84">
        <v>1708</v>
      </c>
      <c r="B35" s="335"/>
      <c r="C35" s="86">
        <v>42531</v>
      </c>
      <c r="D35" s="87">
        <v>76538</v>
      </c>
      <c r="E35" s="84">
        <v>10084</v>
      </c>
      <c r="F35" s="88">
        <v>278</v>
      </c>
      <c r="G35" s="84">
        <v>0</v>
      </c>
      <c r="H35" s="89">
        <v>0.97243157477191589</v>
      </c>
      <c r="I35" s="88">
        <v>12485</v>
      </c>
      <c r="J35" s="84">
        <v>436</v>
      </c>
      <c r="K35" s="88">
        <v>0</v>
      </c>
      <c r="L35" s="89">
        <v>0.9650780937124549</v>
      </c>
      <c r="M35" s="88">
        <v>3982</v>
      </c>
      <c r="N35" s="88">
        <v>105</v>
      </c>
      <c r="O35" s="88">
        <v>0</v>
      </c>
      <c r="P35" s="90">
        <v>0.97363134103465598</v>
      </c>
      <c r="Q35" s="88">
        <v>7395</v>
      </c>
      <c r="R35" s="88">
        <v>392</v>
      </c>
      <c r="S35" s="88">
        <v>2</v>
      </c>
      <c r="T35" s="90">
        <v>0.94699121027721433</v>
      </c>
      <c r="U35" s="88">
        <v>42592</v>
      </c>
      <c r="V35" s="88">
        <v>1729</v>
      </c>
      <c r="W35" s="88">
        <v>6</v>
      </c>
      <c r="X35" s="90">
        <v>0.95940552216378661</v>
      </c>
      <c r="Y35" s="85">
        <v>76538</v>
      </c>
      <c r="Z35" s="85">
        <v>2940</v>
      </c>
      <c r="AA35" s="91">
        <v>8</v>
      </c>
      <c r="AB35" s="92">
        <v>1</v>
      </c>
      <c r="AC35" s="84">
        <v>0</v>
      </c>
      <c r="AD35" s="84">
        <v>0</v>
      </c>
      <c r="AE35" s="92">
        <v>1</v>
      </c>
      <c r="AF35" s="84">
        <v>0</v>
      </c>
      <c r="AG35" s="84">
        <v>0</v>
      </c>
      <c r="AH35" s="93">
        <v>1</v>
      </c>
      <c r="AI35" s="84">
        <v>0</v>
      </c>
      <c r="AJ35" s="94">
        <v>0</v>
      </c>
      <c r="AK35" s="93">
        <v>1</v>
      </c>
      <c r="AL35" s="84">
        <v>0</v>
      </c>
      <c r="AM35" s="94">
        <v>0</v>
      </c>
      <c r="AN35" s="93">
        <v>1</v>
      </c>
      <c r="AO35" s="84">
        <v>0</v>
      </c>
      <c r="AP35" s="94">
        <v>0</v>
      </c>
      <c r="AQ35" s="93">
        <v>1</v>
      </c>
      <c r="AR35" s="84">
        <v>0</v>
      </c>
      <c r="AS35" s="94">
        <v>0</v>
      </c>
      <c r="AT35" s="93">
        <v>1</v>
      </c>
      <c r="AU35" s="84">
        <v>0</v>
      </c>
      <c r="AV35" s="94">
        <v>0</v>
      </c>
      <c r="AW35" s="95">
        <v>10084</v>
      </c>
      <c r="AX35" s="95">
        <v>16467</v>
      </c>
      <c r="AY35" s="96">
        <v>49987</v>
      </c>
      <c r="AZ35" s="107"/>
      <c r="BA35" s="97">
        <v>21</v>
      </c>
      <c r="BB35" s="98">
        <v>9</v>
      </c>
      <c r="BC35" s="98">
        <v>22</v>
      </c>
      <c r="BD35" s="99">
        <v>7.5</v>
      </c>
      <c r="BE35" s="100">
        <v>10.5</v>
      </c>
      <c r="BF35" s="101"/>
      <c r="BG35" s="84"/>
      <c r="BH35" s="84"/>
      <c r="BI35" s="102"/>
      <c r="BJ35" s="102"/>
      <c r="BK35" s="102"/>
      <c r="BL35" s="103"/>
      <c r="BM35" s="104"/>
      <c r="BN35" s="102"/>
      <c r="BO35" s="102"/>
      <c r="BP35" s="104"/>
      <c r="BQ35" s="104"/>
      <c r="BR35" s="104"/>
      <c r="BS35" s="104"/>
      <c r="BT35" s="105">
        <f t="shared" si="29"/>
        <v>1</v>
      </c>
      <c r="BU35" s="105">
        <f t="shared" si="30"/>
        <v>1</v>
      </c>
      <c r="BV35" s="105">
        <f t="shared" si="31"/>
        <v>1</v>
      </c>
      <c r="BW35" s="105">
        <f t="shared" si="32"/>
        <v>1</v>
      </c>
      <c r="BX35" s="105">
        <f t="shared" si="33"/>
        <v>1</v>
      </c>
      <c r="BY35" s="105">
        <f t="shared" si="34"/>
        <v>1</v>
      </c>
      <c r="BZ35" s="105">
        <f t="shared" si="35"/>
        <v>1</v>
      </c>
      <c r="CA35" s="221">
        <v>0.98</v>
      </c>
      <c r="CB35" s="221">
        <v>0.9</v>
      </c>
      <c r="CC35" s="340"/>
      <c r="CD35" s="340"/>
      <c r="CE35" s="340"/>
      <c r="CF35" s="340"/>
      <c r="CG35" s="340"/>
      <c r="CH35" s="340"/>
      <c r="CI35" s="340"/>
      <c r="CJ35" s="222">
        <v>0.998</v>
      </c>
      <c r="CK35" s="222">
        <v>0.95</v>
      </c>
      <c r="CL35" s="223">
        <f t="shared" si="36"/>
        <v>1</v>
      </c>
      <c r="CM35" s="223">
        <f t="shared" si="37"/>
        <v>1</v>
      </c>
      <c r="CN35" s="223">
        <f t="shared" si="38"/>
        <v>1</v>
      </c>
      <c r="CO35" s="223">
        <f t="shared" si="39"/>
        <v>1</v>
      </c>
      <c r="CP35" s="223">
        <f t="shared" si="40"/>
        <v>1</v>
      </c>
      <c r="CQ35" s="223">
        <f t="shared" si="41"/>
        <v>1</v>
      </c>
      <c r="CR35" s="223">
        <f t="shared" si="42"/>
        <v>1</v>
      </c>
      <c r="CS35" s="343"/>
      <c r="CT35" s="343"/>
      <c r="CU35" s="343"/>
      <c r="CV35" s="343"/>
      <c r="CW35" s="343"/>
      <c r="CX35" s="343"/>
      <c r="CY35" s="343"/>
      <c r="CZ35" s="342"/>
      <c r="DA35" s="338"/>
      <c r="DB35" s="338"/>
      <c r="DC35" s="338"/>
      <c r="DD35" s="338"/>
      <c r="DE35" s="84">
        <f t="shared" si="19"/>
        <v>0</v>
      </c>
      <c r="DF35" s="84">
        <f t="shared" si="19"/>
        <v>0</v>
      </c>
      <c r="DG35" s="84">
        <f t="shared" si="19"/>
        <v>0</v>
      </c>
      <c r="DH35" s="84">
        <f t="shared" si="20"/>
        <v>0</v>
      </c>
      <c r="DI35" s="84">
        <f t="shared" si="20"/>
        <v>0</v>
      </c>
      <c r="DJ35" s="84">
        <f t="shared" si="20"/>
        <v>0</v>
      </c>
      <c r="DK35" s="84">
        <f t="shared" si="18"/>
        <v>0</v>
      </c>
      <c r="DL35" s="337"/>
      <c r="DM35" s="337"/>
      <c r="DN35" s="337"/>
      <c r="DO35" s="337"/>
      <c r="DP35" s="337"/>
      <c r="DQ35" s="337"/>
      <c r="DR35" s="337"/>
    </row>
    <row r="36" spans="1:122" s="106" customFormat="1" ht="13.5" thickBot="1" x14ac:dyDescent="0.25">
      <c r="A36" s="84">
        <v>1709</v>
      </c>
      <c r="B36" s="335"/>
      <c r="C36" s="86">
        <v>42532</v>
      </c>
      <c r="D36" s="87">
        <v>51838</v>
      </c>
      <c r="E36" s="84"/>
      <c r="F36" s="88"/>
      <c r="G36" s="84"/>
      <c r="H36" s="89"/>
      <c r="I36" s="88">
        <v>4929</v>
      </c>
      <c r="J36" s="84">
        <v>209</v>
      </c>
      <c r="K36" s="88">
        <v>0</v>
      </c>
      <c r="L36" s="89">
        <v>0.95759789003854734</v>
      </c>
      <c r="M36" s="88">
        <v>1727</v>
      </c>
      <c r="N36" s="88">
        <v>61</v>
      </c>
      <c r="O36" s="88">
        <v>0</v>
      </c>
      <c r="P36" s="90">
        <v>0.9646786334684424</v>
      </c>
      <c r="Q36" s="88">
        <v>2731</v>
      </c>
      <c r="R36" s="88">
        <v>150</v>
      </c>
      <c r="S36" s="88">
        <v>4</v>
      </c>
      <c r="T36" s="90">
        <v>0.94507506407909192</v>
      </c>
      <c r="U36" s="88">
        <v>42451</v>
      </c>
      <c r="V36" s="88">
        <v>1757</v>
      </c>
      <c r="W36" s="88">
        <v>3</v>
      </c>
      <c r="X36" s="90">
        <v>0.95861110456761911</v>
      </c>
      <c r="Y36" s="85">
        <v>51838</v>
      </c>
      <c r="Z36" s="85">
        <v>2177</v>
      </c>
      <c r="AA36" s="91">
        <v>7</v>
      </c>
      <c r="AB36" s="92">
        <v>1</v>
      </c>
      <c r="AC36" s="84">
        <v>0</v>
      </c>
      <c r="AD36" s="84">
        <v>0</v>
      </c>
      <c r="AE36" s="92">
        <v>1</v>
      </c>
      <c r="AF36" s="84">
        <v>0</v>
      </c>
      <c r="AG36" s="84">
        <v>0</v>
      </c>
      <c r="AH36" s="93">
        <v>1</v>
      </c>
      <c r="AI36" s="84">
        <v>0</v>
      </c>
      <c r="AJ36" s="94">
        <v>0</v>
      </c>
      <c r="AK36" s="93">
        <v>1</v>
      </c>
      <c r="AL36" s="84">
        <v>0</v>
      </c>
      <c r="AM36" s="94">
        <v>0</v>
      </c>
      <c r="AN36" s="93">
        <v>1</v>
      </c>
      <c r="AO36" s="84">
        <v>0</v>
      </c>
      <c r="AP36" s="94">
        <v>0</v>
      </c>
      <c r="AQ36" s="93">
        <v>1</v>
      </c>
      <c r="AR36" s="84">
        <v>0</v>
      </c>
      <c r="AS36" s="94">
        <v>0</v>
      </c>
      <c r="AT36" s="93">
        <v>1</v>
      </c>
      <c r="AU36" s="84">
        <v>0</v>
      </c>
      <c r="AV36" s="94">
        <v>0</v>
      </c>
      <c r="AW36" s="95">
        <v>0</v>
      </c>
      <c r="AX36" s="95">
        <v>6656</v>
      </c>
      <c r="AY36" s="96">
        <v>45182</v>
      </c>
      <c r="AZ36" s="107"/>
      <c r="BA36" s="97">
        <v>21</v>
      </c>
      <c r="BB36" s="98">
        <v>9</v>
      </c>
      <c r="BC36" s="98">
        <v>22</v>
      </c>
      <c r="BD36" s="99">
        <v>7.5</v>
      </c>
      <c r="BE36" s="100">
        <v>10.5</v>
      </c>
      <c r="BF36" s="101"/>
      <c r="BG36" s="84"/>
      <c r="BH36" s="84"/>
      <c r="BI36" s="102"/>
      <c r="BJ36" s="102"/>
      <c r="BK36" s="102"/>
      <c r="BL36" s="103"/>
      <c r="BM36" s="104"/>
      <c r="BN36" s="102"/>
      <c r="BO36" s="102"/>
      <c r="BP36" s="104"/>
      <c r="BQ36" s="104"/>
      <c r="BR36" s="104"/>
      <c r="BS36" s="104"/>
      <c r="BT36" s="105">
        <f t="shared" si="29"/>
        <v>1</v>
      </c>
      <c r="BU36" s="105">
        <f t="shared" si="30"/>
        <v>1</v>
      </c>
      <c r="BV36" s="105">
        <f t="shared" si="31"/>
        <v>1</v>
      </c>
      <c r="BW36" s="105">
        <f t="shared" si="32"/>
        <v>1</v>
      </c>
      <c r="BX36" s="105">
        <f t="shared" si="33"/>
        <v>1</v>
      </c>
      <c r="BY36" s="105">
        <f t="shared" si="34"/>
        <v>1</v>
      </c>
      <c r="BZ36" s="105">
        <f t="shared" si="35"/>
        <v>1</v>
      </c>
      <c r="CA36" s="221">
        <v>0.98</v>
      </c>
      <c r="CB36" s="221">
        <v>0.9</v>
      </c>
      <c r="CC36" s="340"/>
      <c r="CD36" s="340"/>
      <c r="CE36" s="340"/>
      <c r="CF36" s="340"/>
      <c r="CG36" s="340"/>
      <c r="CH36" s="340"/>
      <c r="CI36" s="340"/>
      <c r="CJ36" s="222">
        <v>0.998</v>
      </c>
      <c r="CK36" s="222">
        <v>0.95</v>
      </c>
      <c r="CL36" s="223">
        <f t="shared" si="36"/>
        <v>1</v>
      </c>
      <c r="CM36" s="223">
        <f t="shared" si="37"/>
        <v>1</v>
      </c>
      <c r="CN36" s="223">
        <f t="shared" si="38"/>
        <v>1</v>
      </c>
      <c r="CO36" s="223">
        <f t="shared" si="39"/>
        <v>1</v>
      </c>
      <c r="CP36" s="223">
        <f t="shared" si="40"/>
        <v>1</v>
      </c>
      <c r="CQ36" s="223">
        <f t="shared" si="41"/>
        <v>1</v>
      </c>
      <c r="CR36" s="223">
        <f t="shared" si="42"/>
        <v>1</v>
      </c>
      <c r="CS36" s="343"/>
      <c r="CT36" s="343"/>
      <c r="CU36" s="343"/>
      <c r="CV36" s="343"/>
      <c r="CW36" s="343"/>
      <c r="CX36" s="343"/>
      <c r="CY36" s="343"/>
      <c r="CZ36" s="342"/>
      <c r="DA36" s="338"/>
      <c r="DB36" s="338"/>
      <c r="DC36" s="338"/>
      <c r="DD36" s="338"/>
      <c r="DE36" s="84">
        <f t="shared" si="19"/>
        <v>0</v>
      </c>
      <c r="DF36" s="84">
        <f t="shared" si="19"/>
        <v>0</v>
      </c>
      <c r="DG36" s="84">
        <f t="shared" si="19"/>
        <v>0</v>
      </c>
      <c r="DH36" s="84">
        <f t="shared" si="20"/>
        <v>0</v>
      </c>
      <c r="DI36" s="84">
        <f t="shared" si="20"/>
        <v>0</v>
      </c>
      <c r="DJ36" s="84">
        <f t="shared" si="20"/>
        <v>0</v>
      </c>
      <c r="DK36" s="84">
        <f t="shared" si="18"/>
        <v>0</v>
      </c>
      <c r="DL36" s="337"/>
      <c r="DM36" s="337"/>
      <c r="DN36" s="337"/>
      <c r="DO36" s="337"/>
      <c r="DP36" s="337"/>
      <c r="DQ36" s="337"/>
      <c r="DR36" s="337"/>
    </row>
    <row r="37" spans="1:122" s="106" customFormat="1" ht="13.5" thickBot="1" x14ac:dyDescent="0.25">
      <c r="A37" s="84">
        <v>1710</v>
      </c>
      <c r="B37" s="335"/>
      <c r="C37" s="86">
        <v>42533</v>
      </c>
      <c r="D37" s="87">
        <v>35948</v>
      </c>
      <c r="E37" s="84"/>
      <c r="F37" s="88"/>
      <c r="G37" s="84"/>
      <c r="H37" s="89"/>
      <c r="I37" s="88">
        <v>551</v>
      </c>
      <c r="J37" s="84">
        <v>40</v>
      </c>
      <c r="K37" s="88">
        <v>0</v>
      </c>
      <c r="L37" s="89">
        <v>0.92740471869328489</v>
      </c>
      <c r="M37" s="88">
        <v>786</v>
      </c>
      <c r="N37" s="88">
        <v>74</v>
      </c>
      <c r="O37" s="88">
        <v>0</v>
      </c>
      <c r="P37" s="90">
        <v>0.90585241730279897</v>
      </c>
      <c r="Q37" s="88">
        <v>292</v>
      </c>
      <c r="R37" s="88">
        <v>14</v>
      </c>
      <c r="S37" s="88">
        <v>0</v>
      </c>
      <c r="T37" s="90">
        <v>0.95205479452054798</v>
      </c>
      <c r="U37" s="88">
        <v>34319</v>
      </c>
      <c r="V37" s="88">
        <v>755</v>
      </c>
      <c r="W37" s="88">
        <v>2</v>
      </c>
      <c r="X37" s="90">
        <v>0.97800052449080688</v>
      </c>
      <c r="Y37" s="85">
        <v>35948</v>
      </c>
      <c r="Z37" s="85">
        <v>883</v>
      </c>
      <c r="AA37" s="91">
        <v>2</v>
      </c>
      <c r="AB37" s="92">
        <v>1</v>
      </c>
      <c r="AC37" s="84">
        <v>0</v>
      </c>
      <c r="AD37" s="84">
        <v>0</v>
      </c>
      <c r="AE37" s="92">
        <v>1</v>
      </c>
      <c r="AF37" s="84">
        <v>0</v>
      </c>
      <c r="AG37" s="84">
        <v>0</v>
      </c>
      <c r="AH37" s="93">
        <v>1</v>
      </c>
      <c r="AI37" s="84">
        <v>0</v>
      </c>
      <c r="AJ37" s="94">
        <v>0</v>
      </c>
      <c r="AK37" s="93">
        <v>1</v>
      </c>
      <c r="AL37" s="84">
        <v>0</v>
      </c>
      <c r="AM37" s="94">
        <v>0</v>
      </c>
      <c r="AN37" s="93">
        <v>1</v>
      </c>
      <c r="AO37" s="84">
        <v>0</v>
      </c>
      <c r="AP37" s="94">
        <v>0</v>
      </c>
      <c r="AQ37" s="93">
        <v>1</v>
      </c>
      <c r="AR37" s="84">
        <v>0</v>
      </c>
      <c r="AS37" s="94">
        <v>0</v>
      </c>
      <c r="AT37" s="93">
        <v>1</v>
      </c>
      <c r="AU37" s="84">
        <v>0</v>
      </c>
      <c r="AV37" s="94">
        <v>0</v>
      </c>
      <c r="AW37" s="95">
        <v>0</v>
      </c>
      <c r="AX37" s="95">
        <v>1337</v>
      </c>
      <c r="AY37" s="96">
        <v>34611</v>
      </c>
      <c r="AZ37" s="107"/>
      <c r="BA37" s="97">
        <v>21</v>
      </c>
      <c r="BB37" s="98">
        <v>9</v>
      </c>
      <c r="BC37" s="98">
        <v>22</v>
      </c>
      <c r="BD37" s="99">
        <v>7.5</v>
      </c>
      <c r="BE37" s="100">
        <v>10.5</v>
      </c>
      <c r="BF37" s="101"/>
      <c r="BG37" s="84"/>
      <c r="BH37" s="84"/>
      <c r="BI37" s="102"/>
      <c r="BJ37" s="102"/>
      <c r="BK37" s="102"/>
      <c r="BL37" s="103"/>
      <c r="BM37" s="104"/>
      <c r="BN37" s="102"/>
      <c r="BO37" s="102"/>
      <c r="BP37" s="108"/>
      <c r="BQ37" s="108"/>
      <c r="BR37" s="108"/>
      <c r="BS37" s="108"/>
      <c r="BT37" s="105">
        <f t="shared" si="29"/>
        <v>1</v>
      </c>
      <c r="BU37" s="105">
        <f t="shared" si="30"/>
        <v>1</v>
      </c>
      <c r="BV37" s="105">
        <f t="shared" si="31"/>
        <v>1</v>
      </c>
      <c r="BW37" s="105">
        <f t="shared" si="32"/>
        <v>1</v>
      </c>
      <c r="BX37" s="105">
        <f t="shared" si="33"/>
        <v>1</v>
      </c>
      <c r="BY37" s="105">
        <f t="shared" si="34"/>
        <v>1</v>
      </c>
      <c r="BZ37" s="105">
        <f t="shared" si="35"/>
        <v>1</v>
      </c>
      <c r="CA37" s="221">
        <v>0.98</v>
      </c>
      <c r="CB37" s="221">
        <v>0.9</v>
      </c>
      <c r="CC37" s="341"/>
      <c r="CD37" s="341"/>
      <c r="CE37" s="341"/>
      <c r="CF37" s="341"/>
      <c r="CG37" s="341"/>
      <c r="CH37" s="341"/>
      <c r="CI37" s="341"/>
      <c r="CJ37" s="222">
        <v>0.998</v>
      </c>
      <c r="CK37" s="222">
        <v>0.95</v>
      </c>
      <c r="CL37" s="223">
        <f t="shared" si="36"/>
        <v>1</v>
      </c>
      <c r="CM37" s="223">
        <f t="shared" si="37"/>
        <v>1</v>
      </c>
      <c r="CN37" s="223">
        <f t="shared" si="38"/>
        <v>1</v>
      </c>
      <c r="CO37" s="223">
        <f t="shared" si="39"/>
        <v>1</v>
      </c>
      <c r="CP37" s="223">
        <f t="shared" si="40"/>
        <v>1</v>
      </c>
      <c r="CQ37" s="223">
        <f t="shared" si="41"/>
        <v>1</v>
      </c>
      <c r="CR37" s="223">
        <f t="shared" si="42"/>
        <v>1</v>
      </c>
      <c r="CS37" s="343"/>
      <c r="CT37" s="343"/>
      <c r="CU37" s="343"/>
      <c r="CV37" s="343"/>
      <c r="CW37" s="343"/>
      <c r="CX37" s="343"/>
      <c r="CY37" s="343"/>
      <c r="CZ37" s="342"/>
      <c r="DA37" s="338"/>
      <c r="DB37" s="338"/>
      <c r="DC37" s="338"/>
      <c r="DD37" s="338"/>
      <c r="DE37" s="84">
        <f t="shared" si="19"/>
        <v>0</v>
      </c>
      <c r="DF37" s="84">
        <f t="shared" si="19"/>
        <v>0</v>
      </c>
      <c r="DG37" s="84">
        <f t="shared" si="19"/>
        <v>0</v>
      </c>
      <c r="DH37" s="84">
        <f t="shared" si="20"/>
        <v>0</v>
      </c>
      <c r="DI37" s="84">
        <f t="shared" si="20"/>
        <v>0</v>
      </c>
      <c r="DJ37" s="84">
        <f t="shared" si="20"/>
        <v>0</v>
      </c>
      <c r="DK37" s="84">
        <f t="shared" si="18"/>
        <v>0</v>
      </c>
      <c r="DL37" s="337"/>
      <c r="DM37" s="337"/>
      <c r="DN37" s="337"/>
      <c r="DO37" s="337"/>
      <c r="DP37" s="337"/>
      <c r="DQ37" s="337"/>
      <c r="DR37" s="337"/>
    </row>
    <row r="38" spans="1:122" s="106" customFormat="1" ht="13.5" thickBot="1" x14ac:dyDescent="0.25">
      <c r="A38" s="84">
        <v>1711</v>
      </c>
      <c r="B38" s="335">
        <v>24</v>
      </c>
      <c r="C38" s="86">
        <v>42534</v>
      </c>
      <c r="D38" s="87">
        <v>82283</v>
      </c>
      <c r="E38" s="84">
        <v>11363</v>
      </c>
      <c r="F38" s="88">
        <v>342</v>
      </c>
      <c r="G38" s="84">
        <v>0</v>
      </c>
      <c r="H38" s="89">
        <v>0.96990231452961362</v>
      </c>
      <c r="I38" s="88">
        <v>13468</v>
      </c>
      <c r="J38" s="84">
        <v>326</v>
      </c>
      <c r="K38" s="88">
        <v>0</v>
      </c>
      <c r="L38" s="89">
        <v>0.97579447579447576</v>
      </c>
      <c r="M38" s="88">
        <v>5299</v>
      </c>
      <c r="N38" s="88">
        <v>165</v>
      </c>
      <c r="O38" s="88">
        <v>0</v>
      </c>
      <c r="P38" s="90">
        <v>0.96886204944329124</v>
      </c>
      <c r="Q38" s="88">
        <v>5926</v>
      </c>
      <c r="R38" s="88">
        <v>246</v>
      </c>
      <c r="S38" s="88">
        <v>0</v>
      </c>
      <c r="T38" s="90">
        <v>0.95848801889976376</v>
      </c>
      <c r="U38" s="88">
        <v>46227</v>
      </c>
      <c r="V38" s="88">
        <v>1756</v>
      </c>
      <c r="W38" s="88">
        <v>7</v>
      </c>
      <c r="X38" s="90">
        <v>0.96201354186947019</v>
      </c>
      <c r="Y38" s="85">
        <v>82283</v>
      </c>
      <c r="Z38" s="85">
        <v>2835</v>
      </c>
      <c r="AA38" s="91">
        <v>7</v>
      </c>
      <c r="AB38" s="92">
        <v>1</v>
      </c>
      <c r="AC38" s="84">
        <v>0</v>
      </c>
      <c r="AD38" s="84">
        <v>0</v>
      </c>
      <c r="AE38" s="92">
        <v>1</v>
      </c>
      <c r="AF38" s="84">
        <v>0</v>
      </c>
      <c r="AG38" s="84">
        <v>0</v>
      </c>
      <c r="AH38" s="93">
        <v>1</v>
      </c>
      <c r="AI38" s="84">
        <v>0</v>
      </c>
      <c r="AJ38" s="94">
        <v>0</v>
      </c>
      <c r="AK38" s="93">
        <v>1</v>
      </c>
      <c r="AL38" s="84">
        <v>0</v>
      </c>
      <c r="AM38" s="94">
        <v>0</v>
      </c>
      <c r="AN38" s="93">
        <v>1</v>
      </c>
      <c r="AO38" s="84">
        <v>0</v>
      </c>
      <c r="AP38" s="94">
        <v>0</v>
      </c>
      <c r="AQ38" s="93">
        <v>1</v>
      </c>
      <c r="AR38" s="84">
        <v>0</v>
      </c>
      <c r="AS38" s="94">
        <v>0</v>
      </c>
      <c r="AT38" s="93">
        <v>1</v>
      </c>
      <c r="AU38" s="84">
        <v>0</v>
      </c>
      <c r="AV38" s="94">
        <v>0</v>
      </c>
      <c r="AW38" s="95">
        <v>11363</v>
      </c>
      <c r="AX38" s="95">
        <v>18767</v>
      </c>
      <c r="AY38" s="96">
        <v>52153</v>
      </c>
      <c r="AZ38" s="107"/>
      <c r="BA38" s="97">
        <v>14.5</v>
      </c>
      <c r="BB38" s="98">
        <v>0</v>
      </c>
      <c r="BC38" s="98">
        <v>12</v>
      </c>
      <c r="BD38" s="99">
        <v>7.5</v>
      </c>
      <c r="BE38" s="100">
        <v>10.5</v>
      </c>
      <c r="BF38" s="101"/>
      <c r="BG38" s="84"/>
      <c r="BH38" s="84"/>
      <c r="BI38" s="102"/>
      <c r="BJ38" s="102"/>
      <c r="BK38" s="102"/>
      <c r="BL38" s="103"/>
      <c r="BM38" s="104"/>
      <c r="BN38" s="102"/>
      <c r="BO38" s="102"/>
      <c r="BP38" s="108"/>
      <c r="BQ38" s="108"/>
      <c r="BR38" s="108"/>
      <c r="BS38" s="108"/>
      <c r="BT38" s="105">
        <f t="shared" si="29"/>
        <v>1</v>
      </c>
      <c r="BU38" s="105">
        <f t="shared" si="30"/>
        <v>1</v>
      </c>
      <c r="BV38" s="105">
        <f t="shared" si="31"/>
        <v>1</v>
      </c>
      <c r="BW38" s="105">
        <f t="shared" si="32"/>
        <v>1</v>
      </c>
      <c r="BX38" s="105">
        <f t="shared" si="33"/>
        <v>1</v>
      </c>
      <c r="BY38" s="105">
        <f t="shared" si="34"/>
        <v>1</v>
      </c>
      <c r="BZ38" s="105">
        <f t="shared" si="35"/>
        <v>1</v>
      </c>
      <c r="CA38" s="221">
        <v>0.98</v>
      </c>
      <c r="CB38" s="221">
        <v>0.9</v>
      </c>
      <c r="CC38" s="339">
        <f t="shared" ref="CC38:CI38" si="43">AVERAGE(BT38:BT44)</f>
        <v>1</v>
      </c>
      <c r="CD38" s="339">
        <f t="shared" si="43"/>
        <v>1</v>
      </c>
      <c r="CE38" s="339">
        <f t="shared" si="43"/>
        <v>1</v>
      </c>
      <c r="CF38" s="339">
        <f t="shared" si="43"/>
        <v>1</v>
      </c>
      <c r="CG38" s="339">
        <f t="shared" si="43"/>
        <v>1</v>
      </c>
      <c r="CH38" s="339">
        <f t="shared" si="43"/>
        <v>1</v>
      </c>
      <c r="CI38" s="339">
        <f t="shared" si="43"/>
        <v>1</v>
      </c>
      <c r="CJ38" s="222">
        <v>0.998</v>
      </c>
      <c r="CK38" s="222">
        <v>0.95</v>
      </c>
      <c r="CL38" s="223">
        <f t="shared" si="36"/>
        <v>1</v>
      </c>
      <c r="CM38" s="223">
        <f t="shared" si="37"/>
        <v>1</v>
      </c>
      <c r="CN38" s="223">
        <f t="shared" si="38"/>
        <v>1</v>
      </c>
      <c r="CO38" s="223">
        <f t="shared" si="39"/>
        <v>1</v>
      </c>
      <c r="CP38" s="223">
        <f t="shared" si="40"/>
        <v>1</v>
      </c>
      <c r="CQ38" s="223">
        <f t="shared" si="41"/>
        <v>1</v>
      </c>
      <c r="CR38" s="223">
        <f t="shared" si="42"/>
        <v>1</v>
      </c>
      <c r="CS38" s="342">
        <f t="shared" ref="CS38:CY38" si="44">AVERAGE(CL38:CL44)</f>
        <v>1</v>
      </c>
      <c r="CT38" s="342">
        <f t="shared" si="44"/>
        <v>1</v>
      </c>
      <c r="CU38" s="342">
        <f t="shared" si="44"/>
        <v>0.99675324675324684</v>
      </c>
      <c r="CV38" s="342">
        <f t="shared" si="44"/>
        <v>0.99285714285714288</v>
      </c>
      <c r="CW38" s="342">
        <f t="shared" si="44"/>
        <v>1</v>
      </c>
      <c r="CX38" s="342">
        <f t="shared" si="44"/>
        <v>1</v>
      </c>
      <c r="CY38" s="342">
        <f t="shared" si="44"/>
        <v>1</v>
      </c>
      <c r="CZ38" s="342">
        <f>(SUM(Q38:Q44)-SUM(R38:R44))/SUM(Q38:Q44)</f>
        <v>0.95365885248024862</v>
      </c>
      <c r="DA38" s="338">
        <f>(SUM(U38:U44)-SUM(V38:V44))/SUM(U38:U44)</f>
        <v>0.96056158391374968</v>
      </c>
      <c r="DB38" s="338">
        <f>((SUM(E38:E44)-SUM(F38:F44))/SUM(E38:E44))</f>
        <v>0.9683914859467051</v>
      </c>
      <c r="DC38" s="338">
        <f>((SUM(I38:I44)-SUM(J38:J44))/SUM(I38:I44))</f>
        <v>0.97076478131565302</v>
      </c>
      <c r="DD38" s="338">
        <f>((SUM(M38:M44)-SUM(N38:N44))/SUM(M38:M44))</f>
        <v>0.96754860400526244</v>
      </c>
      <c r="DE38" s="84">
        <f t="shared" si="19"/>
        <v>0</v>
      </c>
      <c r="DF38" s="84">
        <f t="shared" si="19"/>
        <v>0</v>
      </c>
      <c r="DG38" s="84">
        <f t="shared" si="19"/>
        <v>0</v>
      </c>
      <c r="DH38" s="84">
        <f t="shared" si="20"/>
        <v>0</v>
      </c>
      <c r="DI38" s="84">
        <f t="shared" si="20"/>
        <v>0</v>
      </c>
      <c r="DJ38" s="84">
        <f t="shared" si="20"/>
        <v>0</v>
      </c>
      <c r="DK38" s="84">
        <f t="shared" si="18"/>
        <v>0</v>
      </c>
      <c r="DL38" s="337">
        <f>IF(CC38&lt;99%,5000,IF(CC38&lt;99.2%,4500,IF(CC38&lt;99.3%,4000,IF(CC38&lt;99.4%,3500,IF(CC38&lt;99.5%,3000,IF(CC38&lt;99.6%,2500,IF(CC38&lt;99.7%,2000,IF(CC38&lt;99.8%,1500,))))))))</f>
        <v>0</v>
      </c>
      <c r="DM38" s="337">
        <f>IF(CD38&lt;99%,5000,IF(CD38&lt;99.2%,4500,IF(CD38&lt;99.3%,4000,IF(CD38&lt;99.4%,3500,IF(CD38&lt;99.5%,3000,IF(CD38&lt;99.6%,2500,IF(CD38&lt;99.7%,2000,IF(CD38&lt;99.8%,1500,))))))))</f>
        <v>0</v>
      </c>
      <c r="DN38" s="337">
        <f>IF(CE38&lt;99%,5000,IF(CE38&lt;99.2%,4500,IF(CE38&lt;99.3%,4000,IF(CE38&lt;99.4%,3500,IF(CE38&lt;99.5%,3000,IF(CE38&lt;99.6%,2500,IF(CE38&lt;99.7%,2000,IF(CE38&lt;99.8%,1500,))))))))</f>
        <v>0</v>
      </c>
      <c r="DO38" s="337">
        <f>IF(CF38&lt;88.2%,5000,IF(CF38&lt;88.4%,4500,IF(CF38&lt;88.5%,4000,IF(CF38&lt;88.6%,3500,IF(CF38&lt;88.7%,3000,IF(CF38&lt;88.8%,2500,IF(CF38&lt;88.9%,2000,IF(CF38&lt;90%,1500,))))))))</f>
        <v>0</v>
      </c>
      <c r="DP38" s="337">
        <f>IF(CG38&lt;99%,5000,IF(CG38&lt;99.2%,4500,IF(CG38&lt;99.3%,4000,IF(CG38&lt;99.4%,3500,IF(CG38&lt;99.5%,3000,IF(CG38&lt;99.6%,2500,IF(CG38&lt;99.7%,2000,IF(CG38&lt;99.8%,1500,))))))))</f>
        <v>0</v>
      </c>
      <c r="DQ38" s="337">
        <f>IF(CH38&lt;99%,5000,IF(CH38&lt;99.2%,4500,IF(CH38&lt;99.3%,4000,IF(CH38&lt;99.4%,3500,IF(CH38&lt;99.5%,3000,IF(CH38&lt;99.6%,2500,IF(CH38&lt;99.7%,2000,IF(CH38&lt;99.8%,1500,))))))))</f>
        <v>0</v>
      </c>
      <c r="DR38" s="337">
        <f>IF(CI38&lt;99%,5000,IF(CI38&lt;99.2%,4500,IF(CI38&lt;99.3%,4000,IF(CI38&lt;99.4%,3500,IF(CI38&lt;99.5%,3000,IF(CI38&lt;99.6%,2500,IF(CI38&lt;99.7%,2000,IF(CI38&lt;99.8%,1500,))))))))</f>
        <v>0</v>
      </c>
    </row>
    <row r="39" spans="1:122" s="106" customFormat="1" ht="13.5" thickBot="1" x14ac:dyDescent="0.25">
      <c r="A39" s="84">
        <v>1712</v>
      </c>
      <c r="B39" s="335"/>
      <c r="C39" s="86">
        <v>42535</v>
      </c>
      <c r="D39" s="87">
        <v>86071</v>
      </c>
      <c r="E39" s="84">
        <v>10903</v>
      </c>
      <c r="F39" s="88">
        <v>359</v>
      </c>
      <c r="G39" s="84">
        <v>2</v>
      </c>
      <c r="H39" s="89">
        <v>0.96707328258277536</v>
      </c>
      <c r="I39" s="88">
        <v>15478</v>
      </c>
      <c r="J39" s="84">
        <v>505</v>
      </c>
      <c r="K39" s="88">
        <v>2</v>
      </c>
      <c r="L39" s="89">
        <v>0.96737304561312831</v>
      </c>
      <c r="M39" s="88">
        <v>5008</v>
      </c>
      <c r="N39" s="88">
        <v>179</v>
      </c>
      <c r="O39" s="88">
        <v>0</v>
      </c>
      <c r="P39" s="90">
        <v>0.96425718849840258</v>
      </c>
      <c r="Q39" s="88">
        <v>7842</v>
      </c>
      <c r="R39" s="88">
        <v>392</v>
      </c>
      <c r="S39" s="88">
        <v>1</v>
      </c>
      <c r="T39" s="90">
        <v>0.95001275184901812</v>
      </c>
      <c r="U39" s="88">
        <v>46840</v>
      </c>
      <c r="V39" s="88">
        <v>1752</v>
      </c>
      <c r="W39" s="88">
        <v>1</v>
      </c>
      <c r="X39" s="90">
        <v>0.9625960717335611</v>
      </c>
      <c r="Y39" s="85">
        <v>86071</v>
      </c>
      <c r="Z39" s="85">
        <v>3187</v>
      </c>
      <c r="AA39" s="91">
        <v>6</v>
      </c>
      <c r="AB39" s="92">
        <v>1</v>
      </c>
      <c r="AC39" s="84">
        <v>0</v>
      </c>
      <c r="AD39" s="84">
        <v>0</v>
      </c>
      <c r="AE39" s="92">
        <v>1</v>
      </c>
      <c r="AF39" s="84">
        <v>0</v>
      </c>
      <c r="AG39" s="84">
        <v>0</v>
      </c>
      <c r="AH39" s="93">
        <v>1</v>
      </c>
      <c r="AI39" s="84">
        <v>0</v>
      </c>
      <c r="AJ39" s="94">
        <v>0</v>
      </c>
      <c r="AK39" s="93">
        <v>1</v>
      </c>
      <c r="AL39" s="84">
        <v>0</v>
      </c>
      <c r="AM39" s="94">
        <v>0</v>
      </c>
      <c r="AN39" s="93">
        <v>1</v>
      </c>
      <c r="AO39" s="84">
        <v>0</v>
      </c>
      <c r="AP39" s="94">
        <v>0</v>
      </c>
      <c r="AQ39" s="93">
        <v>1</v>
      </c>
      <c r="AR39" s="84">
        <v>0</v>
      </c>
      <c r="AS39" s="94">
        <v>0</v>
      </c>
      <c r="AT39" s="93">
        <v>1</v>
      </c>
      <c r="AU39" s="84">
        <v>0</v>
      </c>
      <c r="AV39" s="94">
        <v>0</v>
      </c>
      <c r="AW39" s="95">
        <v>10903</v>
      </c>
      <c r="AX39" s="95">
        <v>20486</v>
      </c>
      <c r="AY39" s="96">
        <v>54682</v>
      </c>
      <c r="AZ39" s="107"/>
      <c r="BA39" s="97">
        <v>16</v>
      </c>
      <c r="BB39" s="98">
        <v>0</v>
      </c>
      <c r="BC39" s="98">
        <v>8</v>
      </c>
      <c r="BD39" s="99">
        <v>7.5</v>
      </c>
      <c r="BE39" s="100">
        <v>10.5</v>
      </c>
      <c r="BF39" s="101"/>
      <c r="BG39" s="84"/>
      <c r="BH39" s="84"/>
      <c r="BI39" s="102"/>
      <c r="BJ39" s="102"/>
      <c r="BK39" s="102"/>
      <c r="BL39" s="103"/>
      <c r="BM39" s="104"/>
      <c r="BN39" s="102"/>
      <c r="BO39" s="102"/>
      <c r="BP39" s="104"/>
      <c r="BQ39" s="104"/>
      <c r="BR39" s="104"/>
      <c r="BS39" s="104"/>
      <c r="BT39" s="105">
        <f t="shared" si="29"/>
        <v>1</v>
      </c>
      <c r="BU39" s="105">
        <f t="shared" si="30"/>
        <v>1</v>
      </c>
      <c r="BV39" s="105">
        <f t="shared" si="31"/>
        <v>1</v>
      </c>
      <c r="BW39" s="105">
        <f t="shared" si="32"/>
        <v>1</v>
      </c>
      <c r="BX39" s="105">
        <f t="shared" si="33"/>
        <v>1</v>
      </c>
      <c r="BY39" s="105">
        <f t="shared" si="34"/>
        <v>1</v>
      </c>
      <c r="BZ39" s="105">
        <f t="shared" si="35"/>
        <v>1</v>
      </c>
      <c r="CA39" s="221">
        <v>0.98</v>
      </c>
      <c r="CB39" s="221">
        <v>0.9</v>
      </c>
      <c r="CC39" s="340"/>
      <c r="CD39" s="340"/>
      <c r="CE39" s="340"/>
      <c r="CF39" s="340"/>
      <c r="CG39" s="340"/>
      <c r="CH39" s="340"/>
      <c r="CI39" s="340"/>
      <c r="CJ39" s="222">
        <v>0.998</v>
      </c>
      <c r="CK39" s="222">
        <v>0.95</v>
      </c>
      <c r="CL39" s="223">
        <f t="shared" si="36"/>
        <v>1</v>
      </c>
      <c r="CM39" s="223">
        <f t="shared" si="37"/>
        <v>1</v>
      </c>
      <c r="CN39" s="223">
        <f t="shared" si="38"/>
        <v>1</v>
      </c>
      <c r="CO39" s="223">
        <f t="shared" si="39"/>
        <v>1</v>
      </c>
      <c r="CP39" s="223">
        <f t="shared" si="40"/>
        <v>1</v>
      </c>
      <c r="CQ39" s="223">
        <f t="shared" si="41"/>
        <v>1</v>
      </c>
      <c r="CR39" s="223">
        <f t="shared" si="42"/>
        <v>1</v>
      </c>
      <c r="CS39" s="343"/>
      <c r="CT39" s="343"/>
      <c r="CU39" s="343"/>
      <c r="CV39" s="343"/>
      <c r="CW39" s="343"/>
      <c r="CX39" s="343"/>
      <c r="CY39" s="343"/>
      <c r="CZ39" s="342"/>
      <c r="DA39" s="338"/>
      <c r="DB39" s="338"/>
      <c r="DC39" s="338"/>
      <c r="DD39" s="338"/>
      <c r="DE39" s="84">
        <f t="shared" si="19"/>
        <v>0</v>
      </c>
      <c r="DF39" s="84">
        <f t="shared" si="19"/>
        <v>0</v>
      </c>
      <c r="DG39" s="84">
        <f t="shared" si="19"/>
        <v>0</v>
      </c>
      <c r="DH39" s="84">
        <f t="shared" si="20"/>
        <v>0</v>
      </c>
      <c r="DI39" s="84">
        <f t="shared" si="20"/>
        <v>0</v>
      </c>
      <c r="DJ39" s="84">
        <f t="shared" si="20"/>
        <v>0</v>
      </c>
      <c r="DK39" s="84">
        <f t="shared" si="18"/>
        <v>0</v>
      </c>
      <c r="DL39" s="337"/>
      <c r="DM39" s="337"/>
      <c r="DN39" s="337"/>
      <c r="DO39" s="337"/>
      <c r="DP39" s="337"/>
      <c r="DQ39" s="337"/>
      <c r="DR39" s="337"/>
    </row>
    <row r="40" spans="1:122" s="106" customFormat="1" ht="13.5" thickBot="1" x14ac:dyDescent="0.25">
      <c r="A40" s="84">
        <v>1713</v>
      </c>
      <c r="B40" s="335"/>
      <c r="C40" s="86">
        <v>42536</v>
      </c>
      <c r="D40" s="87">
        <v>84868</v>
      </c>
      <c r="E40" s="84">
        <v>11562</v>
      </c>
      <c r="F40" s="88">
        <v>399</v>
      </c>
      <c r="G40" s="84">
        <v>1</v>
      </c>
      <c r="H40" s="89">
        <v>0.96549039958484695</v>
      </c>
      <c r="I40" s="88">
        <v>12711</v>
      </c>
      <c r="J40" s="84">
        <v>326</v>
      </c>
      <c r="K40" s="88">
        <v>0</v>
      </c>
      <c r="L40" s="89">
        <v>0.97435292266540796</v>
      </c>
      <c r="M40" s="88">
        <v>4743</v>
      </c>
      <c r="N40" s="88">
        <v>124</v>
      </c>
      <c r="O40" s="88">
        <v>0</v>
      </c>
      <c r="P40" s="90">
        <v>0.97385620915032678</v>
      </c>
      <c r="Q40" s="88">
        <v>6890</v>
      </c>
      <c r="R40" s="88">
        <v>317</v>
      </c>
      <c r="S40" s="88">
        <v>0</v>
      </c>
      <c r="T40" s="90">
        <v>0.95399129172714081</v>
      </c>
      <c r="U40" s="88">
        <v>48962</v>
      </c>
      <c r="V40" s="88">
        <v>2229</v>
      </c>
      <c r="W40" s="88">
        <v>3</v>
      </c>
      <c r="X40" s="90">
        <v>0.95447489890118864</v>
      </c>
      <c r="Y40" s="85">
        <v>84868</v>
      </c>
      <c r="Z40" s="85">
        <v>3395</v>
      </c>
      <c r="AA40" s="91">
        <v>4</v>
      </c>
      <c r="AB40" s="92">
        <v>1</v>
      </c>
      <c r="AC40" s="84">
        <v>0</v>
      </c>
      <c r="AD40" s="84">
        <v>0</v>
      </c>
      <c r="AE40" s="92">
        <v>1</v>
      </c>
      <c r="AF40" s="84">
        <v>0</v>
      </c>
      <c r="AG40" s="84">
        <v>0</v>
      </c>
      <c r="AH40" s="93">
        <v>1</v>
      </c>
      <c r="AI40" s="84">
        <v>0</v>
      </c>
      <c r="AJ40" s="94">
        <v>0</v>
      </c>
      <c r="AK40" s="93">
        <v>1</v>
      </c>
      <c r="AL40" s="84">
        <v>0</v>
      </c>
      <c r="AM40" s="94">
        <v>0</v>
      </c>
      <c r="AN40" s="93">
        <v>1</v>
      </c>
      <c r="AO40" s="84">
        <v>0</v>
      </c>
      <c r="AP40" s="94">
        <v>0</v>
      </c>
      <c r="AQ40" s="93">
        <v>1</v>
      </c>
      <c r="AR40" s="84">
        <v>0</v>
      </c>
      <c r="AS40" s="94">
        <v>0</v>
      </c>
      <c r="AT40" s="93">
        <v>1</v>
      </c>
      <c r="AU40" s="84">
        <v>0</v>
      </c>
      <c r="AV40" s="94">
        <v>0</v>
      </c>
      <c r="AW40" s="95">
        <v>11562</v>
      </c>
      <c r="AX40" s="95">
        <v>17454</v>
      </c>
      <c r="AY40" s="96">
        <v>55852</v>
      </c>
      <c r="AZ40" s="107"/>
      <c r="BA40" s="97">
        <v>21</v>
      </c>
      <c r="BB40" s="98">
        <v>9</v>
      </c>
      <c r="BC40" s="98">
        <v>18</v>
      </c>
      <c r="BD40" s="99">
        <v>7.5</v>
      </c>
      <c r="BE40" s="100">
        <v>10.5</v>
      </c>
      <c r="BF40" s="101"/>
      <c r="BG40" s="84"/>
      <c r="BH40" s="84"/>
      <c r="BI40" s="102"/>
      <c r="BJ40" s="102"/>
      <c r="BK40" s="102"/>
      <c r="BL40" s="103"/>
      <c r="BM40" s="104"/>
      <c r="BN40" s="102"/>
      <c r="BO40" s="102"/>
      <c r="BP40" s="104"/>
      <c r="BQ40" s="104"/>
      <c r="BR40" s="104"/>
      <c r="BS40" s="104"/>
      <c r="BT40" s="105">
        <f t="shared" si="29"/>
        <v>1</v>
      </c>
      <c r="BU40" s="105">
        <f t="shared" si="30"/>
        <v>1</v>
      </c>
      <c r="BV40" s="105">
        <f t="shared" si="31"/>
        <v>1</v>
      </c>
      <c r="BW40" s="105">
        <f t="shared" si="32"/>
        <v>1</v>
      </c>
      <c r="BX40" s="105">
        <f t="shared" si="33"/>
        <v>1</v>
      </c>
      <c r="BY40" s="105">
        <f t="shared" si="34"/>
        <v>1</v>
      </c>
      <c r="BZ40" s="105">
        <f t="shared" si="35"/>
        <v>1</v>
      </c>
      <c r="CA40" s="221">
        <v>0.98</v>
      </c>
      <c r="CB40" s="221">
        <v>0.9</v>
      </c>
      <c r="CC40" s="340"/>
      <c r="CD40" s="340"/>
      <c r="CE40" s="340"/>
      <c r="CF40" s="340"/>
      <c r="CG40" s="340"/>
      <c r="CH40" s="340"/>
      <c r="CI40" s="340"/>
      <c r="CJ40" s="222">
        <v>0.998</v>
      </c>
      <c r="CK40" s="222">
        <v>0.95</v>
      </c>
      <c r="CL40" s="223">
        <f t="shared" si="36"/>
        <v>1</v>
      </c>
      <c r="CM40" s="223">
        <f t="shared" si="37"/>
        <v>1</v>
      </c>
      <c r="CN40" s="223">
        <f t="shared" si="38"/>
        <v>1</v>
      </c>
      <c r="CO40" s="223">
        <f t="shared" si="39"/>
        <v>1</v>
      </c>
      <c r="CP40" s="223">
        <f t="shared" si="40"/>
        <v>1</v>
      </c>
      <c r="CQ40" s="223">
        <f t="shared" si="41"/>
        <v>1</v>
      </c>
      <c r="CR40" s="223">
        <f t="shared" si="42"/>
        <v>1</v>
      </c>
      <c r="CS40" s="343"/>
      <c r="CT40" s="343"/>
      <c r="CU40" s="343"/>
      <c r="CV40" s="343"/>
      <c r="CW40" s="343"/>
      <c r="CX40" s="343"/>
      <c r="CY40" s="343"/>
      <c r="CZ40" s="342"/>
      <c r="DA40" s="338"/>
      <c r="DB40" s="338"/>
      <c r="DC40" s="338"/>
      <c r="DD40" s="338"/>
      <c r="DE40" s="84">
        <f t="shared" si="19"/>
        <v>0</v>
      </c>
      <c r="DF40" s="84">
        <f t="shared" si="19"/>
        <v>0</v>
      </c>
      <c r="DG40" s="84">
        <f t="shared" si="19"/>
        <v>0</v>
      </c>
      <c r="DH40" s="84">
        <f t="shared" si="20"/>
        <v>0</v>
      </c>
      <c r="DI40" s="84">
        <f t="shared" si="20"/>
        <v>0</v>
      </c>
      <c r="DJ40" s="84">
        <f t="shared" si="20"/>
        <v>0</v>
      </c>
      <c r="DK40" s="84">
        <f t="shared" si="18"/>
        <v>0</v>
      </c>
      <c r="DL40" s="337"/>
      <c r="DM40" s="337"/>
      <c r="DN40" s="337"/>
      <c r="DO40" s="337"/>
      <c r="DP40" s="337"/>
      <c r="DQ40" s="337"/>
      <c r="DR40" s="337"/>
    </row>
    <row r="41" spans="1:122" s="106" customFormat="1" ht="13.5" thickBot="1" x14ac:dyDescent="0.25">
      <c r="A41" s="84">
        <v>1714</v>
      </c>
      <c r="B41" s="335"/>
      <c r="C41" s="86">
        <v>42537</v>
      </c>
      <c r="D41" s="87">
        <v>77865</v>
      </c>
      <c r="E41" s="84">
        <v>11059</v>
      </c>
      <c r="F41" s="88">
        <v>343</v>
      </c>
      <c r="G41" s="84">
        <v>0</v>
      </c>
      <c r="H41" s="89">
        <v>0.96898453748078484</v>
      </c>
      <c r="I41" s="88">
        <v>10947</v>
      </c>
      <c r="J41" s="84">
        <v>270</v>
      </c>
      <c r="K41" s="88">
        <v>3</v>
      </c>
      <c r="L41" s="89">
        <v>0.97533570841326389</v>
      </c>
      <c r="M41" s="88">
        <v>4314</v>
      </c>
      <c r="N41" s="88">
        <v>141</v>
      </c>
      <c r="O41" s="88">
        <v>1</v>
      </c>
      <c r="P41" s="90">
        <v>0.96731571627260082</v>
      </c>
      <c r="Q41" s="88">
        <v>6301</v>
      </c>
      <c r="R41" s="88">
        <v>277</v>
      </c>
      <c r="S41" s="88">
        <v>0</v>
      </c>
      <c r="T41" s="90">
        <v>0.95603872401206158</v>
      </c>
      <c r="U41" s="88">
        <v>45244</v>
      </c>
      <c r="V41" s="88">
        <v>1867</v>
      </c>
      <c r="W41" s="88">
        <v>1</v>
      </c>
      <c r="X41" s="90">
        <v>0.95873485987092211</v>
      </c>
      <c r="Y41" s="85">
        <v>77865</v>
      </c>
      <c r="Z41" s="85">
        <v>2898</v>
      </c>
      <c r="AA41" s="91">
        <v>5</v>
      </c>
      <c r="AB41" s="92">
        <v>1</v>
      </c>
      <c r="AC41" s="84">
        <v>0</v>
      </c>
      <c r="AD41" s="84">
        <v>0</v>
      </c>
      <c r="AE41" s="92">
        <v>1</v>
      </c>
      <c r="AF41" s="84">
        <v>0</v>
      </c>
      <c r="AG41" s="84">
        <v>0</v>
      </c>
      <c r="AH41" s="93">
        <v>1</v>
      </c>
      <c r="AI41" s="84">
        <v>0</v>
      </c>
      <c r="AJ41" s="94">
        <v>0</v>
      </c>
      <c r="AK41" s="93">
        <v>1</v>
      </c>
      <c r="AL41" s="84">
        <v>0</v>
      </c>
      <c r="AM41" s="94">
        <v>0</v>
      </c>
      <c r="AN41" s="93">
        <v>1</v>
      </c>
      <c r="AO41" s="84">
        <v>0</v>
      </c>
      <c r="AP41" s="94">
        <v>0</v>
      </c>
      <c r="AQ41" s="93">
        <v>1</v>
      </c>
      <c r="AR41" s="84">
        <v>0</v>
      </c>
      <c r="AS41" s="94">
        <v>0</v>
      </c>
      <c r="AT41" s="93">
        <v>1</v>
      </c>
      <c r="AU41" s="84">
        <v>0</v>
      </c>
      <c r="AV41" s="94">
        <v>0</v>
      </c>
      <c r="AW41" s="95">
        <v>11059</v>
      </c>
      <c r="AX41" s="95">
        <v>15261</v>
      </c>
      <c r="AY41" s="96">
        <v>51545</v>
      </c>
      <c r="AZ41" s="107"/>
      <c r="BA41" s="97">
        <v>21</v>
      </c>
      <c r="BB41" s="98">
        <v>9</v>
      </c>
      <c r="BC41" s="98">
        <v>22</v>
      </c>
      <c r="BD41" s="99">
        <v>7.5</v>
      </c>
      <c r="BE41" s="100">
        <v>10.5</v>
      </c>
      <c r="BF41" s="101"/>
      <c r="BG41" s="84"/>
      <c r="BH41" s="84"/>
      <c r="BI41" s="102"/>
      <c r="BJ41" s="102"/>
      <c r="BK41" s="102"/>
      <c r="BL41" s="103"/>
      <c r="BM41" s="104"/>
      <c r="BN41" s="102"/>
      <c r="BO41" s="102"/>
      <c r="BP41" s="104"/>
      <c r="BQ41" s="104"/>
      <c r="BR41" s="104"/>
      <c r="BS41" s="104"/>
      <c r="BT41" s="105">
        <f t="shared" si="29"/>
        <v>1</v>
      </c>
      <c r="BU41" s="105">
        <f t="shared" si="30"/>
        <v>1</v>
      </c>
      <c r="BV41" s="105">
        <f t="shared" si="31"/>
        <v>1</v>
      </c>
      <c r="BW41" s="105">
        <f t="shared" si="32"/>
        <v>1</v>
      </c>
      <c r="BX41" s="105">
        <f t="shared" si="33"/>
        <v>1</v>
      </c>
      <c r="BY41" s="105">
        <f t="shared" si="34"/>
        <v>1</v>
      </c>
      <c r="BZ41" s="105">
        <f t="shared" si="35"/>
        <v>1</v>
      </c>
      <c r="CA41" s="221">
        <v>0.98</v>
      </c>
      <c r="CB41" s="221">
        <v>0.9</v>
      </c>
      <c r="CC41" s="340"/>
      <c r="CD41" s="340"/>
      <c r="CE41" s="340"/>
      <c r="CF41" s="340"/>
      <c r="CG41" s="340"/>
      <c r="CH41" s="340"/>
      <c r="CI41" s="340"/>
      <c r="CJ41" s="222">
        <v>0.998</v>
      </c>
      <c r="CK41" s="222">
        <v>0.95</v>
      </c>
      <c r="CL41" s="223">
        <f t="shared" si="36"/>
        <v>1</v>
      </c>
      <c r="CM41" s="223">
        <f t="shared" si="37"/>
        <v>1</v>
      </c>
      <c r="CN41" s="223">
        <f t="shared" si="38"/>
        <v>1</v>
      </c>
      <c r="CO41" s="223">
        <f t="shared" si="39"/>
        <v>1</v>
      </c>
      <c r="CP41" s="223">
        <f t="shared" si="40"/>
        <v>1</v>
      </c>
      <c r="CQ41" s="223">
        <f t="shared" si="41"/>
        <v>1</v>
      </c>
      <c r="CR41" s="223">
        <f t="shared" si="42"/>
        <v>1</v>
      </c>
      <c r="CS41" s="343"/>
      <c r="CT41" s="343"/>
      <c r="CU41" s="343"/>
      <c r="CV41" s="343"/>
      <c r="CW41" s="343"/>
      <c r="CX41" s="343"/>
      <c r="CY41" s="343"/>
      <c r="CZ41" s="342"/>
      <c r="DA41" s="338"/>
      <c r="DB41" s="338"/>
      <c r="DC41" s="338"/>
      <c r="DD41" s="338"/>
      <c r="DE41" s="84">
        <f t="shared" si="19"/>
        <v>0</v>
      </c>
      <c r="DF41" s="84">
        <f t="shared" si="19"/>
        <v>0</v>
      </c>
      <c r="DG41" s="84">
        <f t="shared" si="19"/>
        <v>0</v>
      </c>
      <c r="DH41" s="84">
        <f t="shared" si="20"/>
        <v>0</v>
      </c>
      <c r="DI41" s="84">
        <f t="shared" si="20"/>
        <v>0</v>
      </c>
      <c r="DJ41" s="84">
        <f t="shared" si="20"/>
        <v>0</v>
      </c>
      <c r="DK41" s="84">
        <f t="shared" si="18"/>
        <v>0</v>
      </c>
      <c r="DL41" s="337"/>
      <c r="DM41" s="337"/>
      <c r="DN41" s="337"/>
      <c r="DO41" s="337"/>
      <c r="DP41" s="337"/>
      <c r="DQ41" s="337"/>
      <c r="DR41" s="337"/>
    </row>
    <row r="42" spans="1:122" s="106" customFormat="1" ht="13.5" thickBot="1" x14ac:dyDescent="0.25">
      <c r="A42" s="84">
        <v>1715</v>
      </c>
      <c r="B42" s="335"/>
      <c r="C42" s="86">
        <v>42538</v>
      </c>
      <c r="D42" s="87">
        <v>79446</v>
      </c>
      <c r="E42" s="84">
        <v>9940</v>
      </c>
      <c r="F42" s="88">
        <v>290</v>
      </c>
      <c r="G42" s="84">
        <v>3</v>
      </c>
      <c r="H42" s="89">
        <v>0.97082494969818911</v>
      </c>
      <c r="I42" s="88">
        <v>14608</v>
      </c>
      <c r="J42" s="84">
        <v>492</v>
      </c>
      <c r="K42" s="88">
        <v>0</v>
      </c>
      <c r="L42" s="89">
        <v>0.96631982475355971</v>
      </c>
      <c r="M42" s="88">
        <v>4600</v>
      </c>
      <c r="N42" s="88">
        <v>165</v>
      </c>
      <c r="O42" s="88">
        <v>0</v>
      </c>
      <c r="P42" s="90">
        <v>0.96413043478260874</v>
      </c>
      <c r="Q42" s="88">
        <v>8475</v>
      </c>
      <c r="R42" s="88">
        <v>431</v>
      </c>
      <c r="S42" s="88">
        <v>0</v>
      </c>
      <c r="T42" s="90">
        <v>0.94914454277286131</v>
      </c>
      <c r="U42" s="88">
        <v>41823</v>
      </c>
      <c r="V42" s="88">
        <v>1960</v>
      </c>
      <c r="W42" s="88">
        <v>0</v>
      </c>
      <c r="X42" s="90">
        <v>0.95313583434952065</v>
      </c>
      <c r="Y42" s="85">
        <v>79446</v>
      </c>
      <c r="Z42" s="85">
        <v>3338</v>
      </c>
      <c r="AA42" s="91">
        <v>3</v>
      </c>
      <c r="AB42" s="92">
        <v>1</v>
      </c>
      <c r="AC42" s="84">
        <v>0</v>
      </c>
      <c r="AD42" s="84">
        <v>0</v>
      </c>
      <c r="AE42" s="92">
        <v>1</v>
      </c>
      <c r="AF42" s="84">
        <v>0</v>
      </c>
      <c r="AG42" s="84">
        <v>0</v>
      </c>
      <c r="AH42" s="93">
        <v>1</v>
      </c>
      <c r="AI42" s="84">
        <v>0</v>
      </c>
      <c r="AJ42" s="94">
        <v>0</v>
      </c>
      <c r="AK42" s="93">
        <v>1</v>
      </c>
      <c r="AL42" s="84">
        <v>0</v>
      </c>
      <c r="AM42" s="94">
        <v>0</v>
      </c>
      <c r="AN42" s="93">
        <v>1</v>
      </c>
      <c r="AO42" s="84">
        <v>0</v>
      </c>
      <c r="AP42" s="94">
        <v>0</v>
      </c>
      <c r="AQ42" s="93">
        <v>1</v>
      </c>
      <c r="AR42" s="84">
        <v>0</v>
      </c>
      <c r="AS42" s="94">
        <v>0</v>
      </c>
      <c r="AT42" s="93">
        <v>1</v>
      </c>
      <c r="AU42" s="84">
        <v>0</v>
      </c>
      <c r="AV42" s="94">
        <v>0</v>
      </c>
      <c r="AW42" s="95">
        <v>9940</v>
      </c>
      <c r="AX42" s="95">
        <v>19208</v>
      </c>
      <c r="AY42" s="96">
        <v>50298</v>
      </c>
      <c r="AZ42" s="107"/>
      <c r="BA42" s="97">
        <v>21</v>
      </c>
      <c r="BB42" s="98">
        <v>9</v>
      </c>
      <c r="BC42" s="98">
        <v>22</v>
      </c>
      <c r="BD42" s="99">
        <v>7.5</v>
      </c>
      <c r="BE42" s="100">
        <v>10.5</v>
      </c>
      <c r="BF42" s="101"/>
      <c r="BG42" s="84"/>
      <c r="BH42" s="84"/>
      <c r="BI42" s="102"/>
      <c r="BJ42" s="102"/>
      <c r="BK42" s="102"/>
      <c r="BL42" s="103"/>
      <c r="BM42" s="104"/>
      <c r="BN42" s="102"/>
      <c r="BO42" s="102"/>
      <c r="BP42" s="104"/>
      <c r="BQ42" s="104"/>
      <c r="BR42" s="104"/>
      <c r="BS42" s="104"/>
      <c r="BT42" s="105">
        <f t="shared" si="29"/>
        <v>1</v>
      </c>
      <c r="BU42" s="105">
        <f t="shared" si="30"/>
        <v>1</v>
      </c>
      <c r="BV42" s="105">
        <f t="shared" si="31"/>
        <v>1</v>
      </c>
      <c r="BW42" s="105">
        <f t="shared" si="32"/>
        <v>1</v>
      </c>
      <c r="BX42" s="105">
        <f t="shared" si="33"/>
        <v>1</v>
      </c>
      <c r="BY42" s="105">
        <f t="shared" si="34"/>
        <v>1</v>
      </c>
      <c r="BZ42" s="105">
        <f t="shared" si="35"/>
        <v>1</v>
      </c>
      <c r="CA42" s="221">
        <v>0.98</v>
      </c>
      <c r="CB42" s="221">
        <v>0.9</v>
      </c>
      <c r="CC42" s="340"/>
      <c r="CD42" s="340"/>
      <c r="CE42" s="340"/>
      <c r="CF42" s="340"/>
      <c r="CG42" s="340"/>
      <c r="CH42" s="340"/>
      <c r="CI42" s="340"/>
      <c r="CJ42" s="222">
        <v>0.998</v>
      </c>
      <c r="CK42" s="222">
        <v>0.95</v>
      </c>
      <c r="CL42" s="223">
        <f t="shared" si="36"/>
        <v>1</v>
      </c>
      <c r="CM42" s="223">
        <f t="shared" si="37"/>
        <v>1</v>
      </c>
      <c r="CN42" s="223">
        <f t="shared" si="38"/>
        <v>1</v>
      </c>
      <c r="CO42" s="223">
        <f t="shared" si="39"/>
        <v>1</v>
      </c>
      <c r="CP42" s="223">
        <f t="shared" si="40"/>
        <v>1</v>
      </c>
      <c r="CQ42" s="223">
        <f t="shared" si="41"/>
        <v>1</v>
      </c>
      <c r="CR42" s="223">
        <f t="shared" si="42"/>
        <v>1</v>
      </c>
      <c r="CS42" s="343"/>
      <c r="CT42" s="343"/>
      <c r="CU42" s="343"/>
      <c r="CV42" s="343"/>
      <c r="CW42" s="343"/>
      <c r="CX42" s="343"/>
      <c r="CY42" s="343"/>
      <c r="CZ42" s="342"/>
      <c r="DA42" s="338"/>
      <c r="DB42" s="338"/>
      <c r="DC42" s="338"/>
      <c r="DD42" s="338"/>
      <c r="DE42" s="84">
        <f t="shared" si="19"/>
        <v>0</v>
      </c>
      <c r="DF42" s="84">
        <f t="shared" si="19"/>
        <v>0</v>
      </c>
      <c r="DG42" s="84">
        <f t="shared" si="19"/>
        <v>0</v>
      </c>
      <c r="DH42" s="84">
        <f t="shared" si="20"/>
        <v>0</v>
      </c>
      <c r="DI42" s="84">
        <f t="shared" si="20"/>
        <v>0</v>
      </c>
      <c r="DJ42" s="84">
        <f t="shared" si="20"/>
        <v>0</v>
      </c>
      <c r="DK42" s="84">
        <f t="shared" si="18"/>
        <v>0</v>
      </c>
      <c r="DL42" s="337"/>
      <c r="DM42" s="337"/>
      <c r="DN42" s="337"/>
      <c r="DO42" s="337"/>
      <c r="DP42" s="337"/>
      <c r="DQ42" s="337"/>
      <c r="DR42" s="337"/>
    </row>
    <row r="43" spans="1:122" s="106" customFormat="1" ht="13.5" thickBot="1" x14ac:dyDescent="0.25">
      <c r="A43" s="84">
        <v>1716</v>
      </c>
      <c r="B43" s="335"/>
      <c r="C43" s="86">
        <v>42539</v>
      </c>
      <c r="D43" s="87">
        <v>55766</v>
      </c>
      <c r="E43" s="84"/>
      <c r="F43" s="88"/>
      <c r="G43" s="84"/>
      <c r="H43" s="89"/>
      <c r="I43" s="88">
        <v>5708</v>
      </c>
      <c r="J43" s="84">
        <v>215</v>
      </c>
      <c r="K43" s="88">
        <v>446</v>
      </c>
      <c r="L43" s="89">
        <v>0.96233356692361594</v>
      </c>
      <c r="M43" s="88">
        <v>3082</v>
      </c>
      <c r="N43" s="88">
        <v>98</v>
      </c>
      <c r="O43" s="88">
        <v>0</v>
      </c>
      <c r="P43" s="90">
        <v>0.96820246593121351</v>
      </c>
      <c r="Q43" s="88">
        <v>3016</v>
      </c>
      <c r="R43" s="88">
        <v>123</v>
      </c>
      <c r="S43" s="88">
        <v>1</v>
      </c>
      <c r="T43" s="90">
        <v>0.95921750663129979</v>
      </c>
      <c r="U43" s="88">
        <v>43960</v>
      </c>
      <c r="V43" s="88">
        <v>1781</v>
      </c>
      <c r="W43" s="88">
        <v>22</v>
      </c>
      <c r="X43" s="90">
        <v>0.95948589626933578</v>
      </c>
      <c r="Y43" s="85">
        <v>55766</v>
      </c>
      <c r="Z43" s="85">
        <v>2217</v>
      </c>
      <c r="AA43" s="91">
        <v>469</v>
      </c>
      <c r="AB43" s="92">
        <v>1</v>
      </c>
      <c r="AC43" s="84">
        <v>0</v>
      </c>
      <c r="AD43" s="84">
        <v>0</v>
      </c>
      <c r="AE43" s="92">
        <v>1</v>
      </c>
      <c r="AF43" s="84">
        <v>0</v>
      </c>
      <c r="AG43" s="84">
        <v>0</v>
      </c>
      <c r="AH43" s="93">
        <v>0.97727272727272729</v>
      </c>
      <c r="AI43" s="84">
        <v>2</v>
      </c>
      <c r="AJ43" s="94">
        <v>0.5</v>
      </c>
      <c r="AK43" s="93">
        <v>0.95</v>
      </c>
      <c r="AL43" s="84">
        <v>1</v>
      </c>
      <c r="AM43" s="94">
        <v>1.5</v>
      </c>
      <c r="AN43" s="93">
        <v>1</v>
      </c>
      <c r="AO43" s="84">
        <v>0</v>
      </c>
      <c r="AP43" s="94">
        <v>0</v>
      </c>
      <c r="AQ43" s="93">
        <v>1</v>
      </c>
      <c r="AR43" s="84">
        <v>0</v>
      </c>
      <c r="AS43" s="94">
        <v>0</v>
      </c>
      <c r="AT43" s="93">
        <v>1</v>
      </c>
      <c r="AU43" s="84">
        <v>0</v>
      </c>
      <c r="AV43" s="94">
        <v>0</v>
      </c>
      <c r="AW43" s="95">
        <v>0</v>
      </c>
      <c r="AX43" s="95">
        <v>8790</v>
      </c>
      <c r="AY43" s="96">
        <v>46976</v>
      </c>
      <c r="AZ43" s="107" t="s">
        <v>179</v>
      </c>
      <c r="BA43" s="97">
        <v>21</v>
      </c>
      <c r="BB43" s="98">
        <v>9</v>
      </c>
      <c r="BC43" s="98">
        <v>22</v>
      </c>
      <c r="BD43" s="99">
        <v>7.5</v>
      </c>
      <c r="BE43" s="100">
        <v>10.5</v>
      </c>
      <c r="BF43" s="101"/>
      <c r="BG43" s="84"/>
      <c r="BH43" s="84">
        <v>1</v>
      </c>
      <c r="BI43" s="102">
        <v>1.5</v>
      </c>
      <c r="BJ43" s="102"/>
      <c r="BK43" s="102"/>
      <c r="BL43" s="103"/>
      <c r="BM43" s="104"/>
      <c r="BN43" s="102"/>
      <c r="BO43" s="102">
        <v>0</v>
      </c>
      <c r="BP43" s="104">
        <v>0</v>
      </c>
      <c r="BQ43" s="104"/>
      <c r="BR43" s="104"/>
      <c r="BS43" s="104"/>
      <c r="BT43" s="105">
        <f t="shared" si="29"/>
        <v>1</v>
      </c>
      <c r="BU43" s="105">
        <f t="shared" si="30"/>
        <v>1</v>
      </c>
      <c r="BV43" s="105">
        <f t="shared" si="31"/>
        <v>1</v>
      </c>
      <c r="BW43" s="105">
        <f t="shared" si="32"/>
        <v>1</v>
      </c>
      <c r="BX43" s="105">
        <f t="shared" si="33"/>
        <v>1</v>
      </c>
      <c r="BY43" s="105">
        <f t="shared" si="34"/>
        <v>1</v>
      </c>
      <c r="BZ43" s="105">
        <f t="shared" si="35"/>
        <v>1</v>
      </c>
      <c r="CA43" s="221">
        <v>0.98</v>
      </c>
      <c r="CB43" s="221">
        <v>0.9</v>
      </c>
      <c r="CC43" s="340"/>
      <c r="CD43" s="340"/>
      <c r="CE43" s="340"/>
      <c r="CF43" s="340"/>
      <c r="CG43" s="340"/>
      <c r="CH43" s="340"/>
      <c r="CI43" s="340"/>
      <c r="CJ43" s="222">
        <v>0.998</v>
      </c>
      <c r="CK43" s="222">
        <v>0.95</v>
      </c>
      <c r="CL43" s="223">
        <f t="shared" si="36"/>
        <v>1</v>
      </c>
      <c r="CM43" s="223">
        <f t="shared" si="37"/>
        <v>1</v>
      </c>
      <c r="CN43" s="223">
        <f t="shared" si="38"/>
        <v>0.97727272727272729</v>
      </c>
      <c r="CO43" s="223">
        <f t="shared" si="39"/>
        <v>0.95</v>
      </c>
      <c r="CP43" s="223">
        <f t="shared" si="40"/>
        <v>1</v>
      </c>
      <c r="CQ43" s="223">
        <f t="shared" si="41"/>
        <v>1</v>
      </c>
      <c r="CR43" s="223">
        <f t="shared" si="42"/>
        <v>1</v>
      </c>
      <c r="CS43" s="343"/>
      <c r="CT43" s="343"/>
      <c r="CU43" s="343"/>
      <c r="CV43" s="343"/>
      <c r="CW43" s="343"/>
      <c r="CX43" s="343"/>
      <c r="CY43" s="343"/>
      <c r="CZ43" s="342"/>
      <c r="DA43" s="338"/>
      <c r="DB43" s="338"/>
      <c r="DC43" s="338"/>
      <c r="DD43" s="338"/>
      <c r="DE43" s="84">
        <f t="shared" si="19"/>
        <v>0</v>
      </c>
      <c r="DF43" s="84">
        <f t="shared" si="19"/>
        <v>0</v>
      </c>
      <c r="DG43" s="84">
        <f t="shared" si="19"/>
        <v>0</v>
      </c>
      <c r="DH43" s="84">
        <f t="shared" si="20"/>
        <v>0</v>
      </c>
      <c r="DI43" s="84">
        <f t="shared" si="20"/>
        <v>0</v>
      </c>
      <c r="DJ43" s="84">
        <f t="shared" si="20"/>
        <v>0</v>
      </c>
      <c r="DK43" s="84">
        <f t="shared" si="18"/>
        <v>0</v>
      </c>
      <c r="DL43" s="337"/>
      <c r="DM43" s="337"/>
      <c r="DN43" s="337"/>
      <c r="DO43" s="337"/>
      <c r="DP43" s="337"/>
      <c r="DQ43" s="337"/>
      <c r="DR43" s="337"/>
    </row>
    <row r="44" spans="1:122" s="106" customFormat="1" ht="13.5" thickBot="1" x14ac:dyDescent="0.25">
      <c r="A44" s="84">
        <v>1717</v>
      </c>
      <c r="B44" s="335"/>
      <c r="C44" s="86">
        <v>42540</v>
      </c>
      <c r="D44" s="87">
        <v>28876</v>
      </c>
      <c r="E44" s="84"/>
      <c r="F44" s="88"/>
      <c r="G44" s="84"/>
      <c r="H44" s="89"/>
      <c r="I44" s="88">
        <v>382</v>
      </c>
      <c r="J44" s="84">
        <v>9</v>
      </c>
      <c r="K44" s="88">
        <v>0</v>
      </c>
      <c r="L44" s="89">
        <v>0.97643979057591623</v>
      </c>
      <c r="M44" s="88">
        <v>318</v>
      </c>
      <c r="N44" s="88">
        <v>16</v>
      </c>
      <c r="O44" s="88">
        <v>0</v>
      </c>
      <c r="P44" s="90">
        <v>0.94968553459119498</v>
      </c>
      <c r="Q44" s="88">
        <v>155</v>
      </c>
      <c r="R44" s="88">
        <v>3</v>
      </c>
      <c r="S44" s="88">
        <v>0</v>
      </c>
      <c r="T44" s="90">
        <v>0.98064516129032253</v>
      </c>
      <c r="U44" s="88">
        <v>28021</v>
      </c>
      <c r="V44" s="88">
        <v>529</v>
      </c>
      <c r="W44" s="88">
        <v>0</v>
      </c>
      <c r="X44" s="90">
        <v>0.98112130188073232</v>
      </c>
      <c r="Y44" s="85">
        <v>28876</v>
      </c>
      <c r="Z44" s="85">
        <v>557</v>
      </c>
      <c r="AA44" s="91">
        <v>0</v>
      </c>
      <c r="AB44" s="92">
        <v>1</v>
      </c>
      <c r="AC44" s="84">
        <v>0</v>
      </c>
      <c r="AD44" s="84">
        <v>0</v>
      </c>
      <c r="AE44" s="92">
        <v>1</v>
      </c>
      <c r="AF44" s="84">
        <v>0</v>
      </c>
      <c r="AG44" s="84">
        <v>0</v>
      </c>
      <c r="AH44" s="93">
        <v>1</v>
      </c>
      <c r="AI44" s="84">
        <v>0</v>
      </c>
      <c r="AJ44" s="94">
        <v>0</v>
      </c>
      <c r="AK44" s="93">
        <v>1</v>
      </c>
      <c r="AL44" s="84">
        <v>0</v>
      </c>
      <c r="AM44" s="94">
        <v>0</v>
      </c>
      <c r="AN44" s="93">
        <v>1</v>
      </c>
      <c r="AO44" s="84">
        <v>0</v>
      </c>
      <c r="AP44" s="94">
        <v>0</v>
      </c>
      <c r="AQ44" s="93">
        <v>1</v>
      </c>
      <c r="AR44" s="84">
        <v>0</v>
      </c>
      <c r="AS44" s="94">
        <v>0</v>
      </c>
      <c r="AT44" s="93">
        <v>1</v>
      </c>
      <c r="AU44" s="84">
        <v>0</v>
      </c>
      <c r="AV44" s="94">
        <v>0</v>
      </c>
      <c r="AW44" s="95">
        <v>0</v>
      </c>
      <c r="AX44" s="95">
        <v>700</v>
      </c>
      <c r="AY44" s="96">
        <v>28176</v>
      </c>
      <c r="AZ44" s="107"/>
      <c r="BA44" s="97">
        <v>21</v>
      </c>
      <c r="BB44" s="98">
        <v>9</v>
      </c>
      <c r="BC44" s="98">
        <v>22</v>
      </c>
      <c r="BD44" s="99">
        <v>7.5</v>
      </c>
      <c r="BE44" s="100">
        <v>10.5</v>
      </c>
      <c r="BF44" s="101"/>
      <c r="BG44" s="84"/>
      <c r="BH44" s="84"/>
      <c r="BI44" s="102"/>
      <c r="BJ44" s="102"/>
      <c r="BK44" s="102"/>
      <c r="BL44" s="103"/>
      <c r="BM44" s="104"/>
      <c r="BN44" s="102"/>
      <c r="BO44" s="102"/>
      <c r="BP44" s="108"/>
      <c r="BQ44" s="108"/>
      <c r="BR44" s="108"/>
      <c r="BS44" s="108"/>
      <c r="BT44" s="105">
        <f t="shared" si="29"/>
        <v>1</v>
      </c>
      <c r="BU44" s="105">
        <f t="shared" si="30"/>
        <v>1</v>
      </c>
      <c r="BV44" s="105">
        <f t="shared" si="31"/>
        <v>1</v>
      </c>
      <c r="BW44" s="105">
        <f t="shared" si="32"/>
        <v>1</v>
      </c>
      <c r="BX44" s="105">
        <f t="shared" si="33"/>
        <v>1</v>
      </c>
      <c r="BY44" s="105">
        <f t="shared" si="34"/>
        <v>1</v>
      </c>
      <c r="BZ44" s="105">
        <f t="shared" si="35"/>
        <v>1</v>
      </c>
      <c r="CA44" s="221">
        <v>0.98</v>
      </c>
      <c r="CB44" s="221">
        <v>0.9</v>
      </c>
      <c r="CC44" s="341"/>
      <c r="CD44" s="341"/>
      <c r="CE44" s="341"/>
      <c r="CF44" s="341"/>
      <c r="CG44" s="341"/>
      <c r="CH44" s="341"/>
      <c r="CI44" s="341"/>
      <c r="CJ44" s="222">
        <v>0.998</v>
      </c>
      <c r="CK44" s="222">
        <v>0.95</v>
      </c>
      <c r="CL44" s="223">
        <f t="shared" si="36"/>
        <v>1</v>
      </c>
      <c r="CM44" s="223">
        <f t="shared" si="37"/>
        <v>1</v>
      </c>
      <c r="CN44" s="223">
        <f t="shared" si="38"/>
        <v>1</v>
      </c>
      <c r="CO44" s="223">
        <f t="shared" si="39"/>
        <v>1</v>
      </c>
      <c r="CP44" s="223">
        <f t="shared" si="40"/>
        <v>1</v>
      </c>
      <c r="CQ44" s="223">
        <f t="shared" si="41"/>
        <v>1</v>
      </c>
      <c r="CR44" s="223">
        <f t="shared" si="42"/>
        <v>1</v>
      </c>
      <c r="CS44" s="343"/>
      <c r="CT44" s="343"/>
      <c r="CU44" s="343"/>
      <c r="CV44" s="343"/>
      <c r="CW44" s="343"/>
      <c r="CX44" s="343"/>
      <c r="CY44" s="343"/>
      <c r="CZ44" s="342"/>
      <c r="DA44" s="338"/>
      <c r="DB44" s="338"/>
      <c r="DC44" s="338"/>
      <c r="DD44" s="338"/>
      <c r="DE44" s="84">
        <f t="shared" si="19"/>
        <v>0</v>
      </c>
      <c r="DF44" s="84">
        <f t="shared" si="19"/>
        <v>0</v>
      </c>
      <c r="DG44" s="84">
        <f t="shared" si="19"/>
        <v>0</v>
      </c>
      <c r="DH44" s="84">
        <f t="shared" si="20"/>
        <v>0</v>
      </c>
      <c r="DI44" s="84">
        <f t="shared" si="20"/>
        <v>0</v>
      </c>
      <c r="DJ44" s="84">
        <f t="shared" si="20"/>
        <v>0</v>
      </c>
      <c r="DK44" s="84">
        <f t="shared" si="18"/>
        <v>0</v>
      </c>
      <c r="DL44" s="337"/>
      <c r="DM44" s="337"/>
      <c r="DN44" s="337"/>
      <c r="DO44" s="337"/>
      <c r="DP44" s="337"/>
      <c r="DQ44" s="337"/>
      <c r="DR44" s="337"/>
    </row>
    <row r="45" spans="1:122" s="106" customFormat="1" ht="13.5" thickBot="1" x14ac:dyDescent="0.25">
      <c r="A45" s="84">
        <v>1718</v>
      </c>
      <c r="B45" s="335">
        <v>25</v>
      </c>
      <c r="C45" s="86">
        <v>42541</v>
      </c>
      <c r="D45" s="87">
        <v>83836</v>
      </c>
      <c r="E45" s="84">
        <v>11904</v>
      </c>
      <c r="F45" s="88">
        <v>440</v>
      </c>
      <c r="G45" s="84">
        <v>0</v>
      </c>
      <c r="H45" s="89">
        <v>0.96303763440860213</v>
      </c>
      <c r="I45" s="88">
        <v>13477</v>
      </c>
      <c r="J45" s="84">
        <v>491</v>
      </c>
      <c r="K45" s="88">
        <v>0</v>
      </c>
      <c r="L45" s="89">
        <v>0.96356755954589302</v>
      </c>
      <c r="M45" s="88">
        <v>5757</v>
      </c>
      <c r="N45" s="88">
        <v>138</v>
      </c>
      <c r="O45" s="88">
        <v>0</v>
      </c>
      <c r="P45" s="90">
        <v>0.97602918186555498</v>
      </c>
      <c r="Q45" s="88">
        <v>6946</v>
      </c>
      <c r="R45" s="88">
        <v>366</v>
      </c>
      <c r="S45" s="88">
        <v>0</v>
      </c>
      <c r="T45" s="90">
        <v>0.94730780305211637</v>
      </c>
      <c r="U45" s="88">
        <v>45752</v>
      </c>
      <c r="V45" s="88">
        <v>2017</v>
      </c>
      <c r="W45" s="88">
        <v>5</v>
      </c>
      <c r="X45" s="90">
        <v>0.95591449554117858</v>
      </c>
      <c r="Y45" s="85">
        <v>83836</v>
      </c>
      <c r="Z45" s="85">
        <v>3452</v>
      </c>
      <c r="AA45" s="91">
        <v>5</v>
      </c>
      <c r="AB45" s="92">
        <v>1</v>
      </c>
      <c r="AC45" s="84">
        <v>0</v>
      </c>
      <c r="AD45" s="84">
        <v>0</v>
      </c>
      <c r="AE45" s="92">
        <v>1</v>
      </c>
      <c r="AF45" s="84">
        <v>0</v>
      </c>
      <c r="AG45" s="84">
        <v>0</v>
      </c>
      <c r="AH45" s="93">
        <v>1</v>
      </c>
      <c r="AI45" s="84">
        <v>0</v>
      </c>
      <c r="AJ45" s="94">
        <v>0</v>
      </c>
      <c r="AK45" s="93">
        <v>1</v>
      </c>
      <c r="AL45" s="84">
        <v>0</v>
      </c>
      <c r="AM45" s="94">
        <v>0</v>
      </c>
      <c r="AN45" s="93">
        <v>1</v>
      </c>
      <c r="AO45" s="84">
        <v>0</v>
      </c>
      <c r="AP45" s="94">
        <v>0</v>
      </c>
      <c r="AQ45" s="93">
        <v>1</v>
      </c>
      <c r="AR45" s="84">
        <v>0</v>
      </c>
      <c r="AS45" s="94">
        <v>0</v>
      </c>
      <c r="AT45" s="93">
        <v>1</v>
      </c>
      <c r="AU45" s="84">
        <v>0</v>
      </c>
      <c r="AV45" s="94">
        <v>0</v>
      </c>
      <c r="AW45" s="95">
        <v>11904</v>
      </c>
      <c r="AX45" s="95">
        <v>19234</v>
      </c>
      <c r="AY45" s="96">
        <v>52698</v>
      </c>
      <c r="AZ45" s="107"/>
      <c r="BA45" s="97">
        <v>14.5</v>
      </c>
      <c r="BB45" s="98">
        <v>0</v>
      </c>
      <c r="BC45" s="98">
        <v>12</v>
      </c>
      <c r="BD45" s="99">
        <v>7.5</v>
      </c>
      <c r="BE45" s="100">
        <v>10.5</v>
      </c>
      <c r="BF45" s="101"/>
      <c r="BG45" s="84"/>
      <c r="BH45" s="84"/>
      <c r="BI45" s="102"/>
      <c r="BJ45" s="102"/>
      <c r="BK45" s="102"/>
      <c r="BL45" s="103"/>
      <c r="BM45" s="104"/>
      <c r="BN45" s="102"/>
      <c r="BO45" s="102"/>
      <c r="BP45" s="108"/>
      <c r="BQ45" s="108"/>
      <c r="BR45" s="108"/>
      <c r="BS45" s="108"/>
      <c r="BT45" s="105">
        <f t="shared" si="29"/>
        <v>1</v>
      </c>
      <c r="BU45" s="105">
        <f t="shared" si="30"/>
        <v>1</v>
      </c>
      <c r="BV45" s="105">
        <f t="shared" si="31"/>
        <v>1</v>
      </c>
      <c r="BW45" s="105">
        <f t="shared" si="32"/>
        <v>1</v>
      </c>
      <c r="BX45" s="105">
        <f t="shared" si="33"/>
        <v>1</v>
      </c>
      <c r="BY45" s="105">
        <f t="shared" si="34"/>
        <v>1</v>
      </c>
      <c r="BZ45" s="105">
        <f t="shared" si="35"/>
        <v>1</v>
      </c>
      <c r="CA45" s="221">
        <v>0.98</v>
      </c>
      <c r="CB45" s="221">
        <v>0.9</v>
      </c>
      <c r="CC45" s="339">
        <f t="shared" ref="CC45:CI45" si="45">AVERAGE(BT45:BT51)</f>
        <v>1</v>
      </c>
      <c r="CD45" s="339">
        <f t="shared" si="45"/>
        <v>1</v>
      </c>
      <c r="CE45" s="339">
        <f t="shared" si="45"/>
        <v>0.99757142857142866</v>
      </c>
      <c r="CF45" s="339">
        <f t="shared" si="45"/>
        <v>1</v>
      </c>
      <c r="CG45" s="339">
        <f t="shared" si="45"/>
        <v>1</v>
      </c>
      <c r="CH45" s="339">
        <f t="shared" si="45"/>
        <v>1</v>
      </c>
      <c r="CI45" s="339">
        <f t="shared" si="45"/>
        <v>1</v>
      </c>
      <c r="CJ45" s="222">
        <v>0.998</v>
      </c>
      <c r="CK45" s="222">
        <v>0.95</v>
      </c>
      <c r="CL45" s="223">
        <f t="shared" si="36"/>
        <v>1</v>
      </c>
      <c r="CM45" s="223">
        <f t="shared" si="37"/>
        <v>1</v>
      </c>
      <c r="CN45" s="223">
        <f t="shared" si="38"/>
        <v>1</v>
      </c>
      <c r="CO45" s="223">
        <f t="shared" si="39"/>
        <v>1</v>
      </c>
      <c r="CP45" s="223">
        <f t="shared" si="40"/>
        <v>1</v>
      </c>
      <c r="CQ45" s="223">
        <f t="shared" si="41"/>
        <v>1</v>
      </c>
      <c r="CR45" s="223">
        <f t="shared" si="42"/>
        <v>1</v>
      </c>
      <c r="CS45" s="342">
        <f t="shared" ref="CS45:CY45" si="46">AVERAGE(CL45:CL51)</f>
        <v>1</v>
      </c>
      <c r="CT45" s="342">
        <f t="shared" si="46"/>
        <v>0.99879699248120291</v>
      </c>
      <c r="CU45" s="342">
        <f t="shared" si="46"/>
        <v>0.99757142857142866</v>
      </c>
      <c r="CV45" s="342">
        <f t="shared" si="46"/>
        <v>1</v>
      </c>
      <c r="CW45" s="342">
        <f t="shared" si="46"/>
        <v>1</v>
      </c>
      <c r="CX45" s="342">
        <f t="shared" si="46"/>
        <v>1</v>
      </c>
      <c r="CY45" s="342">
        <f t="shared" si="46"/>
        <v>1</v>
      </c>
      <c r="CZ45" s="342">
        <f>(SUM(Q45:Q51)-SUM(R45:R51))/SUM(Q45:Q51)</f>
        <v>0.95264866576926122</v>
      </c>
      <c r="DA45" s="338">
        <f>(SUM(U45:U51)-SUM(V45:V51))/SUM(U45:U51)</f>
        <v>0.95755984002865158</v>
      </c>
      <c r="DB45" s="338">
        <f>((SUM(E45:E51)-SUM(F45:F51))/SUM(E45:E51))</f>
        <v>0.9680830233013511</v>
      </c>
      <c r="DC45" s="338">
        <f>((SUM(I45:I51)-SUM(J45:J51))/SUM(I45:I51))</f>
        <v>0.95946730623579901</v>
      </c>
      <c r="DD45" s="338">
        <f>((SUM(M45:M51)-SUM(N45:N51))/SUM(M45:M51))</f>
        <v>0.95789473684210524</v>
      </c>
      <c r="DE45" s="84">
        <f t="shared" si="19"/>
        <v>0</v>
      </c>
      <c r="DF45" s="84">
        <f t="shared" si="19"/>
        <v>0</v>
      </c>
      <c r="DG45" s="84">
        <f t="shared" si="19"/>
        <v>0</v>
      </c>
      <c r="DH45" s="84">
        <f t="shared" si="20"/>
        <v>0</v>
      </c>
      <c r="DI45" s="84">
        <f t="shared" si="20"/>
        <v>0</v>
      </c>
      <c r="DJ45" s="84">
        <f t="shared" si="20"/>
        <v>0</v>
      </c>
      <c r="DK45" s="84">
        <f t="shared" si="18"/>
        <v>0</v>
      </c>
      <c r="DL45" s="337">
        <f>IF(CC45&lt;99%,5000,IF(CC45&lt;99.2%,4500,IF(CC45&lt;99.3%,4000,IF(CC45&lt;99.4%,3500,IF(CC45&lt;99.5%,3000,IF(CC45&lt;99.6%,2500,IF(CC45&lt;99.7%,2000,IF(CC45&lt;99.8%,1500,))))))))</f>
        <v>0</v>
      </c>
      <c r="DM45" s="337">
        <f>IF(CD45&lt;99%,5000,IF(CD45&lt;99.2%,4500,IF(CD45&lt;99.3%,4000,IF(CD45&lt;99.4%,3500,IF(CD45&lt;99.5%,3000,IF(CD45&lt;99.6%,2500,IF(CD45&lt;99.7%,2000,IF(CD45&lt;99.8%,1500,))))))))</f>
        <v>0</v>
      </c>
      <c r="DN45" s="337">
        <f>IF(CE45&lt;99%,5000,IF(CE45&lt;99.2%,4500,IF(CE45&lt;99.3%,4000,IF(CE45&lt;99.4%,3500,IF(CE45&lt;99.5%,3000,IF(CE45&lt;99.6%,2500,IF(CE45&lt;99.7%,2000,IF(CE45&lt;99.8%,1500,))))))))</f>
        <v>1500</v>
      </c>
      <c r="DO45" s="337">
        <f>IF(CF45&lt;88.2%,5000,IF(CF45&lt;88.4%,4500,IF(CF45&lt;88.5%,4000,IF(CF45&lt;88.6%,3500,IF(CF45&lt;88.7%,3000,IF(CF45&lt;88.8%,2500,IF(CF45&lt;88.9%,2000,IF(CF45&lt;90%,1500,))))))))</f>
        <v>0</v>
      </c>
      <c r="DP45" s="337">
        <f>IF(CG45&lt;99%,5000,IF(CG45&lt;99.2%,4500,IF(CG45&lt;99.3%,4000,IF(CG45&lt;99.4%,3500,IF(CG45&lt;99.5%,3000,IF(CG45&lt;99.6%,2500,IF(CG45&lt;99.7%,2000,IF(CG45&lt;99.8%,1500,))))))))</f>
        <v>0</v>
      </c>
      <c r="DQ45" s="337">
        <f>IF(CH45&lt;99%,5000,IF(CH45&lt;99.2%,4500,IF(CH45&lt;99.3%,4000,IF(CH45&lt;99.4%,3500,IF(CH45&lt;99.5%,3000,IF(CH45&lt;99.6%,2500,IF(CH45&lt;99.7%,2000,IF(CH45&lt;99.8%,1500,))))))))</f>
        <v>0</v>
      </c>
      <c r="DR45" s="337">
        <f>IF(CI45&lt;99%,5000,IF(CI45&lt;99.2%,4500,IF(CI45&lt;99.3%,4000,IF(CI45&lt;99.4%,3500,IF(CI45&lt;99.5%,3000,IF(CI45&lt;99.6%,2500,IF(CI45&lt;99.7%,2000,IF(CI45&lt;99.8%,1500,))))))))</f>
        <v>0</v>
      </c>
    </row>
    <row r="46" spans="1:122" s="106" customFormat="1" ht="13.5" thickBot="1" x14ac:dyDescent="0.25">
      <c r="A46" s="84">
        <v>1719</v>
      </c>
      <c r="B46" s="335"/>
      <c r="C46" s="86">
        <v>42542</v>
      </c>
      <c r="D46" s="87">
        <v>77356</v>
      </c>
      <c r="E46" s="84">
        <v>9809</v>
      </c>
      <c r="F46" s="88">
        <v>285</v>
      </c>
      <c r="G46" s="84">
        <v>0</v>
      </c>
      <c r="H46" s="89">
        <v>0.9709450504638597</v>
      </c>
      <c r="I46" s="88">
        <v>14684</v>
      </c>
      <c r="J46" s="84">
        <v>532</v>
      </c>
      <c r="K46" s="88">
        <v>3</v>
      </c>
      <c r="L46" s="89">
        <v>0.96377008989376189</v>
      </c>
      <c r="M46" s="88">
        <v>5043</v>
      </c>
      <c r="N46" s="88">
        <v>176</v>
      </c>
      <c r="O46" s="88">
        <v>1</v>
      </c>
      <c r="P46" s="90">
        <v>0.96510013880626611</v>
      </c>
      <c r="Q46" s="88">
        <v>7018</v>
      </c>
      <c r="R46" s="88">
        <v>344</v>
      </c>
      <c r="S46" s="88">
        <v>0</v>
      </c>
      <c r="T46" s="90">
        <v>0.950983186092904</v>
      </c>
      <c r="U46" s="88">
        <v>40802</v>
      </c>
      <c r="V46" s="88">
        <v>1818</v>
      </c>
      <c r="W46" s="88">
        <v>14</v>
      </c>
      <c r="X46" s="90">
        <v>0.95544336061957746</v>
      </c>
      <c r="Y46" s="85">
        <v>77356</v>
      </c>
      <c r="Z46" s="85">
        <v>3155</v>
      </c>
      <c r="AA46" s="91">
        <v>18</v>
      </c>
      <c r="AB46" s="92">
        <v>1</v>
      </c>
      <c r="AC46" s="84">
        <v>0</v>
      </c>
      <c r="AD46" s="84">
        <v>0</v>
      </c>
      <c r="AE46" s="92">
        <v>1</v>
      </c>
      <c r="AF46" s="84">
        <v>0</v>
      </c>
      <c r="AG46" s="84">
        <v>0</v>
      </c>
      <c r="AH46" s="93">
        <v>1</v>
      </c>
      <c r="AI46" s="84">
        <v>0</v>
      </c>
      <c r="AJ46" s="94">
        <v>0</v>
      </c>
      <c r="AK46" s="93">
        <v>1</v>
      </c>
      <c r="AL46" s="84">
        <v>0</v>
      </c>
      <c r="AM46" s="94">
        <v>0</v>
      </c>
      <c r="AN46" s="93">
        <v>1</v>
      </c>
      <c r="AO46" s="84">
        <v>0</v>
      </c>
      <c r="AP46" s="94">
        <v>0</v>
      </c>
      <c r="AQ46" s="93">
        <v>1</v>
      </c>
      <c r="AR46" s="84">
        <v>0</v>
      </c>
      <c r="AS46" s="94">
        <v>0</v>
      </c>
      <c r="AT46" s="93">
        <v>1</v>
      </c>
      <c r="AU46" s="84">
        <v>0</v>
      </c>
      <c r="AV46" s="94">
        <v>0</v>
      </c>
      <c r="AW46" s="95">
        <v>9809</v>
      </c>
      <c r="AX46" s="95">
        <v>19727</v>
      </c>
      <c r="AY46" s="96">
        <v>47820</v>
      </c>
      <c r="AZ46" s="107"/>
      <c r="BA46" s="97">
        <v>16</v>
      </c>
      <c r="BB46" s="98">
        <v>0</v>
      </c>
      <c r="BC46" s="98">
        <v>8</v>
      </c>
      <c r="BD46" s="99">
        <v>7.5</v>
      </c>
      <c r="BE46" s="100">
        <v>10.5</v>
      </c>
      <c r="BF46" s="101"/>
      <c r="BG46" s="84"/>
      <c r="BH46" s="84"/>
      <c r="BI46" s="102"/>
      <c r="BJ46" s="102"/>
      <c r="BK46" s="102"/>
      <c r="BL46" s="103"/>
      <c r="BM46" s="104"/>
      <c r="BN46" s="102"/>
      <c r="BO46" s="102"/>
      <c r="BP46" s="104"/>
      <c r="BQ46" s="104"/>
      <c r="BR46" s="104"/>
      <c r="BS46" s="104"/>
      <c r="BT46" s="105">
        <f t="shared" si="29"/>
        <v>1</v>
      </c>
      <c r="BU46" s="105">
        <f t="shared" si="30"/>
        <v>1</v>
      </c>
      <c r="BV46" s="105">
        <f t="shared" si="31"/>
        <v>1</v>
      </c>
      <c r="BW46" s="105">
        <f t="shared" si="32"/>
        <v>1</v>
      </c>
      <c r="BX46" s="105">
        <f t="shared" si="33"/>
        <v>1</v>
      </c>
      <c r="BY46" s="105">
        <f t="shared" si="34"/>
        <v>1</v>
      </c>
      <c r="BZ46" s="105">
        <f t="shared" si="35"/>
        <v>1</v>
      </c>
      <c r="CA46" s="221">
        <v>0.98</v>
      </c>
      <c r="CB46" s="221">
        <v>0.9</v>
      </c>
      <c r="CC46" s="340"/>
      <c r="CD46" s="340"/>
      <c r="CE46" s="340"/>
      <c r="CF46" s="340"/>
      <c r="CG46" s="340"/>
      <c r="CH46" s="340"/>
      <c r="CI46" s="340"/>
      <c r="CJ46" s="222">
        <v>0.998</v>
      </c>
      <c r="CK46" s="222">
        <v>0.95</v>
      </c>
      <c r="CL46" s="223">
        <f t="shared" si="36"/>
        <v>1</v>
      </c>
      <c r="CM46" s="223">
        <f t="shared" si="37"/>
        <v>1</v>
      </c>
      <c r="CN46" s="223">
        <f t="shared" si="38"/>
        <v>1</v>
      </c>
      <c r="CO46" s="223">
        <f t="shared" si="39"/>
        <v>1</v>
      </c>
      <c r="CP46" s="223">
        <f t="shared" si="40"/>
        <v>1</v>
      </c>
      <c r="CQ46" s="223">
        <f t="shared" si="41"/>
        <v>1</v>
      </c>
      <c r="CR46" s="223">
        <f t="shared" si="42"/>
        <v>1</v>
      </c>
      <c r="CS46" s="343"/>
      <c r="CT46" s="343"/>
      <c r="CU46" s="343"/>
      <c r="CV46" s="343"/>
      <c r="CW46" s="343"/>
      <c r="CX46" s="343"/>
      <c r="CY46" s="343"/>
      <c r="CZ46" s="342"/>
      <c r="DA46" s="338"/>
      <c r="DB46" s="338"/>
      <c r="DC46" s="338"/>
      <c r="DD46" s="338"/>
      <c r="DE46" s="84">
        <f t="shared" si="19"/>
        <v>0</v>
      </c>
      <c r="DF46" s="84">
        <f t="shared" si="19"/>
        <v>0</v>
      </c>
      <c r="DG46" s="84">
        <f t="shared" si="19"/>
        <v>0</v>
      </c>
      <c r="DH46" s="84">
        <f t="shared" si="20"/>
        <v>0</v>
      </c>
      <c r="DI46" s="84">
        <f t="shared" si="20"/>
        <v>0</v>
      </c>
      <c r="DJ46" s="84">
        <f t="shared" si="20"/>
        <v>0</v>
      </c>
      <c r="DK46" s="84">
        <f t="shared" si="18"/>
        <v>0</v>
      </c>
      <c r="DL46" s="337"/>
      <c r="DM46" s="337"/>
      <c r="DN46" s="337"/>
      <c r="DO46" s="337"/>
      <c r="DP46" s="337"/>
      <c r="DQ46" s="337"/>
      <c r="DR46" s="337"/>
    </row>
    <row r="47" spans="1:122" s="106" customFormat="1" ht="13.5" thickBot="1" x14ac:dyDescent="0.25">
      <c r="A47" s="84">
        <v>1720</v>
      </c>
      <c r="B47" s="335"/>
      <c r="C47" s="86">
        <v>42543</v>
      </c>
      <c r="D47" s="87">
        <v>77667</v>
      </c>
      <c r="E47" s="84">
        <v>9913</v>
      </c>
      <c r="F47" s="88">
        <v>317</v>
      </c>
      <c r="G47" s="84">
        <v>0</v>
      </c>
      <c r="H47" s="89">
        <v>0.96802178956925244</v>
      </c>
      <c r="I47" s="88">
        <v>13865</v>
      </c>
      <c r="J47" s="84">
        <v>325</v>
      </c>
      <c r="K47" s="88">
        <v>0</v>
      </c>
      <c r="L47" s="89">
        <v>0.97655968265416515</v>
      </c>
      <c r="M47" s="88">
        <v>3879</v>
      </c>
      <c r="N47" s="88">
        <v>118</v>
      </c>
      <c r="O47" s="88">
        <v>0</v>
      </c>
      <c r="P47" s="90">
        <v>0.96957978860531069</v>
      </c>
      <c r="Q47" s="88">
        <v>7260</v>
      </c>
      <c r="R47" s="88">
        <v>322</v>
      </c>
      <c r="S47" s="88">
        <v>0</v>
      </c>
      <c r="T47" s="90">
        <v>0.9556473829201102</v>
      </c>
      <c r="U47" s="88">
        <v>42750</v>
      </c>
      <c r="V47" s="88">
        <v>1872</v>
      </c>
      <c r="W47" s="88">
        <v>10</v>
      </c>
      <c r="X47" s="90">
        <v>0.95621052631578951</v>
      </c>
      <c r="Y47" s="85">
        <v>77667</v>
      </c>
      <c r="Z47" s="85">
        <v>2954</v>
      </c>
      <c r="AA47" s="91">
        <v>10</v>
      </c>
      <c r="AB47" s="92">
        <v>1</v>
      </c>
      <c r="AC47" s="84">
        <v>0</v>
      </c>
      <c r="AD47" s="84">
        <v>0</v>
      </c>
      <c r="AE47" s="92">
        <v>1</v>
      </c>
      <c r="AF47" s="84">
        <v>0</v>
      </c>
      <c r="AG47" s="84">
        <v>0</v>
      </c>
      <c r="AH47" s="93">
        <v>1</v>
      </c>
      <c r="AI47" s="84">
        <v>0</v>
      </c>
      <c r="AJ47" s="94">
        <v>0</v>
      </c>
      <c r="AK47" s="93">
        <v>1</v>
      </c>
      <c r="AL47" s="84">
        <v>0</v>
      </c>
      <c r="AM47" s="94">
        <v>0</v>
      </c>
      <c r="AN47" s="93">
        <v>1</v>
      </c>
      <c r="AO47" s="84">
        <v>0</v>
      </c>
      <c r="AP47" s="94">
        <v>0</v>
      </c>
      <c r="AQ47" s="93">
        <v>1</v>
      </c>
      <c r="AR47" s="84">
        <v>0</v>
      </c>
      <c r="AS47" s="94">
        <v>0</v>
      </c>
      <c r="AT47" s="93">
        <v>1</v>
      </c>
      <c r="AU47" s="84">
        <v>0</v>
      </c>
      <c r="AV47" s="94">
        <v>0</v>
      </c>
      <c r="AW47" s="95">
        <v>9913</v>
      </c>
      <c r="AX47" s="95">
        <v>17744</v>
      </c>
      <c r="AY47" s="96">
        <v>50010</v>
      </c>
      <c r="AZ47" s="107"/>
      <c r="BA47" s="97">
        <v>21</v>
      </c>
      <c r="BB47" s="98">
        <v>9</v>
      </c>
      <c r="BC47" s="98">
        <v>18</v>
      </c>
      <c r="BD47" s="99">
        <v>7.5</v>
      </c>
      <c r="BE47" s="100">
        <v>10.5</v>
      </c>
      <c r="BF47" s="101"/>
      <c r="BG47" s="84"/>
      <c r="BH47" s="84"/>
      <c r="BI47" s="102"/>
      <c r="BJ47" s="102"/>
      <c r="BK47" s="102"/>
      <c r="BL47" s="103"/>
      <c r="BM47" s="104"/>
      <c r="BN47" s="102"/>
      <c r="BO47" s="102"/>
      <c r="BP47" s="104"/>
      <c r="BQ47" s="104"/>
      <c r="BR47" s="104"/>
      <c r="BS47" s="104"/>
      <c r="BT47" s="105">
        <f t="shared" si="29"/>
        <v>1</v>
      </c>
      <c r="BU47" s="105">
        <f t="shared" si="30"/>
        <v>1</v>
      </c>
      <c r="BV47" s="105">
        <f t="shared" si="31"/>
        <v>1</v>
      </c>
      <c r="BW47" s="105">
        <f t="shared" si="32"/>
        <v>1</v>
      </c>
      <c r="BX47" s="105">
        <f t="shared" si="33"/>
        <v>1</v>
      </c>
      <c r="BY47" s="105">
        <f t="shared" si="34"/>
        <v>1</v>
      </c>
      <c r="BZ47" s="105">
        <f t="shared" si="35"/>
        <v>1</v>
      </c>
      <c r="CA47" s="221">
        <v>0.98</v>
      </c>
      <c r="CB47" s="221">
        <v>0.9</v>
      </c>
      <c r="CC47" s="340"/>
      <c r="CD47" s="340"/>
      <c r="CE47" s="340"/>
      <c r="CF47" s="340"/>
      <c r="CG47" s="340"/>
      <c r="CH47" s="340"/>
      <c r="CI47" s="340"/>
      <c r="CJ47" s="222">
        <v>0.998</v>
      </c>
      <c r="CK47" s="222">
        <v>0.95</v>
      </c>
      <c r="CL47" s="223">
        <f t="shared" si="36"/>
        <v>1</v>
      </c>
      <c r="CM47" s="223">
        <f t="shared" si="37"/>
        <v>1</v>
      </c>
      <c r="CN47" s="223">
        <f t="shared" si="38"/>
        <v>1</v>
      </c>
      <c r="CO47" s="223">
        <f t="shared" si="39"/>
        <v>1</v>
      </c>
      <c r="CP47" s="223">
        <f t="shared" si="40"/>
        <v>1</v>
      </c>
      <c r="CQ47" s="223">
        <f t="shared" si="41"/>
        <v>1</v>
      </c>
      <c r="CR47" s="223">
        <f t="shared" si="42"/>
        <v>1</v>
      </c>
      <c r="CS47" s="343"/>
      <c r="CT47" s="343"/>
      <c r="CU47" s="343"/>
      <c r="CV47" s="343"/>
      <c r="CW47" s="343"/>
      <c r="CX47" s="343"/>
      <c r="CY47" s="343"/>
      <c r="CZ47" s="342"/>
      <c r="DA47" s="338"/>
      <c r="DB47" s="338"/>
      <c r="DC47" s="338"/>
      <c r="DD47" s="338"/>
      <c r="DE47" s="84">
        <f t="shared" si="19"/>
        <v>0</v>
      </c>
      <c r="DF47" s="84">
        <f t="shared" si="19"/>
        <v>0</v>
      </c>
      <c r="DG47" s="84">
        <f t="shared" si="19"/>
        <v>0</v>
      </c>
      <c r="DH47" s="84">
        <f t="shared" si="20"/>
        <v>0</v>
      </c>
      <c r="DI47" s="84">
        <f t="shared" si="20"/>
        <v>0</v>
      </c>
      <c r="DJ47" s="84">
        <f t="shared" si="20"/>
        <v>0</v>
      </c>
      <c r="DK47" s="84">
        <f t="shared" si="18"/>
        <v>0</v>
      </c>
      <c r="DL47" s="337"/>
      <c r="DM47" s="337"/>
      <c r="DN47" s="337"/>
      <c r="DO47" s="337"/>
      <c r="DP47" s="337"/>
      <c r="DQ47" s="337"/>
      <c r="DR47" s="337"/>
    </row>
    <row r="48" spans="1:122" s="106" customFormat="1" ht="26.25" thickBot="1" x14ac:dyDescent="0.25">
      <c r="A48" s="84">
        <v>1721</v>
      </c>
      <c r="B48" s="335"/>
      <c r="C48" s="86">
        <v>42544</v>
      </c>
      <c r="D48" s="87">
        <v>82996</v>
      </c>
      <c r="E48" s="84">
        <v>10233</v>
      </c>
      <c r="F48" s="88">
        <v>342</v>
      </c>
      <c r="G48" s="84">
        <v>2</v>
      </c>
      <c r="H48" s="89">
        <v>0.96657871591908529</v>
      </c>
      <c r="I48" s="88">
        <v>16245</v>
      </c>
      <c r="J48" s="84">
        <v>978</v>
      </c>
      <c r="K48" s="88">
        <v>679</v>
      </c>
      <c r="L48" s="89">
        <v>0.93979686057248379</v>
      </c>
      <c r="M48" s="88">
        <v>6043</v>
      </c>
      <c r="N48" s="88">
        <v>490</v>
      </c>
      <c r="O48" s="88">
        <v>0</v>
      </c>
      <c r="P48" s="90">
        <v>0.91891444646698661</v>
      </c>
      <c r="Q48" s="88">
        <v>6638</v>
      </c>
      <c r="R48" s="88">
        <v>327</v>
      </c>
      <c r="S48" s="88">
        <v>0</v>
      </c>
      <c r="T48" s="90">
        <v>0.95073817414883999</v>
      </c>
      <c r="U48" s="88">
        <v>43837</v>
      </c>
      <c r="V48" s="88">
        <v>1798</v>
      </c>
      <c r="W48" s="88">
        <v>13</v>
      </c>
      <c r="X48" s="90">
        <v>0.95898441955425784</v>
      </c>
      <c r="Y48" s="85">
        <v>82996</v>
      </c>
      <c r="Z48" s="85">
        <v>3935</v>
      </c>
      <c r="AA48" s="91">
        <v>694</v>
      </c>
      <c r="AB48" s="92">
        <v>1</v>
      </c>
      <c r="AC48" s="84">
        <v>0</v>
      </c>
      <c r="AD48" s="84">
        <v>0</v>
      </c>
      <c r="AE48" s="92">
        <v>0.991578947368421</v>
      </c>
      <c r="AF48" s="84">
        <v>1</v>
      </c>
      <c r="AG48" s="84">
        <v>0.08</v>
      </c>
      <c r="AH48" s="93">
        <v>0.98299999999999998</v>
      </c>
      <c r="AI48" s="84">
        <v>1</v>
      </c>
      <c r="AJ48" s="94">
        <v>0.375</v>
      </c>
      <c r="AK48" s="93">
        <v>1</v>
      </c>
      <c r="AL48" s="84">
        <v>0</v>
      </c>
      <c r="AM48" s="94">
        <v>0</v>
      </c>
      <c r="AN48" s="93">
        <v>1</v>
      </c>
      <c r="AO48" s="84">
        <v>0</v>
      </c>
      <c r="AP48" s="94">
        <v>0</v>
      </c>
      <c r="AQ48" s="93">
        <v>1</v>
      </c>
      <c r="AR48" s="84">
        <v>0</v>
      </c>
      <c r="AS48" s="94">
        <v>0</v>
      </c>
      <c r="AT48" s="93">
        <v>1</v>
      </c>
      <c r="AU48" s="84">
        <v>0</v>
      </c>
      <c r="AV48" s="94">
        <v>0</v>
      </c>
      <c r="AW48" s="95">
        <v>10233</v>
      </c>
      <c r="AX48" s="95">
        <v>22288</v>
      </c>
      <c r="AY48" s="96">
        <v>50475</v>
      </c>
      <c r="AZ48" s="109" t="s">
        <v>180</v>
      </c>
      <c r="BA48" s="97">
        <v>21</v>
      </c>
      <c r="BB48" s="98">
        <v>9</v>
      </c>
      <c r="BC48" s="98">
        <v>22</v>
      </c>
      <c r="BD48" s="99">
        <v>7.5</v>
      </c>
      <c r="BE48" s="100">
        <v>10.5</v>
      </c>
      <c r="BF48" s="101"/>
      <c r="BG48" s="84">
        <v>0.5</v>
      </c>
      <c r="BH48" s="84">
        <v>0.75</v>
      </c>
      <c r="BI48" s="102"/>
      <c r="BJ48" s="102"/>
      <c r="BK48" s="102"/>
      <c r="BL48" s="103"/>
      <c r="BM48" s="104"/>
      <c r="BN48" s="102">
        <v>0</v>
      </c>
      <c r="BO48" s="102">
        <v>1</v>
      </c>
      <c r="BP48" s="104"/>
      <c r="BQ48" s="104"/>
      <c r="BR48" s="104"/>
      <c r="BS48" s="104"/>
      <c r="BT48" s="105">
        <f t="shared" si="29"/>
        <v>1</v>
      </c>
      <c r="BU48" s="105">
        <f t="shared" si="30"/>
        <v>1</v>
      </c>
      <c r="BV48" s="105">
        <f t="shared" si="31"/>
        <v>0.98299999999999998</v>
      </c>
      <c r="BW48" s="105">
        <f t="shared" si="32"/>
        <v>1</v>
      </c>
      <c r="BX48" s="105">
        <f t="shared" si="33"/>
        <v>1</v>
      </c>
      <c r="BY48" s="105">
        <f t="shared" si="34"/>
        <v>1</v>
      </c>
      <c r="BZ48" s="105">
        <f t="shared" si="35"/>
        <v>1</v>
      </c>
      <c r="CA48" s="221">
        <v>0.98</v>
      </c>
      <c r="CB48" s="221">
        <v>0.9</v>
      </c>
      <c r="CC48" s="340"/>
      <c r="CD48" s="340"/>
      <c r="CE48" s="340"/>
      <c r="CF48" s="340"/>
      <c r="CG48" s="340"/>
      <c r="CH48" s="340"/>
      <c r="CI48" s="340"/>
      <c r="CJ48" s="222">
        <v>0.998</v>
      </c>
      <c r="CK48" s="222">
        <v>0.95</v>
      </c>
      <c r="CL48" s="223">
        <f t="shared" si="36"/>
        <v>1</v>
      </c>
      <c r="CM48" s="223">
        <f t="shared" si="37"/>
        <v>0.991578947368421</v>
      </c>
      <c r="CN48" s="223">
        <f t="shared" si="38"/>
        <v>0.98299999999999998</v>
      </c>
      <c r="CO48" s="223">
        <f t="shared" si="39"/>
        <v>1</v>
      </c>
      <c r="CP48" s="223">
        <f t="shared" si="40"/>
        <v>1</v>
      </c>
      <c r="CQ48" s="223">
        <f t="shared" si="41"/>
        <v>1</v>
      </c>
      <c r="CR48" s="223">
        <f t="shared" si="42"/>
        <v>1</v>
      </c>
      <c r="CS48" s="343"/>
      <c r="CT48" s="343"/>
      <c r="CU48" s="343"/>
      <c r="CV48" s="343"/>
      <c r="CW48" s="343"/>
      <c r="CX48" s="343"/>
      <c r="CY48" s="343"/>
      <c r="CZ48" s="342"/>
      <c r="DA48" s="338"/>
      <c r="DB48" s="338"/>
      <c r="DC48" s="338"/>
      <c r="DD48" s="338"/>
      <c r="DE48" s="84">
        <f t="shared" si="19"/>
        <v>0</v>
      </c>
      <c r="DF48" s="84">
        <f t="shared" si="19"/>
        <v>0</v>
      </c>
      <c r="DG48" s="84">
        <f t="shared" si="19"/>
        <v>0</v>
      </c>
      <c r="DH48" s="84">
        <f t="shared" si="20"/>
        <v>0</v>
      </c>
      <c r="DI48" s="84">
        <f t="shared" si="20"/>
        <v>0</v>
      </c>
      <c r="DJ48" s="84">
        <f t="shared" si="20"/>
        <v>0</v>
      </c>
      <c r="DK48" s="84">
        <f t="shared" si="18"/>
        <v>0</v>
      </c>
      <c r="DL48" s="337"/>
      <c r="DM48" s="337"/>
      <c r="DN48" s="337"/>
      <c r="DO48" s="337"/>
      <c r="DP48" s="337"/>
      <c r="DQ48" s="337"/>
      <c r="DR48" s="337"/>
    </row>
    <row r="49" spans="1:122" s="106" customFormat="1" ht="13.5" thickBot="1" x14ac:dyDescent="0.25">
      <c r="A49" s="84">
        <v>1722</v>
      </c>
      <c r="B49" s="335"/>
      <c r="C49" s="86">
        <v>42545</v>
      </c>
      <c r="D49" s="87">
        <v>77796</v>
      </c>
      <c r="E49" s="84">
        <v>9211</v>
      </c>
      <c r="F49" s="88">
        <v>246</v>
      </c>
      <c r="G49" s="84">
        <v>3</v>
      </c>
      <c r="H49" s="89">
        <v>0.97329280208446423</v>
      </c>
      <c r="I49" s="88">
        <v>15294</v>
      </c>
      <c r="J49" s="84">
        <v>589</v>
      </c>
      <c r="K49" s="88">
        <v>6</v>
      </c>
      <c r="L49" s="89">
        <v>0.96148816529357917</v>
      </c>
      <c r="M49" s="88">
        <v>4314</v>
      </c>
      <c r="N49" s="88">
        <v>141</v>
      </c>
      <c r="O49" s="88">
        <v>1</v>
      </c>
      <c r="P49" s="90">
        <v>0.96731571627260082</v>
      </c>
      <c r="Q49" s="88">
        <v>7595</v>
      </c>
      <c r="R49" s="88">
        <v>358</v>
      </c>
      <c r="S49" s="88">
        <v>1</v>
      </c>
      <c r="T49" s="90">
        <v>0.95286372613561554</v>
      </c>
      <c r="U49" s="88">
        <v>41382</v>
      </c>
      <c r="V49" s="88">
        <v>2504</v>
      </c>
      <c r="W49" s="88">
        <v>0</v>
      </c>
      <c r="X49" s="90">
        <v>0.93949059977768112</v>
      </c>
      <c r="Y49" s="85">
        <v>77796</v>
      </c>
      <c r="Z49" s="85">
        <v>3838</v>
      </c>
      <c r="AA49" s="91">
        <v>11</v>
      </c>
      <c r="AB49" s="92">
        <v>1</v>
      </c>
      <c r="AC49" s="84">
        <v>0</v>
      </c>
      <c r="AD49" s="84">
        <v>0</v>
      </c>
      <c r="AE49" s="92">
        <v>1</v>
      </c>
      <c r="AF49" s="84">
        <v>0</v>
      </c>
      <c r="AG49" s="84">
        <v>0</v>
      </c>
      <c r="AH49" s="93">
        <v>1</v>
      </c>
      <c r="AI49" s="84">
        <v>0</v>
      </c>
      <c r="AJ49" s="94">
        <v>0</v>
      </c>
      <c r="AK49" s="93">
        <v>1</v>
      </c>
      <c r="AL49" s="84">
        <v>0</v>
      </c>
      <c r="AM49" s="94">
        <v>0</v>
      </c>
      <c r="AN49" s="93">
        <v>1</v>
      </c>
      <c r="AO49" s="84">
        <v>0</v>
      </c>
      <c r="AP49" s="94">
        <v>0</v>
      </c>
      <c r="AQ49" s="93">
        <v>1</v>
      </c>
      <c r="AR49" s="84">
        <v>0</v>
      </c>
      <c r="AS49" s="94">
        <v>0</v>
      </c>
      <c r="AT49" s="93">
        <v>1</v>
      </c>
      <c r="AU49" s="84">
        <v>0</v>
      </c>
      <c r="AV49" s="94">
        <v>0</v>
      </c>
      <c r="AW49" s="95">
        <v>9211</v>
      </c>
      <c r="AX49" s="95">
        <v>19608</v>
      </c>
      <c r="AY49" s="96">
        <v>48977</v>
      </c>
      <c r="AZ49" s="109"/>
      <c r="BA49" s="97">
        <v>21</v>
      </c>
      <c r="BB49" s="98">
        <v>9</v>
      </c>
      <c r="BC49" s="98">
        <v>22</v>
      </c>
      <c r="BD49" s="99">
        <v>7.5</v>
      </c>
      <c r="BE49" s="100">
        <v>10.5</v>
      </c>
      <c r="BF49" s="101"/>
      <c r="BG49" s="84"/>
      <c r="BH49" s="84"/>
      <c r="BI49" s="102"/>
      <c r="BJ49" s="102"/>
      <c r="BK49" s="102"/>
      <c r="BL49" s="103"/>
      <c r="BM49" s="104"/>
      <c r="BN49" s="102"/>
      <c r="BO49" s="102"/>
      <c r="BP49" s="104"/>
      <c r="BQ49" s="104"/>
      <c r="BR49" s="104"/>
      <c r="BS49" s="104"/>
      <c r="BT49" s="105">
        <f t="shared" si="29"/>
        <v>1</v>
      </c>
      <c r="BU49" s="105">
        <f t="shared" si="30"/>
        <v>1</v>
      </c>
      <c r="BV49" s="105">
        <f t="shared" si="31"/>
        <v>1</v>
      </c>
      <c r="BW49" s="105">
        <f t="shared" si="32"/>
        <v>1</v>
      </c>
      <c r="BX49" s="105">
        <f t="shared" si="33"/>
        <v>1</v>
      </c>
      <c r="BY49" s="105">
        <f t="shared" si="34"/>
        <v>1</v>
      </c>
      <c r="BZ49" s="105">
        <f t="shared" si="35"/>
        <v>1</v>
      </c>
      <c r="CA49" s="221">
        <v>0.98</v>
      </c>
      <c r="CB49" s="221">
        <v>0.9</v>
      </c>
      <c r="CC49" s="340"/>
      <c r="CD49" s="340"/>
      <c r="CE49" s="340"/>
      <c r="CF49" s="340"/>
      <c r="CG49" s="340"/>
      <c r="CH49" s="340"/>
      <c r="CI49" s="340"/>
      <c r="CJ49" s="222">
        <v>0.998</v>
      </c>
      <c r="CK49" s="222">
        <v>0.95</v>
      </c>
      <c r="CL49" s="223">
        <f t="shared" si="36"/>
        <v>1</v>
      </c>
      <c r="CM49" s="223">
        <f t="shared" si="37"/>
        <v>1</v>
      </c>
      <c r="CN49" s="223">
        <f t="shared" si="38"/>
        <v>1</v>
      </c>
      <c r="CO49" s="223">
        <f t="shared" si="39"/>
        <v>1</v>
      </c>
      <c r="CP49" s="223">
        <f t="shared" si="40"/>
        <v>1</v>
      </c>
      <c r="CQ49" s="223">
        <f t="shared" si="41"/>
        <v>1</v>
      </c>
      <c r="CR49" s="223">
        <f t="shared" si="42"/>
        <v>1</v>
      </c>
      <c r="CS49" s="343"/>
      <c r="CT49" s="343"/>
      <c r="CU49" s="343"/>
      <c r="CV49" s="343"/>
      <c r="CW49" s="343"/>
      <c r="CX49" s="343"/>
      <c r="CY49" s="343"/>
      <c r="CZ49" s="342"/>
      <c r="DA49" s="338"/>
      <c r="DB49" s="338"/>
      <c r="DC49" s="338"/>
      <c r="DD49" s="338"/>
      <c r="DE49" s="84">
        <f t="shared" si="19"/>
        <v>0</v>
      </c>
      <c r="DF49" s="84">
        <f t="shared" si="19"/>
        <v>0</v>
      </c>
      <c r="DG49" s="84">
        <f t="shared" si="19"/>
        <v>0</v>
      </c>
      <c r="DH49" s="84">
        <f t="shared" si="20"/>
        <v>0</v>
      </c>
      <c r="DI49" s="84">
        <f t="shared" si="20"/>
        <v>0</v>
      </c>
      <c r="DJ49" s="84">
        <f t="shared" si="20"/>
        <v>0</v>
      </c>
      <c r="DK49" s="84">
        <f t="shared" si="18"/>
        <v>0</v>
      </c>
      <c r="DL49" s="337"/>
      <c r="DM49" s="337"/>
      <c r="DN49" s="337"/>
      <c r="DO49" s="337"/>
      <c r="DP49" s="337"/>
      <c r="DQ49" s="337"/>
      <c r="DR49" s="337"/>
    </row>
    <row r="50" spans="1:122" s="106" customFormat="1" ht="13.5" thickBot="1" x14ac:dyDescent="0.25">
      <c r="A50" s="84">
        <v>1723</v>
      </c>
      <c r="B50" s="335"/>
      <c r="C50" s="86">
        <v>42546</v>
      </c>
      <c r="D50" s="87">
        <v>48247</v>
      </c>
      <c r="E50" s="84"/>
      <c r="F50" s="88"/>
      <c r="G50" s="84"/>
      <c r="H50" s="89"/>
      <c r="I50" s="88">
        <v>5194</v>
      </c>
      <c r="J50" s="84">
        <v>280</v>
      </c>
      <c r="K50" s="88">
        <v>0</v>
      </c>
      <c r="L50" s="89">
        <v>0.9460916442048517</v>
      </c>
      <c r="M50" s="88">
        <v>2170</v>
      </c>
      <c r="N50" s="88">
        <v>70</v>
      </c>
      <c r="O50" s="88">
        <v>0</v>
      </c>
      <c r="P50" s="90">
        <v>0.967741935483871</v>
      </c>
      <c r="Q50" s="88">
        <v>2211</v>
      </c>
      <c r="R50" s="88">
        <v>69</v>
      </c>
      <c r="S50" s="88">
        <v>0</v>
      </c>
      <c r="T50" s="90">
        <v>0.96879240162822255</v>
      </c>
      <c r="U50" s="88">
        <v>38672</v>
      </c>
      <c r="V50" s="88">
        <v>1453</v>
      </c>
      <c r="W50" s="88">
        <v>13</v>
      </c>
      <c r="X50" s="90">
        <v>0.9624275961936285</v>
      </c>
      <c r="Y50" s="85">
        <v>48247</v>
      </c>
      <c r="Z50" s="85">
        <v>1872</v>
      </c>
      <c r="AA50" s="91">
        <v>13</v>
      </c>
      <c r="AB50" s="92">
        <v>1</v>
      </c>
      <c r="AC50" s="84">
        <v>0</v>
      </c>
      <c r="AD50" s="84">
        <v>0</v>
      </c>
      <c r="AE50" s="92">
        <v>1</v>
      </c>
      <c r="AF50" s="84">
        <v>0</v>
      </c>
      <c r="AG50" s="84">
        <v>0</v>
      </c>
      <c r="AH50" s="93">
        <v>1</v>
      </c>
      <c r="AI50" s="84">
        <v>0</v>
      </c>
      <c r="AJ50" s="94">
        <v>0</v>
      </c>
      <c r="AK50" s="93">
        <v>1</v>
      </c>
      <c r="AL50" s="84">
        <v>0</v>
      </c>
      <c r="AM50" s="94">
        <v>0</v>
      </c>
      <c r="AN50" s="93">
        <v>1</v>
      </c>
      <c r="AO50" s="84">
        <v>0</v>
      </c>
      <c r="AP50" s="94">
        <v>0</v>
      </c>
      <c r="AQ50" s="93">
        <v>1</v>
      </c>
      <c r="AR50" s="84">
        <v>0</v>
      </c>
      <c r="AS50" s="94">
        <v>0</v>
      </c>
      <c r="AT50" s="93">
        <v>1</v>
      </c>
      <c r="AU50" s="84">
        <v>0</v>
      </c>
      <c r="AV50" s="94">
        <v>0</v>
      </c>
      <c r="AW50" s="95">
        <v>0</v>
      </c>
      <c r="AX50" s="95">
        <v>7364</v>
      </c>
      <c r="AY50" s="96">
        <v>40883</v>
      </c>
      <c r="AZ50" s="109"/>
      <c r="BA50" s="97">
        <v>21</v>
      </c>
      <c r="BB50" s="98">
        <v>9</v>
      </c>
      <c r="BC50" s="98">
        <v>22</v>
      </c>
      <c r="BD50" s="99">
        <v>7.5</v>
      </c>
      <c r="BE50" s="100">
        <v>10.5</v>
      </c>
      <c r="BF50" s="101"/>
      <c r="BG50" s="84"/>
      <c r="BH50" s="84"/>
      <c r="BI50" s="102"/>
      <c r="BJ50" s="102"/>
      <c r="BK50" s="102"/>
      <c r="BL50" s="103"/>
      <c r="BM50" s="104"/>
      <c r="BN50" s="102"/>
      <c r="BO50" s="102"/>
      <c r="BP50" s="104"/>
      <c r="BQ50" s="104"/>
      <c r="BR50" s="104"/>
      <c r="BS50" s="104"/>
      <c r="BT50" s="105">
        <f t="shared" si="29"/>
        <v>1</v>
      </c>
      <c r="BU50" s="105">
        <f t="shared" si="30"/>
        <v>1</v>
      </c>
      <c r="BV50" s="105">
        <f t="shared" si="31"/>
        <v>1</v>
      </c>
      <c r="BW50" s="105">
        <f t="shared" si="32"/>
        <v>1</v>
      </c>
      <c r="BX50" s="105">
        <f t="shared" si="33"/>
        <v>1</v>
      </c>
      <c r="BY50" s="105">
        <f t="shared" si="34"/>
        <v>1</v>
      </c>
      <c r="BZ50" s="105">
        <f t="shared" si="35"/>
        <v>1</v>
      </c>
      <c r="CA50" s="221">
        <v>0.98</v>
      </c>
      <c r="CB50" s="221">
        <v>0.9</v>
      </c>
      <c r="CC50" s="340"/>
      <c r="CD50" s="340"/>
      <c r="CE50" s="340"/>
      <c r="CF50" s="340"/>
      <c r="CG50" s="340"/>
      <c r="CH50" s="340"/>
      <c r="CI50" s="340"/>
      <c r="CJ50" s="222">
        <v>0.998</v>
      </c>
      <c r="CK50" s="222">
        <v>0.95</v>
      </c>
      <c r="CL50" s="223">
        <f t="shared" si="36"/>
        <v>1</v>
      </c>
      <c r="CM50" s="223">
        <f t="shared" si="37"/>
        <v>1</v>
      </c>
      <c r="CN50" s="223">
        <f t="shared" si="38"/>
        <v>1</v>
      </c>
      <c r="CO50" s="223">
        <f t="shared" si="39"/>
        <v>1</v>
      </c>
      <c r="CP50" s="223">
        <f t="shared" si="40"/>
        <v>1</v>
      </c>
      <c r="CQ50" s="223">
        <f t="shared" si="41"/>
        <v>1</v>
      </c>
      <c r="CR50" s="223">
        <f t="shared" si="42"/>
        <v>1</v>
      </c>
      <c r="CS50" s="343"/>
      <c r="CT50" s="343"/>
      <c r="CU50" s="343"/>
      <c r="CV50" s="343"/>
      <c r="CW50" s="343"/>
      <c r="CX50" s="343"/>
      <c r="CY50" s="343"/>
      <c r="CZ50" s="342"/>
      <c r="DA50" s="338"/>
      <c r="DB50" s="338"/>
      <c r="DC50" s="338"/>
      <c r="DD50" s="338"/>
      <c r="DE50" s="84">
        <f t="shared" si="19"/>
        <v>0</v>
      </c>
      <c r="DF50" s="84">
        <f t="shared" si="19"/>
        <v>0</v>
      </c>
      <c r="DG50" s="84">
        <f t="shared" si="19"/>
        <v>0</v>
      </c>
      <c r="DH50" s="84">
        <f t="shared" si="20"/>
        <v>0</v>
      </c>
      <c r="DI50" s="84">
        <f t="shared" si="20"/>
        <v>0</v>
      </c>
      <c r="DJ50" s="84">
        <f t="shared" si="20"/>
        <v>0</v>
      </c>
      <c r="DK50" s="84">
        <f t="shared" si="18"/>
        <v>0</v>
      </c>
      <c r="DL50" s="337"/>
      <c r="DM50" s="337"/>
      <c r="DN50" s="337"/>
      <c r="DO50" s="337"/>
      <c r="DP50" s="337"/>
      <c r="DQ50" s="337"/>
      <c r="DR50" s="337"/>
    </row>
    <row r="51" spans="1:122" s="106" customFormat="1" ht="13.5" thickBot="1" x14ac:dyDescent="0.25">
      <c r="A51" s="84">
        <v>1724</v>
      </c>
      <c r="B51" s="335"/>
      <c r="C51" s="86">
        <v>42547</v>
      </c>
      <c r="D51" s="87">
        <v>32820</v>
      </c>
      <c r="E51" s="84"/>
      <c r="F51" s="88"/>
      <c r="G51" s="84"/>
      <c r="H51" s="89"/>
      <c r="I51" s="88">
        <v>461</v>
      </c>
      <c r="J51" s="84">
        <v>16</v>
      </c>
      <c r="K51" s="88">
        <v>0</v>
      </c>
      <c r="L51" s="89">
        <v>0.96529284164858997</v>
      </c>
      <c r="M51" s="88">
        <v>534</v>
      </c>
      <c r="N51" s="88">
        <v>35</v>
      </c>
      <c r="O51" s="88">
        <v>0</v>
      </c>
      <c r="P51" s="90">
        <v>0.93445692883895126</v>
      </c>
      <c r="Q51" s="88">
        <v>219</v>
      </c>
      <c r="R51" s="88">
        <v>8</v>
      </c>
      <c r="S51" s="88">
        <v>0</v>
      </c>
      <c r="T51" s="90">
        <v>0.9634703196347032</v>
      </c>
      <c r="U51" s="88">
        <v>31606</v>
      </c>
      <c r="V51" s="88">
        <v>625</v>
      </c>
      <c r="W51" s="88">
        <v>0</v>
      </c>
      <c r="X51" s="90">
        <v>0.98022527368221224</v>
      </c>
      <c r="Y51" s="85">
        <v>32820</v>
      </c>
      <c r="Z51" s="85">
        <v>684</v>
      </c>
      <c r="AA51" s="91">
        <v>0</v>
      </c>
      <c r="AB51" s="92">
        <v>1</v>
      </c>
      <c r="AC51" s="84">
        <v>0</v>
      </c>
      <c r="AD51" s="84">
        <v>0</v>
      </c>
      <c r="AE51" s="92">
        <v>1</v>
      </c>
      <c r="AF51" s="84">
        <v>0</v>
      </c>
      <c r="AG51" s="84">
        <v>0</v>
      </c>
      <c r="AH51" s="93">
        <v>1</v>
      </c>
      <c r="AI51" s="84">
        <v>0</v>
      </c>
      <c r="AJ51" s="94">
        <v>0</v>
      </c>
      <c r="AK51" s="93">
        <v>1</v>
      </c>
      <c r="AL51" s="84">
        <v>0</v>
      </c>
      <c r="AM51" s="94">
        <v>0</v>
      </c>
      <c r="AN51" s="93">
        <v>1</v>
      </c>
      <c r="AO51" s="84">
        <v>0</v>
      </c>
      <c r="AP51" s="94">
        <v>0</v>
      </c>
      <c r="AQ51" s="93">
        <v>1</v>
      </c>
      <c r="AR51" s="84">
        <v>0</v>
      </c>
      <c r="AS51" s="94">
        <v>0</v>
      </c>
      <c r="AT51" s="93">
        <v>1</v>
      </c>
      <c r="AU51" s="84">
        <v>0</v>
      </c>
      <c r="AV51" s="94">
        <v>0</v>
      </c>
      <c r="AW51" s="95">
        <v>0</v>
      </c>
      <c r="AX51" s="95">
        <v>995</v>
      </c>
      <c r="AY51" s="96">
        <v>31825</v>
      </c>
      <c r="AZ51" s="109"/>
      <c r="BA51" s="97">
        <v>21</v>
      </c>
      <c r="BB51" s="98">
        <v>9</v>
      </c>
      <c r="BC51" s="98">
        <v>22</v>
      </c>
      <c r="BD51" s="99">
        <v>7.5</v>
      </c>
      <c r="BE51" s="100">
        <v>10.5</v>
      </c>
      <c r="BF51" s="101"/>
      <c r="BG51" s="84"/>
      <c r="BH51" s="84"/>
      <c r="BI51" s="102"/>
      <c r="BJ51" s="102"/>
      <c r="BK51" s="102"/>
      <c r="BL51" s="103"/>
      <c r="BM51" s="104"/>
      <c r="BN51" s="102"/>
      <c r="BO51" s="102"/>
      <c r="BP51" s="108"/>
      <c r="BQ51" s="108"/>
      <c r="BR51" s="108"/>
      <c r="BS51" s="108"/>
      <c r="BT51" s="105">
        <f t="shared" si="29"/>
        <v>1</v>
      </c>
      <c r="BU51" s="105">
        <f t="shared" si="30"/>
        <v>1</v>
      </c>
      <c r="BV51" s="105">
        <f t="shared" si="31"/>
        <v>1</v>
      </c>
      <c r="BW51" s="105">
        <f t="shared" si="32"/>
        <v>1</v>
      </c>
      <c r="BX51" s="105">
        <f t="shared" si="33"/>
        <v>1</v>
      </c>
      <c r="BY51" s="105">
        <f t="shared" si="34"/>
        <v>1</v>
      </c>
      <c r="BZ51" s="105">
        <f t="shared" si="35"/>
        <v>1</v>
      </c>
      <c r="CA51" s="221">
        <v>0.98</v>
      </c>
      <c r="CB51" s="221">
        <v>0.9</v>
      </c>
      <c r="CC51" s="341"/>
      <c r="CD51" s="341"/>
      <c r="CE51" s="341"/>
      <c r="CF51" s="341"/>
      <c r="CG51" s="341"/>
      <c r="CH51" s="341"/>
      <c r="CI51" s="341"/>
      <c r="CJ51" s="222">
        <v>0.998</v>
      </c>
      <c r="CK51" s="222">
        <v>0.95</v>
      </c>
      <c r="CL51" s="223">
        <f t="shared" si="36"/>
        <v>1</v>
      </c>
      <c r="CM51" s="223">
        <f t="shared" si="37"/>
        <v>1</v>
      </c>
      <c r="CN51" s="223">
        <f t="shared" si="38"/>
        <v>1</v>
      </c>
      <c r="CO51" s="223">
        <f t="shared" si="39"/>
        <v>1</v>
      </c>
      <c r="CP51" s="223">
        <f t="shared" si="40"/>
        <v>1</v>
      </c>
      <c r="CQ51" s="223">
        <f t="shared" si="41"/>
        <v>1</v>
      </c>
      <c r="CR51" s="223">
        <f t="shared" si="42"/>
        <v>1</v>
      </c>
      <c r="CS51" s="343"/>
      <c r="CT51" s="343"/>
      <c r="CU51" s="343"/>
      <c r="CV51" s="343"/>
      <c r="CW51" s="343"/>
      <c r="CX51" s="343"/>
      <c r="CY51" s="343"/>
      <c r="CZ51" s="342"/>
      <c r="DA51" s="338"/>
      <c r="DB51" s="338"/>
      <c r="DC51" s="338"/>
      <c r="DD51" s="338"/>
      <c r="DE51" s="84">
        <f t="shared" si="19"/>
        <v>0</v>
      </c>
      <c r="DF51" s="84">
        <f t="shared" si="19"/>
        <v>0</v>
      </c>
      <c r="DG51" s="84">
        <f t="shared" si="19"/>
        <v>0</v>
      </c>
      <c r="DH51" s="84">
        <f t="shared" si="20"/>
        <v>0</v>
      </c>
      <c r="DI51" s="84">
        <f t="shared" si="20"/>
        <v>0</v>
      </c>
      <c r="DJ51" s="84">
        <f t="shared" si="20"/>
        <v>0</v>
      </c>
      <c r="DK51" s="84">
        <f t="shared" si="18"/>
        <v>0</v>
      </c>
      <c r="DL51" s="337"/>
      <c r="DM51" s="337"/>
      <c r="DN51" s="337"/>
      <c r="DO51" s="337"/>
      <c r="DP51" s="337"/>
      <c r="DQ51" s="337"/>
      <c r="DR51" s="337"/>
    </row>
    <row r="52" spans="1:122" s="106" customFormat="1" ht="13.5" thickBot="1" x14ac:dyDescent="0.25">
      <c r="A52" s="84">
        <v>1725</v>
      </c>
      <c r="B52" s="335">
        <v>26</v>
      </c>
      <c r="C52" s="86">
        <v>42548</v>
      </c>
      <c r="D52" s="87">
        <v>85436</v>
      </c>
      <c r="E52" s="84">
        <v>11973</v>
      </c>
      <c r="F52" s="88">
        <v>373</v>
      </c>
      <c r="G52" s="84">
        <v>3</v>
      </c>
      <c r="H52" s="89">
        <v>0.96884657145243469</v>
      </c>
      <c r="I52" s="88">
        <v>13655</v>
      </c>
      <c r="J52" s="84">
        <v>392</v>
      </c>
      <c r="K52" s="88">
        <v>4</v>
      </c>
      <c r="L52" s="89">
        <v>0.97129256682533871</v>
      </c>
      <c r="M52" s="88">
        <v>5380</v>
      </c>
      <c r="N52" s="88">
        <v>131</v>
      </c>
      <c r="O52" s="88">
        <v>5</v>
      </c>
      <c r="P52" s="90">
        <v>0.97565055762081787</v>
      </c>
      <c r="Q52" s="88">
        <v>7386</v>
      </c>
      <c r="R52" s="88">
        <v>360</v>
      </c>
      <c r="S52" s="88">
        <v>7</v>
      </c>
      <c r="T52" s="90">
        <v>0.95125913891145408</v>
      </c>
      <c r="U52" s="88">
        <v>47042</v>
      </c>
      <c r="V52" s="88">
        <v>2659</v>
      </c>
      <c r="W52" s="88">
        <v>17</v>
      </c>
      <c r="X52" s="90">
        <v>0.94347604268525997</v>
      </c>
      <c r="Y52" s="85">
        <v>85436</v>
      </c>
      <c r="Z52" s="85">
        <v>3915</v>
      </c>
      <c r="AA52" s="91">
        <v>36</v>
      </c>
      <c r="AB52" s="92">
        <v>1</v>
      </c>
      <c r="AC52" s="84">
        <v>0</v>
      </c>
      <c r="AD52" s="84">
        <v>0</v>
      </c>
      <c r="AE52" s="92">
        <v>1</v>
      </c>
      <c r="AF52" s="84">
        <v>0</v>
      </c>
      <c r="AG52" s="84">
        <v>0</v>
      </c>
      <c r="AH52" s="93">
        <v>1</v>
      </c>
      <c r="AI52" s="84">
        <v>0</v>
      </c>
      <c r="AJ52" s="94">
        <v>0</v>
      </c>
      <c r="AK52" s="93">
        <v>1</v>
      </c>
      <c r="AL52" s="84">
        <v>0</v>
      </c>
      <c r="AM52" s="94">
        <v>0</v>
      </c>
      <c r="AN52" s="93">
        <v>1</v>
      </c>
      <c r="AO52" s="84">
        <v>0</v>
      </c>
      <c r="AP52" s="94">
        <v>0</v>
      </c>
      <c r="AQ52" s="93">
        <v>1</v>
      </c>
      <c r="AR52" s="84">
        <v>0</v>
      </c>
      <c r="AS52" s="94">
        <v>0</v>
      </c>
      <c r="AT52" s="93">
        <v>1</v>
      </c>
      <c r="AU52" s="84">
        <v>0</v>
      </c>
      <c r="AV52" s="94">
        <v>0</v>
      </c>
      <c r="AW52" s="95">
        <v>11973</v>
      </c>
      <c r="AX52" s="95">
        <v>19035</v>
      </c>
      <c r="AY52" s="96">
        <v>54428</v>
      </c>
      <c r="AZ52" s="109"/>
      <c r="BA52" s="97">
        <v>14.5</v>
      </c>
      <c r="BB52" s="98">
        <v>0</v>
      </c>
      <c r="BC52" s="98">
        <v>12</v>
      </c>
      <c r="BD52" s="99">
        <v>7.5</v>
      </c>
      <c r="BE52" s="100">
        <v>10.5</v>
      </c>
      <c r="BF52" s="101"/>
      <c r="BG52" s="84"/>
      <c r="BH52" s="84"/>
      <c r="BI52" s="102"/>
      <c r="BJ52" s="102"/>
      <c r="BK52" s="102"/>
      <c r="BL52" s="103"/>
      <c r="BM52" s="104"/>
      <c r="BN52" s="102"/>
      <c r="BO52" s="102"/>
      <c r="BP52" s="108"/>
      <c r="BQ52" s="108"/>
      <c r="BR52" s="108"/>
      <c r="BS52" s="108"/>
      <c r="BT52" s="105">
        <f t="shared" si="29"/>
        <v>1</v>
      </c>
      <c r="BU52" s="105">
        <f t="shared" si="30"/>
        <v>1</v>
      </c>
      <c r="BV52" s="105">
        <f t="shared" si="31"/>
        <v>1</v>
      </c>
      <c r="BW52" s="105">
        <f t="shared" si="32"/>
        <v>1</v>
      </c>
      <c r="BX52" s="105">
        <f t="shared" si="33"/>
        <v>1</v>
      </c>
      <c r="BY52" s="105">
        <f t="shared" si="34"/>
        <v>1</v>
      </c>
      <c r="BZ52" s="105">
        <f t="shared" si="35"/>
        <v>1</v>
      </c>
      <c r="CA52" s="221">
        <v>0.98</v>
      </c>
      <c r="CB52" s="221">
        <v>0.9</v>
      </c>
      <c r="CC52" s="339">
        <f t="shared" ref="CC52:CI52" si="47">AVERAGE(BT52:BT58)</f>
        <v>1</v>
      </c>
      <c r="CD52" s="339">
        <f t="shared" si="47"/>
        <v>1</v>
      </c>
      <c r="CE52" s="339">
        <f t="shared" si="47"/>
        <v>1</v>
      </c>
      <c r="CF52" s="339">
        <f t="shared" si="47"/>
        <v>1</v>
      </c>
      <c r="CG52" s="339">
        <f t="shared" si="47"/>
        <v>1</v>
      </c>
      <c r="CH52" s="339">
        <f t="shared" si="47"/>
        <v>1</v>
      </c>
      <c r="CI52" s="339">
        <f t="shared" si="47"/>
        <v>1</v>
      </c>
      <c r="CJ52" s="222">
        <v>0.998</v>
      </c>
      <c r="CK52" s="222">
        <v>0.95</v>
      </c>
      <c r="CL52" s="223">
        <f t="shared" si="36"/>
        <v>1</v>
      </c>
      <c r="CM52" s="223">
        <f t="shared" si="37"/>
        <v>1</v>
      </c>
      <c r="CN52" s="223">
        <f t="shared" si="38"/>
        <v>1</v>
      </c>
      <c r="CO52" s="223">
        <f t="shared" si="39"/>
        <v>1</v>
      </c>
      <c r="CP52" s="223">
        <f t="shared" si="40"/>
        <v>1</v>
      </c>
      <c r="CQ52" s="223">
        <f t="shared" si="41"/>
        <v>1</v>
      </c>
      <c r="CR52" s="223">
        <f t="shared" si="42"/>
        <v>1</v>
      </c>
      <c r="CS52" s="342">
        <f t="shared" ref="CS52:CY52" si="48">AVERAGE(CL52:CL58)</f>
        <v>1</v>
      </c>
      <c r="CT52" s="342">
        <f t="shared" si="48"/>
        <v>1</v>
      </c>
      <c r="CU52" s="342">
        <f t="shared" si="48"/>
        <v>0.99995238095238093</v>
      </c>
      <c r="CV52" s="342">
        <f t="shared" si="48"/>
        <v>1</v>
      </c>
      <c r="CW52" s="342">
        <f t="shared" si="48"/>
        <v>1</v>
      </c>
      <c r="CX52" s="342">
        <f t="shared" si="48"/>
        <v>1</v>
      </c>
      <c r="CY52" s="342">
        <f t="shared" si="48"/>
        <v>1</v>
      </c>
      <c r="CZ52" s="342">
        <f>(SUM(Q52:Q58)-SUM(R52:R58))/SUM(Q52:Q58)</f>
        <v>0.95352378803688764</v>
      </c>
      <c r="DA52" s="338">
        <f>(SUM(U52:U58)-SUM(V52:V58))/SUM(U52:U58)</f>
        <v>0.95889482214229904</v>
      </c>
      <c r="DB52" s="338">
        <f>((SUM(E52:E58)-SUM(F52:F58))/SUM(E52:E58))</f>
        <v>0.96870460604946218</v>
      </c>
      <c r="DC52" s="338">
        <f>((SUM(I52:I58)-SUM(J52:J58))/SUM(I52:I58))</f>
        <v>0.96988923058549548</v>
      </c>
      <c r="DD52" s="338">
        <f>((SUM(M52:M58)-SUM(N52:N58))/SUM(M52:M58))</f>
        <v>0.97039569695200767</v>
      </c>
      <c r="DE52" s="84">
        <f t="shared" si="19"/>
        <v>0</v>
      </c>
      <c r="DF52" s="84">
        <f t="shared" si="19"/>
        <v>0</v>
      </c>
      <c r="DG52" s="84">
        <f t="shared" si="19"/>
        <v>0</v>
      </c>
      <c r="DH52" s="84">
        <f t="shared" si="20"/>
        <v>0</v>
      </c>
      <c r="DI52" s="84">
        <f t="shared" si="20"/>
        <v>0</v>
      </c>
      <c r="DJ52" s="84">
        <f t="shared" si="20"/>
        <v>0</v>
      </c>
      <c r="DK52" s="84">
        <f t="shared" si="18"/>
        <v>0</v>
      </c>
      <c r="DL52" s="337">
        <f>IF(CC52&lt;99%,5000,IF(CC52&lt;99.2%,4500,IF(CC52&lt;99.3%,4000,IF(CC52&lt;99.4%,3500,IF(CC52&lt;99.5%,3000,IF(CC52&lt;99.6%,2500,IF(CC52&lt;99.7%,2000,IF(CC52&lt;99.8%,1500,))))))))</f>
        <v>0</v>
      </c>
      <c r="DM52" s="337">
        <f>IF(CD52&lt;99%,5000,IF(CD52&lt;99.2%,4500,IF(CD52&lt;99.3%,4000,IF(CD52&lt;99.4%,3500,IF(CD52&lt;99.5%,3000,IF(CD52&lt;99.6%,2500,IF(CD52&lt;99.7%,2000,IF(CD52&lt;99.8%,1500,))))))))</f>
        <v>0</v>
      </c>
      <c r="DN52" s="337">
        <f>IF(CE52&lt;99%,5000,IF(CE52&lt;99.2%,4500,IF(CE52&lt;99.3%,4000,IF(CE52&lt;99.4%,3500,IF(CE52&lt;99.5%,3000,IF(CE52&lt;99.6%,2500,IF(CE52&lt;99.7%,2000,IF(CE52&lt;99.8%,1500,))))))))</f>
        <v>0</v>
      </c>
      <c r="DO52" s="337">
        <f>IF(CF52&lt;88.2%,5000,IF(CF52&lt;88.4%,4500,IF(CF52&lt;88.5%,4000,IF(CF52&lt;88.6%,3500,IF(CF52&lt;88.7%,3000,IF(CF52&lt;88.8%,2500,IF(CF52&lt;88.9%,2000,IF(CF52&lt;90%,1500,))))))))</f>
        <v>0</v>
      </c>
      <c r="DP52" s="337">
        <f>IF(CG52&lt;99%,5000,IF(CG52&lt;99.2%,4500,IF(CG52&lt;99.3%,4000,IF(CG52&lt;99.4%,3500,IF(CG52&lt;99.5%,3000,IF(CG52&lt;99.6%,2500,IF(CG52&lt;99.7%,2000,IF(CG52&lt;99.8%,1500,))))))))</f>
        <v>0</v>
      </c>
      <c r="DQ52" s="337">
        <f>IF(CH52&lt;99%,5000,IF(CH52&lt;99.2%,4500,IF(CH52&lt;99.3%,4000,IF(CH52&lt;99.4%,3500,IF(CH52&lt;99.5%,3000,IF(CH52&lt;99.6%,2500,IF(CH52&lt;99.7%,2000,IF(CH52&lt;99.8%,1500,))))))))</f>
        <v>0</v>
      </c>
      <c r="DR52" s="337">
        <f>IF(CI52&lt;99%,5000,IF(CI52&lt;99.2%,4500,IF(CI52&lt;99.3%,4000,IF(CI52&lt;99.4%,3500,IF(CI52&lt;99.5%,3000,IF(CI52&lt;99.6%,2500,IF(CI52&lt;99.7%,2000,IF(CI52&lt;99.8%,1500,))))))))</f>
        <v>0</v>
      </c>
    </row>
    <row r="53" spans="1:122" s="106" customFormat="1" ht="13.5" thickBot="1" x14ac:dyDescent="0.25">
      <c r="A53" s="84">
        <v>1726</v>
      </c>
      <c r="B53" s="335"/>
      <c r="C53" s="86">
        <v>42549</v>
      </c>
      <c r="D53" s="87">
        <v>82445</v>
      </c>
      <c r="E53" s="84">
        <v>10865</v>
      </c>
      <c r="F53" s="88">
        <v>303</v>
      </c>
      <c r="G53" s="84">
        <v>0</v>
      </c>
      <c r="H53" s="89">
        <v>0.97211228716060749</v>
      </c>
      <c r="I53" s="88">
        <v>13870</v>
      </c>
      <c r="J53" s="84">
        <v>433</v>
      </c>
      <c r="K53" s="88">
        <v>0</v>
      </c>
      <c r="L53" s="89">
        <v>0.96878154289834173</v>
      </c>
      <c r="M53" s="88">
        <v>4615</v>
      </c>
      <c r="N53" s="88">
        <v>124</v>
      </c>
      <c r="O53" s="88">
        <v>0</v>
      </c>
      <c r="P53" s="90">
        <v>0.97313109425785482</v>
      </c>
      <c r="Q53" s="88">
        <v>7138</v>
      </c>
      <c r="R53" s="88">
        <v>301</v>
      </c>
      <c r="S53" s="88">
        <v>3</v>
      </c>
      <c r="T53" s="90">
        <v>0.95783132530120485</v>
      </c>
      <c r="U53" s="88">
        <v>45957</v>
      </c>
      <c r="V53" s="88">
        <v>1901</v>
      </c>
      <c r="W53" s="88">
        <v>15</v>
      </c>
      <c r="X53" s="90">
        <v>0.95863524599081751</v>
      </c>
      <c r="Y53" s="85">
        <v>82445</v>
      </c>
      <c r="Z53" s="85">
        <v>3062</v>
      </c>
      <c r="AA53" s="91">
        <v>18</v>
      </c>
      <c r="AB53" s="92">
        <v>1</v>
      </c>
      <c r="AC53" s="84">
        <v>0</v>
      </c>
      <c r="AD53" s="84">
        <v>0</v>
      </c>
      <c r="AE53" s="92">
        <v>1</v>
      </c>
      <c r="AF53" s="84">
        <v>0</v>
      </c>
      <c r="AG53" s="84">
        <v>0</v>
      </c>
      <c r="AH53" s="93">
        <v>0.9996666666666667</v>
      </c>
      <c r="AI53" s="84">
        <v>1</v>
      </c>
      <c r="AJ53" s="94">
        <v>6.0000000000000001E-3</v>
      </c>
      <c r="AK53" s="93">
        <v>1</v>
      </c>
      <c r="AL53" s="84">
        <v>0</v>
      </c>
      <c r="AM53" s="94">
        <v>0</v>
      </c>
      <c r="AN53" s="93">
        <v>1</v>
      </c>
      <c r="AO53" s="84">
        <v>0</v>
      </c>
      <c r="AP53" s="94">
        <v>0</v>
      </c>
      <c r="AQ53" s="93">
        <v>1</v>
      </c>
      <c r="AR53" s="84">
        <v>0</v>
      </c>
      <c r="AS53" s="94">
        <v>0</v>
      </c>
      <c r="AT53" s="93">
        <v>1</v>
      </c>
      <c r="AU53" s="84">
        <v>0</v>
      </c>
      <c r="AV53" s="94">
        <v>0</v>
      </c>
      <c r="AW53" s="95">
        <v>10865</v>
      </c>
      <c r="AX53" s="95">
        <v>18485</v>
      </c>
      <c r="AY53" s="96">
        <v>53095</v>
      </c>
      <c r="AZ53" s="109" t="s">
        <v>181</v>
      </c>
      <c r="BA53" s="97">
        <v>16</v>
      </c>
      <c r="BB53" s="98">
        <v>0</v>
      </c>
      <c r="BC53" s="98">
        <v>8</v>
      </c>
      <c r="BD53" s="99">
        <v>7.5</v>
      </c>
      <c r="BE53" s="100">
        <v>10.5</v>
      </c>
      <c r="BF53" s="101"/>
      <c r="BG53" s="84"/>
      <c r="BH53" s="84">
        <v>0.5</v>
      </c>
      <c r="BI53" s="102"/>
      <c r="BJ53" s="102"/>
      <c r="BK53" s="102"/>
      <c r="BL53" s="103"/>
      <c r="BM53" s="104"/>
      <c r="BN53" s="102"/>
      <c r="BO53" s="102">
        <v>0</v>
      </c>
      <c r="BP53" s="104"/>
      <c r="BQ53" s="104"/>
      <c r="BR53" s="104"/>
      <c r="BS53" s="104"/>
      <c r="BT53" s="105">
        <f t="shared" si="29"/>
        <v>1</v>
      </c>
      <c r="BU53" s="105">
        <f t="shared" si="30"/>
        <v>1</v>
      </c>
      <c r="BV53" s="105">
        <f t="shared" si="31"/>
        <v>1</v>
      </c>
      <c r="BW53" s="105">
        <f t="shared" si="32"/>
        <v>1</v>
      </c>
      <c r="BX53" s="105">
        <f t="shared" si="33"/>
        <v>1</v>
      </c>
      <c r="BY53" s="105">
        <f t="shared" si="34"/>
        <v>1</v>
      </c>
      <c r="BZ53" s="105">
        <f t="shared" si="35"/>
        <v>1</v>
      </c>
      <c r="CA53" s="221">
        <v>0.98</v>
      </c>
      <c r="CB53" s="221">
        <v>0.9</v>
      </c>
      <c r="CC53" s="340"/>
      <c r="CD53" s="340"/>
      <c r="CE53" s="340"/>
      <c r="CF53" s="340"/>
      <c r="CG53" s="340"/>
      <c r="CH53" s="340"/>
      <c r="CI53" s="340"/>
      <c r="CJ53" s="222">
        <v>0.998</v>
      </c>
      <c r="CK53" s="222">
        <v>0.95</v>
      </c>
      <c r="CL53" s="223">
        <f t="shared" si="36"/>
        <v>1</v>
      </c>
      <c r="CM53" s="223">
        <f t="shared" si="37"/>
        <v>1</v>
      </c>
      <c r="CN53" s="223">
        <f t="shared" si="38"/>
        <v>0.9996666666666667</v>
      </c>
      <c r="CO53" s="223">
        <f t="shared" si="39"/>
        <v>1</v>
      </c>
      <c r="CP53" s="223">
        <f t="shared" si="40"/>
        <v>1</v>
      </c>
      <c r="CQ53" s="223">
        <f t="shared" si="41"/>
        <v>1</v>
      </c>
      <c r="CR53" s="223">
        <f t="shared" si="42"/>
        <v>1</v>
      </c>
      <c r="CS53" s="343"/>
      <c r="CT53" s="343"/>
      <c r="CU53" s="343"/>
      <c r="CV53" s="343"/>
      <c r="CW53" s="343"/>
      <c r="CX53" s="343"/>
      <c r="CY53" s="343"/>
      <c r="CZ53" s="342"/>
      <c r="DA53" s="338"/>
      <c r="DB53" s="338"/>
      <c r="DC53" s="338"/>
      <c r="DD53" s="338"/>
      <c r="DE53" s="84">
        <f t="shared" si="19"/>
        <v>0</v>
      </c>
      <c r="DF53" s="84">
        <f t="shared" si="19"/>
        <v>0</v>
      </c>
      <c r="DG53" s="84">
        <f t="shared" si="19"/>
        <v>0</v>
      </c>
      <c r="DH53" s="84">
        <f t="shared" si="20"/>
        <v>0</v>
      </c>
      <c r="DI53" s="84">
        <f t="shared" si="20"/>
        <v>0</v>
      </c>
      <c r="DJ53" s="84">
        <f t="shared" si="20"/>
        <v>0</v>
      </c>
      <c r="DK53" s="84">
        <f t="shared" si="18"/>
        <v>0</v>
      </c>
      <c r="DL53" s="337"/>
      <c r="DM53" s="337"/>
      <c r="DN53" s="337"/>
      <c r="DO53" s="337"/>
      <c r="DP53" s="337"/>
      <c r="DQ53" s="337"/>
      <c r="DR53" s="337"/>
    </row>
    <row r="54" spans="1:122" s="106" customFormat="1" ht="13.5" thickBot="1" x14ac:dyDescent="0.25">
      <c r="A54" s="84">
        <v>1727</v>
      </c>
      <c r="B54" s="335"/>
      <c r="C54" s="86">
        <v>42550</v>
      </c>
      <c r="D54" s="87">
        <v>80730</v>
      </c>
      <c r="E54" s="84">
        <v>11284</v>
      </c>
      <c r="F54" s="88">
        <v>351</v>
      </c>
      <c r="G54" s="84">
        <v>0</v>
      </c>
      <c r="H54" s="89">
        <v>0.96889400921658986</v>
      </c>
      <c r="I54" s="88">
        <v>12310</v>
      </c>
      <c r="J54" s="84">
        <v>332</v>
      </c>
      <c r="K54" s="88">
        <v>0</v>
      </c>
      <c r="L54" s="89">
        <v>0.97303005686433797</v>
      </c>
      <c r="M54" s="88">
        <v>4063</v>
      </c>
      <c r="N54" s="88">
        <v>92</v>
      </c>
      <c r="O54" s="88">
        <v>0</v>
      </c>
      <c r="P54" s="90">
        <v>0.97735663302978093</v>
      </c>
      <c r="Q54" s="88">
        <v>6562</v>
      </c>
      <c r="R54" s="88">
        <v>344</v>
      </c>
      <c r="S54" s="88">
        <v>1</v>
      </c>
      <c r="T54" s="90">
        <v>0.94757695824443766</v>
      </c>
      <c r="U54" s="88">
        <v>46511</v>
      </c>
      <c r="V54" s="88">
        <v>1897</v>
      </c>
      <c r="W54" s="88">
        <v>7</v>
      </c>
      <c r="X54" s="90">
        <v>0.95921394938831672</v>
      </c>
      <c r="Y54" s="85">
        <v>80730</v>
      </c>
      <c r="Z54" s="85">
        <v>3016</v>
      </c>
      <c r="AA54" s="91">
        <v>8</v>
      </c>
      <c r="AB54" s="92">
        <v>1</v>
      </c>
      <c r="AC54" s="84">
        <v>0</v>
      </c>
      <c r="AD54" s="84">
        <v>0</v>
      </c>
      <c r="AE54" s="92">
        <v>1</v>
      </c>
      <c r="AF54" s="84">
        <v>0</v>
      </c>
      <c r="AG54" s="84">
        <v>0</v>
      </c>
      <c r="AH54" s="93">
        <v>1</v>
      </c>
      <c r="AI54" s="84">
        <v>0</v>
      </c>
      <c r="AJ54" s="94">
        <v>0</v>
      </c>
      <c r="AK54" s="93">
        <v>1</v>
      </c>
      <c r="AL54" s="84">
        <v>0</v>
      </c>
      <c r="AM54" s="94">
        <v>0</v>
      </c>
      <c r="AN54" s="93">
        <v>1</v>
      </c>
      <c r="AO54" s="84">
        <v>0</v>
      </c>
      <c r="AP54" s="94">
        <v>0</v>
      </c>
      <c r="AQ54" s="93">
        <v>1</v>
      </c>
      <c r="AR54" s="84">
        <v>0</v>
      </c>
      <c r="AS54" s="94">
        <v>0</v>
      </c>
      <c r="AT54" s="93">
        <v>1</v>
      </c>
      <c r="AU54" s="84">
        <v>0</v>
      </c>
      <c r="AV54" s="94">
        <v>0</v>
      </c>
      <c r="AW54" s="95">
        <v>11284</v>
      </c>
      <c r="AX54" s="95">
        <v>16373</v>
      </c>
      <c r="AY54" s="96">
        <v>53073</v>
      </c>
      <c r="AZ54" s="109"/>
      <c r="BA54" s="97">
        <v>21</v>
      </c>
      <c r="BB54" s="98">
        <v>9</v>
      </c>
      <c r="BC54" s="98">
        <v>18</v>
      </c>
      <c r="BD54" s="99">
        <v>7.5</v>
      </c>
      <c r="BE54" s="100">
        <v>10.5</v>
      </c>
      <c r="BF54" s="101"/>
      <c r="BG54" s="84"/>
      <c r="BH54" s="84"/>
      <c r="BI54" s="102"/>
      <c r="BJ54" s="102"/>
      <c r="BK54" s="102"/>
      <c r="BL54" s="103"/>
      <c r="BM54" s="104"/>
      <c r="BN54" s="102"/>
      <c r="BO54" s="102"/>
      <c r="BP54" s="104"/>
      <c r="BQ54" s="104"/>
      <c r="BR54" s="104"/>
      <c r="BS54" s="104"/>
      <c r="BT54" s="105">
        <f t="shared" si="29"/>
        <v>1</v>
      </c>
      <c r="BU54" s="105">
        <f t="shared" si="30"/>
        <v>1</v>
      </c>
      <c r="BV54" s="105">
        <f t="shared" si="31"/>
        <v>1</v>
      </c>
      <c r="BW54" s="105">
        <f t="shared" si="32"/>
        <v>1</v>
      </c>
      <c r="BX54" s="105">
        <f t="shared" si="33"/>
        <v>1</v>
      </c>
      <c r="BY54" s="105">
        <f t="shared" si="34"/>
        <v>1</v>
      </c>
      <c r="BZ54" s="105">
        <f t="shared" si="35"/>
        <v>1</v>
      </c>
      <c r="CA54" s="221">
        <v>0.98</v>
      </c>
      <c r="CB54" s="221">
        <v>0.9</v>
      </c>
      <c r="CC54" s="340"/>
      <c r="CD54" s="340"/>
      <c r="CE54" s="340"/>
      <c r="CF54" s="340"/>
      <c r="CG54" s="340"/>
      <c r="CH54" s="340"/>
      <c r="CI54" s="340"/>
      <c r="CJ54" s="222">
        <v>0.998</v>
      </c>
      <c r="CK54" s="222">
        <v>0.95</v>
      </c>
      <c r="CL54" s="223">
        <f t="shared" si="36"/>
        <v>1</v>
      </c>
      <c r="CM54" s="223">
        <f t="shared" si="37"/>
        <v>1</v>
      </c>
      <c r="CN54" s="223">
        <f t="shared" si="38"/>
        <v>1</v>
      </c>
      <c r="CO54" s="223">
        <f t="shared" si="39"/>
        <v>1</v>
      </c>
      <c r="CP54" s="223">
        <f t="shared" si="40"/>
        <v>1</v>
      </c>
      <c r="CQ54" s="223">
        <f t="shared" si="41"/>
        <v>1</v>
      </c>
      <c r="CR54" s="223">
        <f t="shared" si="42"/>
        <v>1</v>
      </c>
      <c r="CS54" s="343"/>
      <c r="CT54" s="343"/>
      <c r="CU54" s="343"/>
      <c r="CV54" s="343"/>
      <c r="CW54" s="343"/>
      <c r="CX54" s="343"/>
      <c r="CY54" s="343"/>
      <c r="CZ54" s="342"/>
      <c r="DA54" s="338"/>
      <c r="DB54" s="338"/>
      <c r="DC54" s="338"/>
      <c r="DD54" s="338"/>
      <c r="DE54" s="84">
        <f t="shared" si="19"/>
        <v>0</v>
      </c>
      <c r="DF54" s="84">
        <f t="shared" si="19"/>
        <v>0</v>
      </c>
      <c r="DG54" s="84">
        <f t="shared" si="19"/>
        <v>0</v>
      </c>
      <c r="DH54" s="84">
        <f t="shared" si="20"/>
        <v>0</v>
      </c>
      <c r="DI54" s="84">
        <f t="shared" si="20"/>
        <v>0</v>
      </c>
      <c r="DJ54" s="84">
        <f t="shared" si="20"/>
        <v>0</v>
      </c>
      <c r="DK54" s="84">
        <f t="shared" si="18"/>
        <v>0</v>
      </c>
      <c r="DL54" s="337"/>
      <c r="DM54" s="337"/>
      <c r="DN54" s="337"/>
      <c r="DO54" s="337"/>
      <c r="DP54" s="337"/>
      <c r="DQ54" s="337"/>
      <c r="DR54" s="337"/>
    </row>
    <row r="55" spans="1:122" s="106" customFormat="1" ht="13.5" thickBot="1" x14ac:dyDescent="0.25">
      <c r="A55" s="84">
        <v>1728</v>
      </c>
      <c r="B55" s="335"/>
      <c r="C55" s="86">
        <v>42551</v>
      </c>
      <c r="D55" s="87">
        <v>73626</v>
      </c>
      <c r="E55" s="84">
        <v>10597</v>
      </c>
      <c r="F55" s="88">
        <v>383</v>
      </c>
      <c r="G55" s="84">
        <v>0</v>
      </c>
      <c r="H55" s="89">
        <v>0.96385769557421908</v>
      </c>
      <c r="I55" s="88">
        <v>9323</v>
      </c>
      <c r="J55" s="84">
        <v>268</v>
      </c>
      <c r="K55" s="88">
        <v>0</v>
      </c>
      <c r="L55" s="89">
        <v>0.97125388823340131</v>
      </c>
      <c r="M55" s="88">
        <v>4253</v>
      </c>
      <c r="N55" s="88">
        <v>119</v>
      </c>
      <c r="O55" s="88">
        <v>1</v>
      </c>
      <c r="P55" s="90">
        <v>0.97201975076416647</v>
      </c>
      <c r="Q55" s="88">
        <v>5640</v>
      </c>
      <c r="R55" s="88">
        <v>248</v>
      </c>
      <c r="S55" s="88">
        <v>1</v>
      </c>
      <c r="T55" s="90">
        <v>0.95602836879432629</v>
      </c>
      <c r="U55" s="88">
        <v>43813</v>
      </c>
      <c r="V55" s="88">
        <v>1941</v>
      </c>
      <c r="W55" s="88">
        <v>1</v>
      </c>
      <c r="X55" s="90">
        <v>0.95569808047839677</v>
      </c>
      <c r="Y55" s="85">
        <v>73626</v>
      </c>
      <c r="Z55" s="85">
        <v>2959</v>
      </c>
      <c r="AA55" s="91">
        <v>3</v>
      </c>
      <c r="AB55" s="92">
        <v>1</v>
      </c>
      <c r="AC55" s="84">
        <v>0</v>
      </c>
      <c r="AD55" s="84">
        <v>0</v>
      </c>
      <c r="AE55" s="92">
        <v>1</v>
      </c>
      <c r="AF55" s="84">
        <v>0</v>
      </c>
      <c r="AG55" s="84">
        <v>0</v>
      </c>
      <c r="AH55" s="93">
        <v>1</v>
      </c>
      <c r="AI55" s="84">
        <v>0</v>
      </c>
      <c r="AJ55" s="94">
        <v>0</v>
      </c>
      <c r="AK55" s="93">
        <v>1</v>
      </c>
      <c r="AL55" s="84">
        <v>0</v>
      </c>
      <c r="AM55" s="94">
        <v>0</v>
      </c>
      <c r="AN55" s="93">
        <v>1</v>
      </c>
      <c r="AO55" s="84">
        <v>0</v>
      </c>
      <c r="AP55" s="94">
        <v>0</v>
      </c>
      <c r="AQ55" s="93">
        <v>1</v>
      </c>
      <c r="AR55" s="84">
        <v>0</v>
      </c>
      <c r="AS55" s="94">
        <v>0</v>
      </c>
      <c r="AT55" s="93">
        <v>1</v>
      </c>
      <c r="AU55" s="84">
        <v>0</v>
      </c>
      <c r="AV55" s="94">
        <v>0</v>
      </c>
      <c r="AW55" s="95">
        <v>10597</v>
      </c>
      <c r="AX55" s="95">
        <v>13576</v>
      </c>
      <c r="AY55" s="96">
        <v>49453</v>
      </c>
      <c r="AZ55" s="109"/>
      <c r="BA55" s="97">
        <v>21</v>
      </c>
      <c r="BB55" s="98">
        <v>9</v>
      </c>
      <c r="BC55" s="98">
        <v>22</v>
      </c>
      <c r="BD55" s="99">
        <v>7.5</v>
      </c>
      <c r="BE55" s="100">
        <v>10.5</v>
      </c>
      <c r="BF55" s="101"/>
      <c r="BG55" s="84"/>
      <c r="BH55" s="84"/>
      <c r="BI55" s="102"/>
      <c r="BJ55" s="102"/>
      <c r="BK55" s="102"/>
      <c r="BL55" s="103"/>
      <c r="BM55" s="104"/>
      <c r="BN55" s="102"/>
      <c r="BO55" s="102"/>
      <c r="BP55" s="104"/>
      <c r="BQ55" s="104"/>
      <c r="BR55" s="104"/>
      <c r="BS55" s="104"/>
      <c r="BT55" s="105">
        <f t="shared" si="29"/>
        <v>1</v>
      </c>
      <c r="BU55" s="105">
        <f t="shared" si="30"/>
        <v>1</v>
      </c>
      <c r="BV55" s="105">
        <f t="shared" si="31"/>
        <v>1</v>
      </c>
      <c r="BW55" s="105">
        <f t="shared" si="32"/>
        <v>1</v>
      </c>
      <c r="BX55" s="105">
        <f t="shared" si="33"/>
        <v>1</v>
      </c>
      <c r="BY55" s="105">
        <f t="shared" si="34"/>
        <v>1</v>
      </c>
      <c r="BZ55" s="105">
        <f t="shared" si="35"/>
        <v>1</v>
      </c>
      <c r="CA55" s="221">
        <v>0.98</v>
      </c>
      <c r="CB55" s="221">
        <v>0.9</v>
      </c>
      <c r="CC55" s="340"/>
      <c r="CD55" s="340"/>
      <c r="CE55" s="340"/>
      <c r="CF55" s="340"/>
      <c r="CG55" s="340"/>
      <c r="CH55" s="340"/>
      <c r="CI55" s="340"/>
      <c r="CJ55" s="222">
        <v>0.998</v>
      </c>
      <c r="CK55" s="222">
        <v>0.95</v>
      </c>
      <c r="CL55" s="223">
        <f t="shared" si="36"/>
        <v>1</v>
      </c>
      <c r="CM55" s="223">
        <f t="shared" si="37"/>
        <v>1</v>
      </c>
      <c r="CN55" s="223">
        <f t="shared" si="38"/>
        <v>1</v>
      </c>
      <c r="CO55" s="223">
        <f t="shared" si="39"/>
        <v>1</v>
      </c>
      <c r="CP55" s="223">
        <f t="shared" si="40"/>
        <v>1</v>
      </c>
      <c r="CQ55" s="223">
        <f t="shared" si="41"/>
        <v>1</v>
      </c>
      <c r="CR55" s="223">
        <f t="shared" si="42"/>
        <v>1</v>
      </c>
      <c r="CS55" s="343"/>
      <c r="CT55" s="343"/>
      <c r="CU55" s="343"/>
      <c r="CV55" s="343"/>
      <c r="CW55" s="343"/>
      <c r="CX55" s="343"/>
      <c r="CY55" s="343"/>
      <c r="CZ55" s="342"/>
      <c r="DA55" s="338"/>
      <c r="DB55" s="338"/>
      <c r="DC55" s="338"/>
      <c r="DD55" s="338"/>
      <c r="DE55" s="84">
        <f t="shared" si="19"/>
        <v>0</v>
      </c>
      <c r="DF55" s="84">
        <f t="shared" si="19"/>
        <v>0</v>
      </c>
      <c r="DG55" s="84">
        <f t="shared" si="19"/>
        <v>0</v>
      </c>
      <c r="DH55" s="84">
        <f t="shared" si="20"/>
        <v>0</v>
      </c>
      <c r="DI55" s="84">
        <f t="shared" si="20"/>
        <v>0</v>
      </c>
      <c r="DJ55" s="84">
        <f t="shared" si="20"/>
        <v>0</v>
      </c>
      <c r="DK55" s="84">
        <f t="shared" si="18"/>
        <v>0</v>
      </c>
      <c r="DL55" s="337"/>
      <c r="DM55" s="337"/>
      <c r="DN55" s="337"/>
      <c r="DO55" s="337"/>
      <c r="DP55" s="337"/>
      <c r="DQ55" s="337"/>
      <c r="DR55" s="337"/>
    </row>
    <row r="56" spans="1:122" s="106" customFormat="1" ht="13.5" thickBot="1" x14ac:dyDescent="0.25">
      <c r="A56" s="84">
        <v>1729</v>
      </c>
      <c r="B56" s="335"/>
      <c r="C56" s="86">
        <v>42552</v>
      </c>
      <c r="D56" s="87">
        <v>77370</v>
      </c>
      <c r="E56" s="84">
        <v>9666</v>
      </c>
      <c r="F56" s="88">
        <v>292</v>
      </c>
      <c r="G56" s="84">
        <v>0</v>
      </c>
      <c r="H56" s="89">
        <v>0.96979102007034967</v>
      </c>
      <c r="I56" s="88">
        <v>15142</v>
      </c>
      <c r="J56" s="84">
        <v>443</v>
      </c>
      <c r="K56" s="88">
        <v>0</v>
      </c>
      <c r="L56" s="89">
        <v>0.97074362699775463</v>
      </c>
      <c r="M56" s="88">
        <v>3449</v>
      </c>
      <c r="N56" s="88">
        <v>124</v>
      </c>
      <c r="O56" s="88">
        <v>1</v>
      </c>
      <c r="P56" s="90">
        <v>0.96404755001449693</v>
      </c>
      <c r="Q56" s="88">
        <v>7156</v>
      </c>
      <c r="R56" s="88">
        <v>333</v>
      </c>
      <c r="S56" s="88">
        <v>1</v>
      </c>
      <c r="T56" s="90">
        <v>0.95346562325321405</v>
      </c>
      <c r="U56" s="88">
        <v>41957</v>
      </c>
      <c r="V56" s="88">
        <v>1777</v>
      </c>
      <c r="W56" s="88">
        <v>4</v>
      </c>
      <c r="X56" s="90">
        <v>0.95764711490335341</v>
      </c>
      <c r="Y56" s="85">
        <v>77370</v>
      </c>
      <c r="Z56" s="85">
        <v>2969</v>
      </c>
      <c r="AA56" s="91">
        <v>6</v>
      </c>
      <c r="AB56" s="92">
        <v>1</v>
      </c>
      <c r="AC56" s="84">
        <v>0</v>
      </c>
      <c r="AD56" s="84">
        <v>0</v>
      </c>
      <c r="AE56" s="92">
        <v>1</v>
      </c>
      <c r="AF56" s="84">
        <v>0</v>
      </c>
      <c r="AG56" s="84">
        <v>0</v>
      </c>
      <c r="AH56" s="93">
        <v>1</v>
      </c>
      <c r="AI56" s="84">
        <v>0</v>
      </c>
      <c r="AJ56" s="94">
        <v>0</v>
      </c>
      <c r="AK56" s="93">
        <v>1</v>
      </c>
      <c r="AL56" s="84">
        <v>0</v>
      </c>
      <c r="AM56" s="94">
        <v>0</v>
      </c>
      <c r="AN56" s="93">
        <v>1</v>
      </c>
      <c r="AO56" s="84">
        <v>0</v>
      </c>
      <c r="AP56" s="94">
        <v>0</v>
      </c>
      <c r="AQ56" s="93">
        <v>1</v>
      </c>
      <c r="AR56" s="84">
        <v>0</v>
      </c>
      <c r="AS56" s="94">
        <v>0</v>
      </c>
      <c r="AT56" s="93">
        <v>1</v>
      </c>
      <c r="AU56" s="84">
        <v>0</v>
      </c>
      <c r="AV56" s="94">
        <v>0</v>
      </c>
      <c r="AW56" s="95">
        <v>9666</v>
      </c>
      <c r="AX56" s="95">
        <v>18591</v>
      </c>
      <c r="AY56" s="96">
        <v>49113</v>
      </c>
      <c r="AZ56" s="109"/>
      <c r="BA56" s="97">
        <v>21</v>
      </c>
      <c r="BB56" s="98">
        <v>9</v>
      </c>
      <c r="BC56" s="98">
        <v>22</v>
      </c>
      <c r="BD56" s="99">
        <v>7.5</v>
      </c>
      <c r="BE56" s="100">
        <v>10.5</v>
      </c>
      <c r="BF56" s="101"/>
      <c r="BG56" s="84"/>
      <c r="BH56" s="84"/>
      <c r="BI56" s="102"/>
      <c r="BJ56" s="102"/>
      <c r="BK56" s="102"/>
      <c r="BL56" s="103"/>
      <c r="BM56" s="104"/>
      <c r="BN56" s="102"/>
      <c r="BO56" s="102"/>
      <c r="BP56" s="104"/>
      <c r="BQ56" s="104"/>
      <c r="BR56" s="104"/>
      <c r="BS56" s="104"/>
      <c r="BT56" s="105">
        <f t="shared" si="29"/>
        <v>1</v>
      </c>
      <c r="BU56" s="105">
        <f t="shared" si="30"/>
        <v>1</v>
      </c>
      <c r="BV56" s="105">
        <f t="shared" si="31"/>
        <v>1</v>
      </c>
      <c r="BW56" s="105">
        <f t="shared" si="32"/>
        <v>1</v>
      </c>
      <c r="BX56" s="105">
        <f t="shared" si="33"/>
        <v>1</v>
      </c>
      <c r="BY56" s="105">
        <f t="shared" si="34"/>
        <v>1</v>
      </c>
      <c r="BZ56" s="105">
        <f t="shared" si="35"/>
        <v>1</v>
      </c>
      <c r="CA56" s="221">
        <v>0.98</v>
      </c>
      <c r="CB56" s="221">
        <v>0.9</v>
      </c>
      <c r="CC56" s="340"/>
      <c r="CD56" s="340"/>
      <c r="CE56" s="340"/>
      <c r="CF56" s="340"/>
      <c r="CG56" s="340"/>
      <c r="CH56" s="340"/>
      <c r="CI56" s="340"/>
      <c r="CJ56" s="222">
        <v>0.998</v>
      </c>
      <c r="CK56" s="222">
        <v>0.95</v>
      </c>
      <c r="CL56" s="223">
        <f t="shared" si="36"/>
        <v>1</v>
      </c>
      <c r="CM56" s="223">
        <f t="shared" si="37"/>
        <v>1</v>
      </c>
      <c r="CN56" s="223">
        <f t="shared" si="38"/>
        <v>1</v>
      </c>
      <c r="CO56" s="223">
        <f t="shared" si="39"/>
        <v>1</v>
      </c>
      <c r="CP56" s="223">
        <f t="shared" si="40"/>
        <v>1</v>
      </c>
      <c r="CQ56" s="223">
        <f t="shared" si="41"/>
        <v>1</v>
      </c>
      <c r="CR56" s="223">
        <f t="shared" si="42"/>
        <v>1</v>
      </c>
      <c r="CS56" s="343"/>
      <c r="CT56" s="343"/>
      <c r="CU56" s="343"/>
      <c r="CV56" s="343"/>
      <c r="CW56" s="343"/>
      <c r="CX56" s="343"/>
      <c r="CY56" s="343"/>
      <c r="CZ56" s="342"/>
      <c r="DA56" s="338"/>
      <c r="DB56" s="338"/>
      <c r="DC56" s="338"/>
      <c r="DD56" s="338"/>
      <c r="DE56" s="84">
        <f t="shared" si="19"/>
        <v>0</v>
      </c>
      <c r="DF56" s="84">
        <f t="shared" si="19"/>
        <v>0</v>
      </c>
      <c r="DG56" s="84">
        <f t="shared" si="19"/>
        <v>0</v>
      </c>
      <c r="DH56" s="84">
        <f t="shared" si="20"/>
        <v>0</v>
      </c>
      <c r="DI56" s="84">
        <f t="shared" si="20"/>
        <v>0</v>
      </c>
      <c r="DJ56" s="84">
        <f t="shared" si="20"/>
        <v>0</v>
      </c>
      <c r="DK56" s="84">
        <f t="shared" si="18"/>
        <v>0</v>
      </c>
      <c r="DL56" s="337"/>
      <c r="DM56" s="337"/>
      <c r="DN56" s="337"/>
      <c r="DO56" s="337"/>
      <c r="DP56" s="337"/>
      <c r="DQ56" s="337"/>
      <c r="DR56" s="337"/>
    </row>
    <row r="57" spans="1:122" s="106" customFormat="1" ht="13.5" thickBot="1" x14ac:dyDescent="0.25">
      <c r="A57" s="84">
        <v>1730</v>
      </c>
      <c r="B57" s="335"/>
      <c r="C57" s="86">
        <v>42553</v>
      </c>
      <c r="D57" s="87">
        <v>52568</v>
      </c>
      <c r="E57" s="84"/>
      <c r="F57" s="88"/>
      <c r="G57" s="84"/>
      <c r="H57" s="89"/>
      <c r="I57" s="88">
        <v>2124</v>
      </c>
      <c r="J57" s="84">
        <v>118</v>
      </c>
      <c r="K57" s="88">
        <v>0</v>
      </c>
      <c r="L57" s="89">
        <v>0.94444444444444442</v>
      </c>
      <c r="M57" s="88">
        <v>1647</v>
      </c>
      <c r="N57" s="88">
        <v>43</v>
      </c>
      <c r="O57" s="88">
        <v>0</v>
      </c>
      <c r="P57" s="90">
        <v>0.9738919247115968</v>
      </c>
      <c r="Q57" s="88">
        <v>1319</v>
      </c>
      <c r="R57" s="88">
        <v>51</v>
      </c>
      <c r="S57" s="88">
        <v>1</v>
      </c>
      <c r="T57" s="90">
        <v>0.96133434420015162</v>
      </c>
      <c r="U57" s="88">
        <v>47478</v>
      </c>
      <c r="V57" s="88">
        <v>1794</v>
      </c>
      <c r="W57" s="88">
        <v>22</v>
      </c>
      <c r="X57" s="90">
        <v>0.96221407809933024</v>
      </c>
      <c r="Y57" s="85">
        <v>52568</v>
      </c>
      <c r="Z57" s="85">
        <v>2006</v>
      </c>
      <c r="AA57" s="91">
        <v>23</v>
      </c>
      <c r="AB57" s="92">
        <v>1</v>
      </c>
      <c r="AC57" s="84">
        <v>0</v>
      </c>
      <c r="AD57" s="84">
        <v>0</v>
      </c>
      <c r="AE57" s="92">
        <v>1</v>
      </c>
      <c r="AF57" s="84">
        <v>0</v>
      </c>
      <c r="AG57" s="84">
        <v>0</v>
      </c>
      <c r="AH57" s="93">
        <v>1</v>
      </c>
      <c r="AI57" s="84">
        <v>0</v>
      </c>
      <c r="AJ57" s="94">
        <v>0</v>
      </c>
      <c r="AK57" s="93">
        <v>1</v>
      </c>
      <c r="AL57" s="84">
        <v>0</v>
      </c>
      <c r="AM57" s="94">
        <v>0</v>
      </c>
      <c r="AN57" s="93">
        <v>1</v>
      </c>
      <c r="AO57" s="84">
        <v>0</v>
      </c>
      <c r="AP57" s="94">
        <v>0</v>
      </c>
      <c r="AQ57" s="93">
        <v>1</v>
      </c>
      <c r="AR57" s="84">
        <v>0</v>
      </c>
      <c r="AS57" s="94">
        <v>0</v>
      </c>
      <c r="AT57" s="93">
        <v>1</v>
      </c>
      <c r="AU57" s="84">
        <v>0</v>
      </c>
      <c r="AV57" s="94">
        <v>0</v>
      </c>
      <c r="AW57" s="95">
        <v>0</v>
      </c>
      <c r="AX57" s="95">
        <v>3771</v>
      </c>
      <c r="AY57" s="96">
        <v>48797</v>
      </c>
      <c r="AZ57" s="109"/>
      <c r="BA57" s="97">
        <v>21</v>
      </c>
      <c r="BB57" s="98">
        <v>9</v>
      </c>
      <c r="BC57" s="98">
        <v>22</v>
      </c>
      <c r="BD57" s="99">
        <v>7.5</v>
      </c>
      <c r="BE57" s="100">
        <v>10.5</v>
      </c>
      <c r="BF57" s="101"/>
      <c r="BG57" s="84"/>
      <c r="BH57" s="84"/>
      <c r="BI57" s="102"/>
      <c r="BJ57" s="102"/>
      <c r="BK57" s="102"/>
      <c r="BL57" s="103"/>
      <c r="BM57" s="104"/>
      <c r="BN57" s="102"/>
      <c r="BO57" s="102"/>
      <c r="BP57" s="104"/>
      <c r="BQ57" s="104"/>
      <c r="BR57" s="104"/>
      <c r="BS57" s="104"/>
      <c r="BT57" s="105">
        <f t="shared" si="29"/>
        <v>1</v>
      </c>
      <c r="BU57" s="105">
        <f t="shared" si="30"/>
        <v>1</v>
      </c>
      <c r="BV57" s="105">
        <f t="shared" si="31"/>
        <v>1</v>
      </c>
      <c r="BW57" s="105">
        <f t="shared" si="32"/>
        <v>1</v>
      </c>
      <c r="BX57" s="105">
        <f t="shared" si="33"/>
        <v>1</v>
      </c>
      <c r="BY57" s="105">
        <f t="shared" si="34"/>
        <v>1</v>
      </c>
      <c r="BZ57" s="105">
        <f t="shared" si="35"/>
        <v>1</v>
      </c>
      <c r="CA57" s="221">
        <v>0.98</v>
      </c>
      <c r="CB57" s="221">
        <v>0.9</v>
      </c>
      <c r="CC57" s="340"/>
      <c r="CD57" s="340"/>
      <c r="CE57" s="340"/>
      <c r="CF57" s="340"/>
      <c r="CG57" s="340"/>
      <c r="CH57" s="340"/>
      <c r="CI57" s="340"/>
      <c r="CJ57" s="222">
        <v>0.998</v>
      </c>
      <c r="CK57" s="222">
        <v>0.95</v>
      </c>
      <c r="CL57" s="223">
        <f t="shared" si="36"/>
        <v>1</v>
      </c>
      <c r="CM57" s="223">
        <f t="shared" si="37"/>
        <v>1</v>
      </c>
      <c r="CN57" s="223">
        <f t="shared" si="38"/>
        <v>1</v>
      </c>
      <c r="CO57" s="223">
        <f t="shared" si="39"/>
        <v>1</v>
      </c>
      <c r="CP57" s="223">
        <f t="shared" si="40"/>
        <v>1</v>
      </c>
      <c r="CQ57" s="223">
        <f t="shared" si="41"/>
        <v>1</v>
      </c>
      <c r="CR57" s="223">
        <f t="shared" si="42"/>
        <v>1</v>
      </c>
      <c r="CS57" s="343"/>
      <c r="CT57" s="343"/>
      <c r="CU57" s="343"/>
      <c r="CV57" s="343"/>
      <c r="CW57" s="343"/>
      <c r="CX57" s="343"/>
      <c r="CY57" s="343"/>
      <c r="CZ57" s="342"/>
      <c r="DA57" s="338"/>
      <c r="DB57" s="338"/>
      <c r="DC57" s="338"/>
      <c r="DD57" s="338"/>
      <c r="DE57" s="84">
        <f t="shared" si="19"/>
        <v>0</v>
      </c>
      <c r="DF57" s="84">
        <f t="shared" si="19"/>
        <v>0</v>
      </c>
      <c r="DG57" s="84">
        <f t="shared" si="19"/>
        <v>0</v>
      </c>
      <c r="DH57" s="84">
        <f t="shared" si="20"/>
        <v>0</v>
      </c>
      <c r="DI57" s="84">
        <f t="shared" si="20"/>
        <v>0</v>
      </c>
      <c r="DJ57" s="84">
        <f t="shared" si="20"/>
        <v>0</v>
      </c>
      <c r="DK57" s="84">
        <f t="shared" si="18"/>
        <v>0</v>
      </c>
      <c r="DL57" s="337"/>
      <c r="DM57" s="337"/>
      <c r="DN57" s="337"/>
      <c r="DO57" s="337"/>
      <c r="DP57" s="337"/>
      <c r="DQ57" s="337"/>
      <c r="DR57" s="337"/>
    </row>
    <row r="58" spans="1:122" s="106" customFormat="1" ht="13.5" thickBot="1" x14ac:dyDescent="0.25">
      <c r="A58" s="84">
        <v>1731</v>
      </c>
      <c r="B58" s="335"/>
      <c r="C58" s="86">
        <v>42554</v>
      </c>
      <c r="D58" s="87">
        <v>38380</v>
      </c>
      <c r="E58" s="84"/>
      <c r="F58" s="88"/>
      <c r="G58" s="84"/>
      <c r="H58" s="89"/>
      <c r="I58" s="88">
        <v>562</v>
      </c>
      <c r="J58" s="84">
        <v>31</v>
      </c>
      <c r="K58" s="88">
        <v>0</v>
      </c>
      <c r="L58" s="89">
        <v>0.94483985765124556</v>
      </c>
      <c r="M58" s="88">
        <v>576</v>
      </c>
      <c r="N58" s="88">
        <v>77</v>
      </c>
      <c r="O58" s="88">
        <v>0</v>
      </c>
      <c r="P58" s="90">
        <v>0.86631944444444442</v>
      </c>
      <c r="Q58" s="88">
        <v>258</v>
      </c>
      <c r="R58" s="88">
        <v>11</v>
      </c>
      <c r="S58" s="88">
        <v>0</v>
      </c>
      <c r="T58" s="90">
        <v>0.95736434108527135</v>
      </c>
      <c r="U58" s="88">
        <v>36984</v>
      </c>
      <c r="V58" s="88">
        <v>763</v>
      </c>
      <c r="W58" s="88">
        <v>5</v>
      </c>
      <c r="X58" s="90">
        <v>0.97936945706251355</v>
      </c>
      <c r="Y58" s="85">
        <v>38380</v>
      </c>
      <c r="Z58" s="85">
        <v>882</v>
      </c>
      <c r="AA58" s="91">
        <v>5</v>
      </c>
      <c r="AB58" s="92">
        <v>1</v>
      </c>
      <c r="AC58" s="84">
        <v>0</v>
      </c>
      <c r="AD58" s="84">
        <v>0</v>
      </c>
      <c r="AE58" s="92">
        <v>1</v>
      </c>
      <c r="AF58" s="84">
        <v>0</v>
      </c>
      <c r="AG58" s="84">
        <v>0</v>
      </c>
      <c r="AH58" s="93">
        <v>1</v>
      </c>
      <c r="AI58" s="84">
        <v>0</v>
      </c>
      <c r="AJ58" s="94">
        <v>0</v>
      </c>
      <c r="AK58" s="93">
        <v>1</v>
      </c>
      <c r="AL58" s="84">
        <v>0</v>
      </c>
      <c r="AM58" s="94">
        <v>0</v>
      </c>
      <c r="AN58" s="93">
        <v>1</v>
      </c>
      <c r="AO58" s="84">
        <v>0</v>
      </c>
      <c r="AP58" s="94">
        <v>0</v>
      </c>
      <c r="AQ58" s="93">
        <v>1</v>
      </c>
      <c r="AR58" s="84">
        <v>0</v>
      </c>
      <c r="AS58" s="94">
        <v>0</v>
      </c>
      <c r="AT58" s="93">
        <v>1</v>
      </c>
      <c r="AU58" s="84">
        <v>0</v>
      </c>
      <c r="AV58" s="94">
        <v>0</v>
      </c>
      <c r="AW58" s="95">
        <v>0</v>
      </c>
      <c r="AX58" s="95">
        <v>1138</v>
      </c>
      <c r="AY58" s="96">
        <v>37242</v>
      </c>
      <c r="AZ58" s="109"/>
      <c r="BA58" s="97">
        <v>21</v>
      </c>
      <c r="BB58" s="98">
        <v>9</v>
      </c>
      <c r="BC58" s="98">
        <v>22</v>
      </c>
      <c r="BD58" s="99">
        <v>7.5</v>
      </c>
      <c r="BE58" s="100">
        <v>10.5</v>
      </c>
      <c r="BF58" s="101"/>
      <c r="BG58" s="84"/>
      <c r="BH58" s="84"/>
      <c r="BI58" s="102"/>
      <c r="BJ58" s="102"/>
      <c r="BK58" s="102"/>
      <c r="BL58" s="103"/>
      <c r="BM58" s="104"/>
      <c r="BN58" s="102"/>
      <c r="BO58" s="102"/>
      <c r="BP58" s="108"/>
      <c r="BQ58" s="108"/>
      <c r="BR58" s="108"/>
      <c r="BS58" s="108"/>
      <c r="BT58" s="105">
        <f t="shared" si="29"/>
        <v>1</v>
      </c>
      <c r="BU58" s="105">
        <f t="shared" si="30"/>
        <v>1</v>
      </c>
      <c r="BV58" s="105">
        <f t="shared" si="31"/>
        <v>1</v>
      </c>
      <c r="BW58" s="105">
        <f t="shared" si="32"/>
        <v>1</v>
      </c>
      <c r="BX58" s="105">
        <f t="shared" si="33"/>
        <v>1</v>
      </c>
      <c r="BY58" s="105">
        <f t="shared" si="34"/>
        <v>1</v>
      </c>
      <c r="BZ58" s="105">
        <f t="shared" si="35"/>
        <v>1</v>
      </c>
      <c r="CA58" s="221">
        <v>0.98</v>
      </c>
      <c r="CB58" s="221">
        <v>0.9</v>
      </c>
      <c r="CC58" s="341"/>
      <c r="CD58" s="341"/>
      <c r="CE58" s="341"/>
      <c r="CF58" s="341"/>
      <c r="CG58" s="341"/>
      <c r="CH58" s="341"/>
      <c r="CI58" s="341"/>
      <c r="CJ58" s="222">
        <v>0.998</v>
      </c>
      <c r="CK58" s="222">
        <v>0.95</v>
      </c>
      <c r="CL58" s="223">
        <f t="shared" si="36"/>
        <v>1</v>
      </c>
      <c r="CM58" s="223">
        <f t="shared" si="37"/>
        <v>1</v>
      </c>
      <c r="CN58" s="223">
        <f t="shared" si="38"/>
        <v>1</v>
      </c>
      <c r="CO58" s="223">
        <f t="shared" si="39"/>
        <v>1</v>
      </c>
      <c r="CP58" s="223">
        <f t="shared" si="40"/>
        <v>1</v>
      </c>
      <c r="CQ58" s="223">
        <f t="shared" si="41"/>
        <v>1</v>
      </c>
      <c r="CR58" s="223">
        <f t="shared" si="42"/>
        <v>1</v>
      </c>
      <c r="CS58" s="343"/>
      <c r="CT58" s="343"/>
      <c r="CU58" s="343"/>
      <c r="CV58" s="343"/>
      <c r="CW58" s="343"/>
      <c r="CX58" s="343"/>
      <c r="CY58" s="343"/>
      <c r="CZ58" s="342"/>
      <c r="DA58" s="338"/>
      <c r="DB58" s="338"/>
      <c r="DC58" s="338"/>
      <c r="DD58" s="338"/>
      <c r="DE58" s="84">
        <f t="shared" si="19"/>
        <v>0</v>
      </c>
      <c r="DF58" s="84">
        <f t="shared" si="19"/>
        <v>0</v>
      </c>
      <c r="DG58" s="84">
        <f t="shared" si="19"/>
        <v>0</v>
      </c>
      <c r="DH58" s="84">
        <f t="shared" si="20"/>
        <v>0</v>
      </c>
      <c r="DI58" s="84">
        <f t="shared" si="20"/>
        <v>0</v>
      </c>
      <c r="DJ58" s="84">
        <f t="shared" si="20"/>
        <v>0</v>
      </c>
      <c r="DK58" s="84">
        <f t="shared" si="18"/>
        <v>0</v>
      </c>
      <c r="DL58" s="337"/>
      <c r="DM58" s="337"/>
      <c r="DN58" s="337"/>
      <c r="DO58" s="337"/>
      <c r="DP58" s="337"/>
      <c r="DQ58" s="337"/>
      <c r="DR58" s="337"/>
    </row>
    <row r="59" spans="1:122" s="106" customFormat="1" ht="13.5" thickBot="1" x14ac:dyDescent="0.25">
      <c r="A59" s="84">
        <v>1732</v>
      </c>
      <c r="B59" s="335">
        <v>27</v>
      </c>
      <c r="C59" s="86">
        <v>42555</v>
      </c>
      <c r="D59" s="87">
        <v>86220</v>
      </c>
      <c r="E59" s="84">
        <v>11116</v>
      </c>
      <c r="F59" s="88">
        <v>303</v>
      </c>
      <c r="G59" s="84">
        <v>0</v>
      </c>
      <c r="H59" s="89">
        <v>0.97274199352284996</v>
      </c>
      <c r="I59" s="88">
        <v>13539</v>
      </c>
      <c r="J59" s="84">
        <v>383</v>
      </c>
      <c r="K59" s="88">
        <v>0</v>
      </c>
      <c r="L59" s="89">
        <v>0.97171135238939366</v>
      </c>
      <c r="M59" s="88">
        <v>5164</v>
      </c>
      <c r="N59" s="88">
        <v>115</v>
      </c>
      <c r="O59" s="88">
        <v>0</v>
      </c>
      <c r="P59" s="90">
        <v>0.97773044151820299</v>
      </c>
      <c r="Q59" s="88">
        <v>6939</v>
      </c>
      <c r="R59" s="88">
        <v>308</v>
      </c>
      <c r="S59" s="88">
        <v>6</v>
      </c>
      <c r="T59" s="90">
        <v>0.95561320074938749</v>
      </c>
      <c r="U59" s="88">
        <v>49462</v>
      </c>
      <c r="V59" s="88">
        <v>2631</v>
      </c>
      <c r="W59" s="88">
        <v>13</v>
      </c>
      <c r="X59" s="90">
        <v>0.94680765031741543</v>
      </c>
      <c r="Y59" s="85">
        <v>86220</v>
      </c>
      <c r="Z59" s="85">
        <v>3740</v>
      </c>
      <c r="AA59" s="91">
        <v>19</v>
      </c>
      <c r="AB59" s="92">
        <v>1</v>
      </c>
      <c r="AC59" s="84">
        <v>0</v>
      </c>
      <c r="AD59" s="84">
        <v>0</v>
      </c>
      <c r="AE59" s="92">
        <v>1</v>
      </c>
      <c r="AF59" s="84">
        <v>0</v>
      </c>
      <c r="AG59" s="84">
        <v>0</v>
      </c>
      <c r="AH59" s="93">
        <v>0.99750000000000005</v>
      </c>
      <c r="AI59" s="84">
        <v>1</v>
      </c>
      <c r="AJ59" s="94">
        <v>0.02</v>
      </c>
      <c r="AK59" s="93">
        <v>1</v>
      </c>
      <c r="AL59" s="84">
        <v>0</v>
      </c>
      <c r="AM59" s="94">
        <v>0</v>
      </c>
      <c r="AN59" s="93">
        <v>1</v>
      </c>
      <c r="AO59" s="84">
        <v>0</v>
      </c>
      <c r="AP59" s="94">
        <v>0</v>
      </c>
      <c r="AQ59" s="93">
        <v>1</v>
      </c>
      <c r="AR59" s="84">
        <v>0</v>
      </c>
      <c r="AS59" s="94">
        <v>0</v>
      </c>
      <c r="AT59" s="93">
        <v>1</v>
      </c>
      <c r="AU59" s="84">
        <v>0</v>
      </c>
      <c r="AV59" s="94">
        <v>0</v>
      </c>
      <c r="AW59" s="95">
        <v>11116</v>
      </c>
      <c r="AX59" s="95">
        <v>18703</v>
      </c>
      <c r="AY59" s="96">
        <v>56401</v>
      </c>
      <c r="AZ59" s="109" t="s">
        <v>182</v>
      </c>
      <c r="BA59" s="97">
        <v>14.5</v>
      </c>
      <c r="BB59" s="98">
        <v>0</v>
      </c>
      <c r="BC59" s="98">
        <v>12</v>
      </c>
      <c r="BD59" s="99">
        <v>7.5</v>
      </c>
      <c r="BE59" s="100">
        <v>10.5</v>
      </c>
      <c r="BF59" s="101"/>
      <c r="BG59" s="84"/>
      <c r="BH59" s="84">
        <v>0.5</v>
      </c>
      <c r="BI59" s="102"/>
      <c r="BJ59" s="102"/>
      <c r="BK59" s="102"/>
      <c r="BL59" s="103"/>
      <c r="BM59" s="104"/>
      <c r="BN59" s="102"/>
      <c r="BO59" s="102">
        <v>0</v>
      </c>
      <c r="BP59" s="108"/>
      <c r="BQ59" s="108"/>
      <c r="BR59" s="108"/>
      <c r="BS59" s="108"/>
      <c r="BT59" s="105">
        <f t="shared" si="29"/>
        <v>1</v>
      </c>
      <c r="BU59" s="105">
        <f t="shared" si="30"/>
        <v>1</v>
      </c>
      <c r="BV59" s="105">
        <f t="shared" si="31"/>
        <v>1</v>
      </c>
      <c r="BW59" s="105">
        <f t="shared" si="32"/>
        <v>1</v>
      </c>
      <c r="BX59" s="105">
        <f t="shared" si="33"/>
        <v>1</v>
      </c>
      <c r="BY59" s="105">
        <f t="shared" si="34"/>
        <v>1</v>
      </c>
      <c r="BZ59" s="105">
        <f t="shared" si="35"/>
        <v>1</v>
      </c>
      <c r="CA59" s="221">
        <v>0.98</v>
      </c>
      <c r="CB59" s="221">
        <v>0.9</v>
      </c>
      <c r="CC59" s="339">
        <f t="shared" ref="CC59:CI59" si="49">AVERAGE(BT59:BT65)</f>
        <v>1</v>
      </c>
      <c r="CD59" s="339">
        <f t="shared" si="49"/>
        <v>0.99714285714285722</v>
      </c>
      <c r="CE59" s="339">
        <f t="shared" si="49"/>
        <v>0.9999920634920636</v>
      </c>
      <c r="CF59" s="339">
        <f t="shared" si="49"/>
        <v>1</v>
      </c>
      <c r="CG59" s="339">
        <f t="shared" si="49"/>
        <v>1</v>
      </c>
      <c r="CH59" s="339">
        <f t="shared" si="49"/>
        <v>1</v>
      </c>
      <c r="CI59" s="339">
        <f t="shared" si="49"/>
        <v>1</v>
      </c>
      <c r="CJ59" s="222">
        <v>0.998</v>
      </c>
      <c r="CK59" s="222">
        <v>0.95</v>
      </c>
      <c r="CL59" s="223">
        <f t="shared" si="36"/>
        <v>1</v>
      </c>
      <c r="CM59" s="223">
        <f t="shared" si="37"/>
        <v>1</v>
      </c>
      <c r="CN59" s="223">
        <f t="shared" si="38"/>
        <v>0.99750000000000005</v>
      </c>
      <c r="CO59" s="223">
        <f t="shared" si="39"/>
        <v>1</v>
      </c>
      <c r="CP59" s="223">
        <f t="shared" si="40"/>
        <v>1</v>
      </c>
      <c r="CQ59" s="223">
        <f t="shared" si="41"/>
        <v>1</v>
      </c>
      <c r="CR59" s="223">
        <f t="shared" si="42"/>
        <v>1</v>
      </c>
      <c r="CS59" s="342">
        <f t="shared" ref="CS59:CY59" si="50">AVERAGE(CL59:CL65)</f>
        <v>0.9962428571428571</v>
      </c>
      <c r="CT59" s="342">
        <f t="shared" si="50"/>
        <v>0.99714285714285722</v>
      </c>
      <c r="CU59" s="342">
        <f t="shared" si="50"/>
        <v>0.99963492063492065</v>
      </c>
      <c r="CV59" s="342">
        <f t="shared" si="50"/>
        <v>1</v>
      </c>
      <c r="CW59" s="342">
        <f t="shared" si="50"/>
        <v>1</v>
      </c>
      <c r="CX59" s="342">
        <f t="shared" si="50"/>
        <v>1</v>
      </c>
      <c r="CY59" s="342">
        <f t="shared" si="50"/>
        <v>1</v>
      </c>
      <c r="CZ59" s="342">
        <f>(SUM(Q59:Q65)-SUM(R59:R65))/SUM(Q59:Q65)</f>
        <v>0.95070170733887549</v>
      </c>
      <c r="DA59" s="338">
        <f>(SUM(U59:U65)-SUM(V59:V65))/SUM(U59:U65)</f>
        <v>0.95855019832975397</v>
      </c>
      <c r="DB59" s="338">
        <f>((SUM(E59:E65)-SUM(F59:F65))/SUM(E59:E65))</f>
        <v>0.97069019276975843</v>
      </c>
      <c r="DC59" s="338">
        <f>((SUM(I59:I65)-SUM(J59:J65))/SUM(I59:I65))</f>
        <v>0.96683192604642754</v>
      </c>
      <c r="DD59" s="338">
        <f>((SUM(M59:M65)-SUM(N59:N65))/SUM(M59:M65))</f>
        <v>0.96464264082374318</v>
      </c>
      <c r="DE59" s="84">
        <f t="shared" si="19"/>
        <v>0</v>
      </c>
      <c r="DF59" s="84">
        <f t="shared" si="19"/>
        <v>0</v>
      </c>
      <c r="DG59" s="84">
        <f t="shared" si="19"/>
        <v>0</v>
      </c>
      <c r="DH59" s="84">
        <f t="shared" si="20"/>
        <v>0</v>
      </c>
      <c r="DI59" s="84">
        <f t="shared" si="20"/>
        <v>0</v>
      </c>
      <c r="DJ59" s="84">
        <f t="shared" si="20"/>
        <v>0</v>
      </c>
      <c r="DK59" s="84">
        <f t="shared" si="18"/>
        <v>0</v>
      </c>
      <c r="DL59" s="337">
        <f>IF(CC59&lt;99%,5000,IF(CC59&lt;99.2%,4500,IF(CC59&lt;99.3%,4000,IF(CC59&lt;99.4%,3500,IF(CC59&lt;99.5%,3000,IF(CC59&lt;99.6%,2500,IF(CC59&lt;99.7%,2000,IF(CC59&lt;99.8%,1500,))))))))</f>
        <v>0</v>
      </c>
      <c r="DM59" s="337">
        <f>IF(CD59&lt;99%,5000,IF(CD59&lt;99.2%,4500,IF(CD59&lt;99.3%,4000,IF(CD59&lt;99.4%,3500,IF(CD59&lt;99.5%,3000,IF(CD59&lt;99.6%,2500,IF(CD59&lt;99.7%,2000,IF(CD59&lt;99.8%,1500,))))))))</f>
        <v>1500</v>
      </c>
      <c r="DN59" s="337">
        <f>IF(CE59&lt;99%,5000,IF(CE59&lt;99.2%,4500,IF(CE59&lt;99.3%,4000,IF(CE59&lt;99.4%,3500,IF(CE59&lt;99.5%,3000,IF(CE59&lt;99.6%,2500,IF(CE59&lt;99.7%,2000,IF(CE59&lt;99.8%,1500,))))))))</f>
        <v>0</v>
      </c>
      <c r="DO59" s="337">
        <f>IF(CF59&lt;88.2%,5000,IF(CF59&lt;88.4%,4500,IF(CF59&lt;88.5%,4000,IF(CF59&lt;88.6%,3500,IF(CF59&lt;88.7%,3000,IF(CF59&lt;88.8%,2500,IF(CF59&lt;88.9%,2000,IF(CF59&lt;90%,1500,))))))))</f>
        <v>0</v>
      </c>
      <c r="DP59" s="337">
        <f>IF(CG59&lt;99%,5000,IF(CG59&lt;99.2%,4500,IF(CG59&lt;99.3%,4000,IF(CG59&lt;99.4%,3500,IF(CG59&lt;99.5%,3000,IF(CG59&lt;99.6%,2500,IF(CG59&lt;99.7%,2000,IF(CG59&lt;99.8%,1500,))))))))</f>
        <v>0</v>
      </c>
      <c r="DQ59" s="337">
        <f>IF(CH59&lt;99%,5000,IF(CH59&lt;99.2%,4500,IF(CH59&lt;99.3%,4000,IF(CH59&lt;99.4%,3500,IF(CH59&lt;99.5%,3000,IF(CH59&lt;99.6%,2500,IF(CH59&lt;99.7%,2000,IF(CH59&lt;99.8%,1500,))))))))</f>
        <v>0</v>
      </c>
      <c r="DR59" s="337">
        <f>IF(CI59&lt;99%,5000,IF(CI59&lt;99.2%,4500,IF(CI59&lt;99.3%,4000,IF(CI59&lt;99.4%,3500,IF(CI59&lt;99.5%,3000,IF(CI59&lt;99.6%,2500,IF(CI59&lt;99.7%,2000,IF(CI59&lt;99.8%,1500,))))))))</f>
        <v>0</v>
      </c>
    </row>
    <row r="60" spans="1:122" s="106" customFormat="1" ht="13.5" thickBot="1" x14ac:dyDescent="0.25">
      <c r="A60" s="84">
        <v>1733</v>
      </c>
      <c r="B60" s="335"/>
      <c r="C60" s="86">
        <v>42556</v>
      </c>
      <c r="D60" s="87">
        <v>85012</v>
      </c>
      <c r="E60" s="84">
        <v>9407</v>
      </c>
      <c r="F60" s="88">
        <v>292</v>
      </c>
      <c r="G60" s="84">
        <v>1</v>
      </c>
      <c r="H60" s="89">
        <v>0.96895928563835443</v>
      </c>
      <c r="I60" s="88">
        <v>13634</v>
      </c>
      <c r="J60" s="84">
        <v>490</v>
      </c>
      <c r="K60" s="88">
        <v>0</v>
      </c>
      <c r="L60" s="89">
        <v>0.96406043714243805</v>
      </c>
      <c r="M60" s="88">
        <v>4793</v>
      </c>
      <c r="N60" s="88">
        <v>163</v>
      </c>
      <c r="O60" s="88">
        <v>0</v>
      </c>
      <c r="P60" s="90">
        <v>0.96599207177133317</v>
      </c>
      <c r="Q60" s="88">
        <v>8798</v>
      </c>
      <c r="R60" s="88">
        <v>401</v>
      </c>
      <c r="S60" s="88">
        <v>1</v>
      </c>
      <c r="T60" s="90">
        <v>0.95442145942259604</v>
      </c>
      <c r="U60" s="88">
        <v>48380</v>
      </c>
      <c r="V60" s="88">
        <v>2069</v>
      </c>
      <c r="W60" s="88">
        <v>3</v>
      </c>
      <c r="X60" s="90">
        <v>0.95723439437784208</v>
      </c>
      <c r="Y60" s="85">
        <v>85012</v>
      </c>
      <c r="Z60" s="85">
        <v>3415</v>
      </c>
      <c r="AA60" s="91">
        <v>5</v>
      </c>
      <c r="AB60" s="92">
        <v>0.97370000000000001</v>
      </c>
      <c r="AC60" s="84">
        <v>1</v>
      </c>
      <c r="AD60" s="84">
        <v>0.75</v>
      </c>
      <c r="AE60" s="92">
        <v>0.98</v>
      </c>
      <c r="AF60" s="84">
        <v>1</v>
      </c>
      <c r="AG60" s="84">
        <v>0.25</v>
      </c>
      <c r="AH60" s="93">
        <v>0.99994444444444441</v>
      </c>
      <c r="AI60" s="84">
        <v>1</v>
      </c>
      <c r="AJ60" s="94">
        <v>1E-3</v>
      </c>
      <c r="AK60" s="93">
        <v>1</v>
      </c>
      <c r="AL60" s="84">
        <v>0</v>
      </c>
      <c r="AM60" s="94">
        <v>0</v>
      </c>
      <c r="AN60" s="93">
        <v>1</v>
      </c>
      <c r="AO60" s="84">
        <v>0</v>
      </c>
      <c r="AP60" s="94">
        <v>0</v>
      </c>
      <c r="AQ60" s="93">
        <v>1</v>
      </c>
      <c r="AR60" s="84">
        <v>0</v>
      </c>
      <c r="AS60" s="94">
        <v>0</v>
      </c>
      <c r="AT60" s="93">
        <v>1</v>
      </c>
      <c r="AU60" s="84">
        <v>0</v>
      </c>
      <c r="AV60" s="94">
        <v>0</v>
      </c>
      <c r="AW60" s="95">
        <v>9407</v>
      </c>
      <c r="AX60" s="95">
        <v>18427</v>
      </c>
      <c r="AY60" s="96">
        <v>57178</v>
      </c>
      <c r="AZ60" s="109" t="s">
        <v>183</v>
      </c>
      <c r="BA60" s="97">
        <v>16</v>
      </c>
      <c r="BB60" s="98">
        <v>0</v>
      </c>
      <c r="BC60" s="98">
        <v>8</v>
      </c>
      <c r="BD60" s="99">
        <v>7.5</v>
      </c>
      <c r="BE60" s="100">
        <v>10.5</v>
      </c>
      <c r="BF60" s="101">
        <v>0.75</v>
      </c>
      <c r="BG60" s="84">
        <v>0.5</v>
      </c>
      <c r="BH60" s="84">
        <v>1</v>
      </c>
      <c r="BI60" s="102"/>
      <c r="BJ60" s="102"/>
      <c r="BK60" s="102"/>
      <c r="BL60" s="103"/>
      <c r="BM60" s="104">
        <v>0</v>
      </c>
      <c r="BN60" s="102">
        <v>1</v>
      </c>
      <c r="BO60" s="102">
        <v>1</v>
      </c>
      <c r="BP60" s="104"/>
      <c r="BQ60" s="104"/>
      <c r="BR60" s="104"/>
      <c r="BS60" s="104"/>
      <c r="BT60" s="105">
        <f t="shared" si="29"/>
        <v>1</v>
      </c>
      <c r="BU60" s="105">
        <f t="shared" si="30"/>
        <v>0.98</v>
      </c>
      <c r="BV60" s="105">
        <f t="shared" si="31"/>
        <v>0.99994444444444441</v>
      </c>
      <c r="BW60" s="105">
        <f t="shared" si="32"/>
        <v>1</v>
      </c>
      <c r="BX60" s="105">
        <f t="shared" si="33"/>
        <v>1</v>
      </c>
      <c r="BY60" s="105">
        <f t="shared" si="34"/>
        <v>1</v>
      </c>
      <c r="BZ60" s="105">
        <f t="shared" si="35"/>
        <v>1</v>
      </c>
      <c r="CA60" s="221">
        <v>0.98</v>
      </c>
      <c r="CB60" s="221">
        <v>0.9</v>
      </c>
      <c r="CC60" s="340"/>
      <c r="CD60" s="340"/>
      <c r="CE60" s="340"/>
      <c r="CF60" s="340"/>
      <c r="CG60" s="340"/>
      <c r="CH60" s="340"/>
      <c r="CI60" s="340"/>
      <c r="CJ60" s="222">
        <v>0.998</v>
      </c>
      <c r="CK60" s="222">
        <v>0.95</v>
      </c>
      <c r="CL60" s="223">
        <f t="shared" si="36"/>
        <v>0.97370000000000001</v>
      </c>
      <c r="CM60" s="223">
        <f t="shared" si="37"/>
        <v>0.98</v>
      </c>
      <c r="CN60" s="223">
        <f t="shared" si="38"/>
        <v>0.99994444444444441</v>
      </c>
      <c r="CO60" s="223">
        <f t="shared" si="39"/>
        <v>1</v>
      </c>
      <c r="CP60" s="223">
        <f t="shared" si="40"/>
        <v>1</v>
      </c>
      <c r="CQ60" s="223">
        <f t="shared" si="41"/>
        <v>1</v>
      </c>
      <c r="CR60" s="223">
        <f t="shared" si="42"/>
        <v>1</v>
      </c>
      <c r="CS60" s="343"/>
      <c r="CT60" s="343"/>
      <c r="CU60" s="343"/>
      <c r="CV60" s="343"/>
      <c r="CW60" s="343"/>
      <c r="CX60" s="343"/>
      <c r="CY60" s="343"/>
      <c r="CZ60" s="342"/>
      <c r="DA60" s="338"/>
      <c r="DB60" s="338"/>
      <c r="DC60" s="338"/>
      <c r="DD60" s="338"/>
      <c r="DE60" s="84">
        <f t="shared" si="19"/>
        <v>0</v>
      </c>
      <c r="DF60" s="84">
        <f t="shared" si="19"/>
        <v>0</v>
      </c>
      <c r="DG60" s="84">
        <f t="shared" si="19"/>
        <v>0</v>
      </c>
      <c r="DH60" s="84">
        <f t="shared" si="20"/>
        <v>0</v>
      </c>
      <c r="DI60" s="84">
        <f t="shared" si="20"/>
        <v>0</v>
      </c>
      <c r="DJ60" s="84">
        <f t="shared" si="20"/>
        <v>0</v>
      </c>
      <c r="DK60" s="84">
        <f t="shared" si="18"/>
        <v>0</v>
      </c>
      <c r="DL60" s="337"/>
      <c r="DM60" s="337"/>
      <c r="DN60" s="337"/>
      <c r="DO60" s="337"/>
      <c r="DP60" s="337"/>
      <c r="DQ60" s="337"/>
      <c r="DR60" s="337"/>
    </row>
    <row r="61" spans="1:122" s="106" customFormat="1" ht="13.5" thickBot="1" x14ac:dyDescent="0.25">
      <c r="A61" s="84">
        <v>1734</v>
      </c>
      <c r="B61" s="335"/>
      <c r="C61" s="86">
        <v>42557</v>
      </c>
      <c r="D61" s="87">
        <v>81418</v>
      </c>
      <c r="E61" s="84">
        <v>10950</v>
      </c>
      <c r="F61" s="88">
        <v>358</v>
      </c>
      <c r="G61" s="84">
        <v>0</v>
      </c>
      <c r="H61" s="89">
        <v>0.96730593607305937</v>
      </c>
      <c r="I61" s="88">
        <v>11592</v>
      </c>
      <c r="J61" s="84">
        <v>380</v>
      </c>
      <c r="K61" s="88">
        <v>0</v>
      </c>
      <c r="L61" s="89">
        <v>0.96721877156659763</v>
      </c>
      <c r="M61" s="88">
        <v>4425</v>
      </c>
      <c r="N61" s="88">
        <v>179</v>
      </c>
      <c r="O61" s="88">
        <v>1</v>
      </c>
      <c r="P61" s="90">
        <v>0.95954802259887007</v>
      </c>
      <c r="Q61" s="88">
        <v>6900</v>
      </c>
      <c r="R61" s="88">
        <v>355</v>
      </c>
      <c r="S61" s="88">
        <v>0</v>
      </c>
      <c r="T61" s="90">
        <v>0.9485507246376812</v>
      </c>
      <c r="U61" s="88">
        <v>47551</v>
      </c>
      <c r="V61" s="88">
        <v>2007</v>
      </c>
      <c r="W61" s="88">
        <v>4</v>
      </c>
      <c r="X61" s="90">
        <v>0.95779268574793375</v>
      </c>
      <c r="Y61" s="85">
        <v>81418</v>
      </c>
      <c r="Z61" s="85">
        <v>3279</v>
      </c>
      <c r="AA61" s="91">
        <v>5</v>
      </c>
      <c r="AB61" s="92">
        <v>1</v>
      </c>
      <c r="AC61" s="84">
        <v>0</v>
      </c>
      <c r="AD61" s="84">
        <v>0</v>
      </c>
      <c r="AE61" s="92">
        <v>1</v>
      </c>
      <c r="AF61" s="84">
        <v>0</v>
      </c>
      <c r="AG61" s="84">
        <v>0</v>
      </c>
      <c r="AH61" s="93">
        <v>1</v>
      </c>
      <c r="AI61" s="84">
        <v>0</v>
      </c>
      <c r="AJ61" s="94">
        <v>0</v>
      </c>
      <c r="AK61" s="93">
        <v>1</v>
      </c>
      <c r="AL61" s="84">
        <v>0</v>
      </c>
      <c r="AM61" s="94">
        <v>0</v>
      </c>
      <c r="AN61" s="93">
        <v>1</v>
      </c>
      <c r="AO61" s="84">
        <v>0</v>
      </c>
      <c r="AP61" s="94">
        <v>0</v>
      </c>
      <c r="AQ61" s="93">
        <v>1</v>
      </c>
      <c r="AR61" s="84">
        <v>0</v>
      </c>
      <c r="AS61" s="94">
        <v>0</v>
      </c>
      <c r="AT61" s="93">
        <v>1</v>
      </c>
      <c r="AU61" s="84">
        <v>0</v>
      </c>
      <c r="AV61" s="94">
        <v>0</v>
      </c>
      <c r="AW61" s="95">
        <v>10950</v>
      </c>
      <c r="AX61" s="95">
        <v>16017</v>
      </c>
      <c r="AY61" s="96">
        <v>54451</v>
      </c>
      <c r="AZ61" s="109"/>
      <c r="BA61" s="97">
        <v>21</v>
      </c>
      <c r="BB61" s="98">
        <v>9</v>
      </c>
      <c r="BC61" s="98">
        <v>18</v>
      </c>
      <c r="BD61" s="99">
        <v>7.5</v>
      </c>
      <c r="BE61" s="100">
        <v>10.5</v>
      </c>
      <c r="BF61" s="101"/>
      <c r="BG61" s="84"/>
      <c r="BH61" s="84"/>
      <c r="BI61" s="102"/>
      <c r="BJ61" s="102"/>
      <c r="BK61" s="102"/>
      <c r="BL61" s="103"/>
      <c r="BM61" s="104"/>
      <c r="BN61" s="102"/>
      <c r="BO61" s="102"/>
      <c r="BP61" s="104"/>
      <c r="BQ61" s="104"/>
      <c r="BR61" s="104"/>
      <c r="BS61" s="104"/>
      <c r="BT61" s="105">
        <f t="shared" si="29"/>
        <v>1</v>
      </c>
      <c r="BU61" s="105">
        <f t="shared" si="30"/>
        <v>1</v>
      </c>
      <c r="BV61" s="105">
        <f t="shared" si="31"/>
        <v>1</v>
      </c>
      <c r="BW61" s="105">
        <f t="shared" si="32"/>
        <v>1</v>
      </c>
      <c r="BX61" s="105">
        <f t="shared" si="33"/>
        <v>1</v>
      </c>
      <c r="BY61" s="105">
        <f t="shared" si="34"/>
        <v>1</v>
      </c>
      <c r="BZ61" s="105">
        <f t="shared" si="35"/>
        <v>1</v>
      </c>
      <c r="CA61" s="221">
        <v>0.98</v>
      </c>
      <c r="CB61" s="221">
        <v>0.9</v>
      </c>
      <c r="CC61" s="340"/>
      <c r="CD61" s="340"/>
      <c r="CE61" s="340"/>
      <c r="CF61" s="340"/>
      <c r="CG61" s="340"/>
      <c r="CH61" s="340"/>
      <c r="CI61" s="340"/>
      <c r="CJ61" s="222">
        <v>0.998</v>
      </c>
      <c r="CK61" s="222">
        <v>0.95</v>
      </c>
      <c r="CL61" s="223">
        <f t="shared" si="36"/>
        <v>1</v>
      </c>
      <c r="CM61" s="223">
        <f t="shared" si="37"/>
        <v>1</v>
      </c>
      <c r="CN61" s="223">
        <f t="shared" si="38"/>
        <v>1</v>
      </c>
      <c r="CO61" s="223">
        <f t="shared" si="39"/>
        <v>1</v>
      </c>
      <c r="CP61" s="223">
        <f t="shared" si="40"/>
        <v>1</v>
      </c>
      <c r="CQ61" s="223">
        <f t="shared" si="41"/>
        <v>1</v>
      </c>
      <c r="CR61" s="223">
        <f t="shared" si="42"/>
        <v>1</v>
      </c>
      <c r="CS61" s="343"/>
      <c r="CT61" s="343"/>
      <c r="CU61" s="343"/>
      <c r="CV61" s="343"/>
      <c r="CW61" s="343"/>
      <c r="CX61" s="343"/>
      <c r="CY61" s="343"/>
      <c r="CZ61" s="342"/>
      <c r="DA61" s="338"/>
      <c r="DB61" s="338"/>
      <c r="DC61" s="338"/>
      <c r="DD61" s="338"/>
      <c r="DE61" s="84">
        <f t="shared" si="19"/>
        <v>0</v>
      </c>
      <c r="DF61" s="84">
        <f t="shared" si="19"/>
        <v>0</v>
      </c>
      <c r="DG61" s="84">
        <f t="shared" si="19"/>
        <v>0</v>
      </c>
      <c r="DH61" s="84">
        <f t="shared" si="20"/>
        <v>0</v>
      </c>
      <c r="DI61" s="84">
        <f t="shared" si="20"/>
        <v>0</v>
      </c>
      <c r="DJ61" s="84">
        <f t="shared" si="20"/>
        <v>0</v>
      </c>
      <c r="DK61" s="84">
        <f t="shared" si="18"/>
        <v>0</v>
      </c>
      <c r="DL61" s="337"/>
      <c r="DM61" s="337"/>
      <c r="DN61" s="337"/>
      <c r="DO61" s="337"/>
      <c r="DP61" s="337"/>
      <c r="DQ61" s="337"/>
      <c r="DR61" s="337"/>
    </row>
    <row r="62" spans="1:122" s="106" customFormat="1" ht="13.5" thickBot="1" x14ac:dyDescent="0.25">
      <c r="A62" s="84">
        <v>1735</v>
      </c>
      <c r="B62" s="335"/>
      <c r="C62" s="86">
        <v>42558</v>
      </c>
      <c r="D62" s="87">
        <v>86138</v>
      </c>
      <c r="E62" s="84">
        <v>10989</v>
      </c>
      <c r="F62" s="88">
        <v>319</v>
      </c>
      <c r="G62" s="84">
        <v>0</v>
      </c>
      <c r="H62" s="89">
        <v>0.97097097097097096</v>
      </c>
      <c r="I62" s="88">
        <v>16266</v>
      </c>
      <c r="J62" s="84">
        <v>494</v>
      </c>
      <c r="K62" s="88">
        <v>2</v>
      </c>
      <c r="L62" s="89">
        <v>0.9696299028648715</v>
      </c>
      <c r="M62" s="88">
        <v>4449</v>
      </c>
      <c r="N62" s="88">
        <v>182</v>
      </c>
      <c r="O62" s="88">
        <v>1</v>
      </c>
      <c r="P62" s="90">
        <v>0.95909193077095978</v>
      </c>
      <c r="Q62" s="88">
        <v>8330</v>
      </c>
      <c r="R62" s="88">
        <v>403</v>
      </c>
      <c r="S62" s="88">
        <v>0</v>
      </c>
      <c r="T62" s="90">
        <v>0.9516206482593037</v>
      </c>
      <c r="U62" s="88">
        <v>46104</v>
      </c>
      <c r="V62" s="88">
        <v>1824</v>
      </c>
      <c r="W62" s="88">
        <v>6</v>
      </c>
      <c r="X62" s="90">
        <v>0.9604372722540343</v>
      </c>
      <c r="Y62" s="85">
        <v>86138</v>
      </c>
      <c r="Z62" s="85">
        <v>3222</v>
      </c>
      <c r="AA62" s="91">
        <v>9</v>
      </c>
      <c r="AB62" s="92">
        <v>1</v>
      </c>
      <c r="AC62" s="84">
        <v>0</v>
      </c>
      <c r="AD62" s="84">
        <v>0</v>
      </c>
      <c r="AE62" s="92">
        <v>1</v>
      </c>
      <c r="AF62" s="84">
        <v>0</v>
      </c>
      <c r="AG62" s="84">
        <v>0</v>
      </c>
      <c r="AH62" s="93">
        <v>1</v>
      </c>
      <c r="AI62" s="84">
        <v>0</v>
      </c>
      <c r="AJ62" s="94">
        <v>0</v>
      </c>
      <c r="AK62" s="93">
        <v>1</v>
      </c>
      <c r="AL62" s="84">
        <v>0</v>
      </c>
      <c r="AM62" s="94">
        <v>0</v>
      </c>
      <c r="AN62" s="93">
        <v>1</v>
      </c>
      <c r="AO62" s="84">
        <v>0</v>
      </c>
      <c r="AP62" s="94">
        <v>0</v>
      </c>
      <c r="AQ62" s="93">
        <v>1</v>
      </c>
      <c r="AR62" s="84">
        <v>0</v>
      </c>
      <c r="AS62" s="94">
        <v>0</v>
      </c>
      <c r="AT62" s="93">
        <v>1</v>
      </c>
      <c r="AU62" s="84">
        <v>0</v>
      </c>
      <c r="AV62" s="94">
        <v>0</v>
      </c>
      <c r="AW62" s="95">
        <v>10989</v>
      </c>
      <c r="AX62" s="95">
        <v>20715</v>
      </c>
      <c r="AY62" s="96">
        <v>54434</v>
      </c>
      <c r="AZ62" s="109"/>
      <c r="BA62" s="97">
        <v>21</v>
      </c>
      <c r="BB62" s="98">
        <v>9</v>
      </c>
      <c r="BC62" s="98">
        <v>22</v>
      </c>
      <c r="BD62" s="99">
        <v>7.5</v>
      </c>
      <c r="BE62" s="100">
        <v>10.5</v>
      </c>
      <c r="BF62" s="101"/>
      <c r="BG62" s="84"/>
      <c r="BH62" s="84"/>
      <c r="BI62" s="102"/>
      <c r="BJ62" s="102"/>
      <c r="BK62" s="102"/>
      <c r="BL62" s="103"/>
      <c r="BM62" s="104"/>
      <c r="BN62" s="102"/>
      <c r="BO62" s="102"/>
      <c r="BP62" s="104"/>
      <c r="BQ62" s="104"/>
      <c r="BR62" s="104"/>
      <c r="BS62" s="104"/>
      <c r="BT62" s="105">
        <f t="shared" si="29"/>
        <v>1</v>
      </c>
      <c r="BU62" s="105">
        <f t="shared" si="30"/>
        <v>1</v>
      </c>
      <c r="BV62" s="105">
        <f t="shared" si="31"/>
        <v>1</v>
      </c>
      <c r="BW62" s="105">
        <f t="shared" si="32"/>
        <v>1</v>
      </c>
      <c r="BX62" s="105">
        <f t="shared" si="33"/>
        <v>1</v>
      </c>
      <c r="BY62" s="105">
        <f t="shared" si="34"/>
        <v>1</v>
      </c>
      <c r="BZ62" s="105">
        <f t="shared" si="35"/>
        <v>1</v>
      </c>
      <c r="CA62" s="221">
        <v>0.98</v>
      </c>
      <c r="CB62" s="221">
        <v>0.9</v>
      </c>
      <c r="CC62" s="340"/>
      <c r="CD62" s="340"/>
      <c r="CE62" s="340"/>
      <c r="CF62" s="340"/>
      <c r="CG62" s="340"/>
      <c r="CH62" s="340"/>
      <c r="CI62" s="340"/>
      <c r="CJ62" s="222">
        <v>0.998</v>
      </c>
      <c r="CK62" s="222">
        <v>0.95</v>
      </c>
      <c r="CL62" s="223">
        <f t="shared" si="36"/>
        <v>1</v>
      </c>
      <c r="CM62" s="223">
        <f t="shared" si="37"/>
        <v>1</v>
      </c>
      <c r="CN62" s="223">
        <f t="shared" si="38"/>
        <v>1</v>
      </c>
      <c r="CO62" s="223">
        <f t="shared" si="39"/>
        <v>1</v>
      </c>
      <c r="CP62" s="223">
        <f t="shared" si="40"/>
        <v>1</v>
      </c>
      <c r="CQ62" s="223">
        <f t="shared" si="41"/>
        <v>1</v>
      </c>
      <c r="CR62" s="223">
        <f t="shared" si="42"/>
        <v>1</v>
      </c>
      <c r="CS62" s="343"/>
      <c r="CT62" s="343"/>
      <c r="CU62" s="343"/>
      <c r="CV62" s="343"/>
      <c r="CW62" s="343"/>
      <c r="CX62" s="343"/>
      <c r="CY62" s="343"/>
      <c r="CZ62" s="342"/>
      <c r="DA62" s="338"/>
      <c r="DB62" s="338"/>
      <c r="DC62" s="338"/>
      <c r="DD62" s="338"/>
      <c r="DE62" s="84">
        <f t="shared" si="19"/>
        <v>0</v>
      </c>
      <c r="DF62" s="84">
        <f t="shared" si="19"/>
        <v>0</v>
      </c>
      <c r="DG62" s="84">
        <f t="shared" si="19"/>
        <v>0</v>
      </c>
      <c r="DH62" s="84">
        <f t="shared" si="20"/>
        <v>0</v>
      </c>
      <c r="DI62" s="84">
        <f t="shared" si="20"/>
        <v>0</v>
      </c>
      <c r="DJ62" s="84">
        <f t="shared" si="20"/>
        <v>0</v>
      </c>
      <c r="DK62" s="84">
        <f t="shared" si="18"/>
        <v>0</v>
      </c>
      <c r="DL62" s="337"/>
      <c r="DM62" s="337"/>
      <c r="DN62" s="337"/>
      <c r="DO62" s="337"/>
      <c r="DP62" s="337"/>
      <c r="DQ62" s="337"/>
      <c r="DR62" s="337"/>
    </row>
    <row r="63" spans="1:122" s="106" customFormat="1" ht="13.5" thickBot="1" x14ac:dyDescent="0.25">
      <c r="A63" s="84">
        <v>1736</v>
      </c>
      <c r="B63" s="335"/>
      <c r="C63" s="86">
        <v>42559</v>
      </c>
      <c r="D63" s="87">
        <v>81429</v>
      </c>
      <c r="E63" s="84">
        <v>9880</v>
      </c>
      <c r="F63" s="88">
        <v>264</v>
      </c>
      <c r="G63" s="84">
        <v>5</v>
      </c>
      <c r="H63" s="89">
        <v>0.97327935222672068</v>
      </c>
      <c r="I63" s="88">
        <v>15119</v>
      </c>
      <c r="J63" s="84">
        <v>474</v>
      </c>
      <c r="K63" s="88">
        <v>3</v>
      </c>
      <c r="L63" s="89">
        <v>0.96864872015344927</v>
      </c>
      <c r="M63" s="88">
        <v>4194</v>
      </c>
      <c r="N63" s="88">
        <v>145</v>
      </c>
      <c r="O63" s="88">
        <v>0</v>
      </c>
      <c r="P63" s="90">
        <v>0.96542680019074867</v>
      </c>
      <c r="Q63" s="88">
        <v>8364</v>
      </c>
      <c r="R63" s="88">
        <v>435</v>
      </c>
      <c r="S63" s="88">
        <v>0</v>
      </c>
      <c r="T63" s="90">
        <v>0.94799139167862267</v>
      </c>
      <c r="U63" s="88">
        <v>43872</v>
      </c>
      <c r="V63" s="88">
        <v>1790</v>
      </c>
      <c r="W63" s="88">
        <v>3</v>
      </c>
      <c r="X63" s="90">
        <v>0.95919948942377831</v>
      </c>
      <c r="Y63" s="85">
        <v>81429</v>
      </c>
      <c r="Z63" s="85">
        <v>3108</v>
      </c>
      <c r="AA63" s="91">
        <v>11</v>
      </c>
      <c r="AB63" s="92">
        <v>1</v>
      </c>
      <c r="AC63" s="84">
        <v>0</v>
      </c>
      <c r="AD63" s="84">
        <v>0</v>
      </c>
      <c r="AE63" s="92">
        <v>1</v>
      </c>
      <c r="AF63" s="84">
        <v>0</v>
      </c>
      <c r="AG63" s="84">
        <v>0</v>
      </c>
      <c r="AH63" s="93">
        <v>1</v>
      </c>
      <c r="AI63" s="84">
        <v>0</v>
      </c>
      <c r="AJ63" s="94">
        <v>0</v>
      </c>
      <c r="AK63" s="93">
        <v>1</v>
      </c>
      <c r="AL63" s="84">
        <v>0</v>
      </c>
      <c r="AM63" s="94">
        <v>0</v>
      </c>
      <c r="AN63" s="93">
        <v>1</v>
      </c>
      <c r="AO63" s="84">
        <v>0</v>
      </c>
      <c r="AP63" s="94">
        <v>0</v>
      </c>
      <c r="AQ63" s="93">
        <v>1</v>
      </c>
      <c r="AR63" s="84">
        <v>0</v>
      </c>
      <c r="AS63" s="94">
        <v>0</v>
      </c>
      <c r="AT63" s="93">
        <v>1</v>
      </c>
      <c r="AU63" s="84">
        <v>0</v>
      </c>
      <c r="AV63" s="94">
        <v>0</v>
      </c>
      <c r="AW63" s="95">
        <v>9880</v>
      </c>
      <c r="AX63" s="95">
        <v>19313</v>
      </c>
      <c r="AY63" s="96">
        <v>52236</v>
      </c>
      <c r="AZ63" s="109"/>
      <c r="BA63" s="97">
        <v>21</v>
      </c>
      <c r="BB63" s="98">
        <v>9</v>
      </c>
      <c r="BC63" s="98">
        <v>22</v>
      </c>
      <c r="BD63" s="99">
        <v>7.5</v>
      </c>
      <c r="BE63" s="100">
        <v>10.5</v>
      </c>
      <c r="BF63" s="101"/>
      <c r="BG63" s="84"/>
      <c r="BH63" s="84"/>
      <c r="BI63" s="102"/>
      <c r="BJ63" s="102"/>
      <c r="BK63" s="102"/>
      <c r="BL63" s="103"/>
      <c r="BM63" s="104"/>
      <c r="BN63" s="102"/>
      <c r="BO63" s="102"/>
      <c r="BP63" s="104"/>
      <c r="BQ63" s="104"/>
      <c r="BR63" s="104"/>
      <c r="BS63" s="104"/>
      <c r="BT63" s="105">
        <f t="shared" si="29"/>
        <v>1</v>
      </c>
      <c r="BU63" s="105">
        <f t="shared" si="30"/>
        <v>1</v>
      </c>
      <c r="BV63" s="105">
        <f t="shared" si="31"/>
        <v>1</v>
      </c>
      <c r="BW63" s="105">
        <f t="shared" si="32"/>
        <v>1</v>
      </c>
      <c r="BX63" s="105">
        <f t="shared" si="33"/>
        <v>1</v>
      </c>
      <c r="BY63" s="105">
        <f t="shared" si="34"/>
        <v>1</v>
      </c>
      <c r="BZ63" s="105">
        <f t="shared" si="35"/>
        <v>1</v>
      </c>
      <c r="CA63" s="221">
        <v>0.98</v>
      </c>
      <c r="CB63" s="221">
        <v>0.9</v>
      </c>
      <c r="CC63" s="340"/>
      <c r="CD63" s="340"/>
      <c r="CE63" s="340"/>
      <c r="CF63" s="340"/>
      <c r="CG63" s="340"/>
      <c r="CH63" s="340"/>
      <c r="CI63" s="340"/>
      <c r="CJ63" s="222">
        <v>0.998</v>
      </c>
      <c r="CK63" s="222">
        <v>0.95</v>
      </c>
      <c r="CL63" s="223">
        <f t="shared" si="36"/>
        <v>1</v>
      </c>
      <c r="CM63" s="223">
        <f t="shared" si="37"/>
        <v>1</v>
      </c>
      <c r="CN63" s="223">
        <f t="shared" si="38"/>
        <v>1</v>
      </c>
      <c r="CO63" s="223">
        <f t="shared" si="39"/>
        <v>1</v>
      </c>
      <c r="CP63" s="223">
        <f t="shared" si="40"/>
        <v>1</v>
      </c>
      <c r="CQ63" s="223">
        <f t="shared" si="41"/>
        <v>1</v>
      </c>
      <c r="CR63" s="223">
        <f t="shared" si="42"/>
        <v>1</v>
      </c>
      <c r="CS63" s="343"/>
      <c r="CT63" s="343"/>
      <c r="CU63" s="343"/>
      <c r="CV63" s="343"/>
      <c r="CW63" s="343"/>
      <c r="CX63" s="343"/>
      <c r="CY63" s="343"/>
      <c r="CZ63" s="342"/>
      <c r="DA63" s="338"/>
      <c r="DB63" s="338"/>
      <c r="DC63" s="338"/>
      <c r="DD63" s="338"/>
      <c r="DE63" s="84">
        <f t="shared" si="19"/>
        <v>0</v>
      </c>
      <c r="DF63" s="84">
        <f t="shared" si="19"/>
        <v>0</v>
      </c>
      <c r="DG63" s="84">
        <f t="shared" si="19"/>
        <v>0</v>
      </c>
      <c r="DH63" s="84">
        <f t="shared" si="20"/>
        <v>0</v>
      </c>
      <c r="DI63" s="84">
        <f t="shared" si="20"/>
        <v>0</v>
      </c>
      <c r="DJ63" s="84">
        <f t="shared" si="20"/>
        <v>0</v>
      </c>
      <c r="DK63" s="84">
        <f t="shared" si="18"/>
        <v>0</v>
      </c>
      <c r="DL63" s="337"/>
      <c r="DM63" s="337"/>
      <c r="DN63" s="337"/>
      <c r="DO63" s="337"/>
      <c r="DP63" s="337"/>
      <c r="DQ63" s="337"/>
      <c r="DR63" s="337"/>
    </row>
    <row r="64" spans="1:122" s="106" customFormat="1" ht="13.5" thickBot="1" x14ac:dyDescent="0.25">
      <c r="A64" s="84">
        <v>1737</v>
      </c>
      <c r="B64" s="335"/>
      <c r="C64" s="86">
        <v>42560</v>
      </c>
      <c r="D64" s="87">
        <v>68758</v>
      </c>
      <c r="E64" s="84">
        <v>2179</v>
      </c>
      <c r="F64" s="88">
        <v>62</v>
      </c>
      <c r="G64" s="84">
        <v>0</v>
      </c>
      <c r="H64" s="89">
        <v>0.97154658100045888</v>
      </c>
      <c r="I64" s="88">
        <v>7275</v>
      </c>
      <c r="J64" s="84">
        <v>345</v>
      </c>
      <c r="K64" s="88">
        <v>2</v>
      </c>
      <c r="L64" s="89">
        <v>0.95257731958762881</v>
      </c>
      <c r="M64" s="88">
        <v>3358</v>
      </c>
      <c r="N64" s="88">
        <v>148</v>
      </c>
      <c r="O64" s="88">
        <v>0</v>
      </c>
      <c r="P64" s="90">
        <v>0.95592614651578323</v>
      </c>
      <c r="Q64" s="88">
        <v>5376</v>
      </c>
      <c r="R64" s="88">
        <v>301</v>
      </c>
      <c r="S64" s="88">
        <v>0</v>
      </c>
      <c r="T64" s="90">
        <v>0.94401041666666663</v>
      </c>
      <c r="U64" s="88">
        <v>50570</v>
      </c>
      <c r="V64" s="88">
        <v>2178</v>
      </c>
      <c r="W64" s="88">
        <v>20</v>
      </c>
      <c r="X64" s="90">
        <v>0.95693098675103816</v>
      </c>
      <c r="Y64" s="85">
        <v>68758</v>
      </c>
      <c r="Z64" s="85">
        <v>3034</v>
      </c>
      <c r="AA64" s="91">
        <v>22</v>
      </c>
      <c r="AB64" s="92">
        <v>1</v>
      </c>
      <c r="AC64" s="84">
        <v>0</v>
      </c>
      <c r="AD64" s="84">
        <v>0</v>
      </c>
      <c r="AE64" s="92">
        <v>1</v>
      </c>
      <c r="AF64" s="84">
        <v>0</v>
      </c>
      <c r="AG64" s="84">
        <v>0</v>
      </c>
      <c r="AH64" s="93">
        <v>1</v>
      </c>
      <c r="AI64" s="84">
        <v>0</v>
      </c>
      <c r="AJ64" s="94">
        <v>0</v>
      </c>
      <c r="AK64" s="93">
        <v>1</v>
      </c>
      <c r="AL64" s="84">
        <v>0</v>
      </c>
      <c r="AM64" s="94">
        <v>0</v>
      </c>
      <c r="AN64" s="93">
        <v>1</v>
      </c>
      <c r="AO64" s="84">
        <v>0</v>
      </c>
      <c r="AP64" s="94">
        <v>0</v>
      </c>
      <c r="AQ64" s="93">
        <v>1</v>
      </c>
      <c r="AR64" s="84">
        <v>0</v>
      </c>
      <c r="AS64" s="94">
        <v>0</v>
      </c>
      <c r="AT64" s="93">
        <v>1</v>
      </c>
      <c r="AU64" s="84">
        <v>0</v>
      </c>
      <c r="AV64" s="94">
        <v>0</v>
      </c>
      <c r="AW64" s="95">
        <v>2179</v>
      </c>
      <c r="AX64" s="95">
        <v>10633</v>
      </c>
      <c r="AY64" s="96">
        <v>55946</v>
      </c>
      <c r="AZ64" s="109"/>
      <c r="BA64" s="97">
        <v>21</v>
      </c>
      <c r="BB64" s="98">
        <v>9</v>
      </c>
      <c r="BC64" s="98">
        <v>22</v>
      </c>
      <c r="BD64" s="99">
        <v>7.5</v>
      </c>
      <c r="BE64" s="100">
        <v>10.5</v>
      </c>
      <c r="BF64" s="101"/>
      <c r="BG64" s="84"/>
      <c r="BH64" s="84"/>
      <c r="BI64" s="102"/>
      <c r="BJ64" s="102"/>
      <c r="BK64" s="102"/>
      <c r="BL64" s="103"/>
      <c r="BM64" s="104"/>
      <c r="BN64" s="102"/>
      <c r="BO64" s="102"/>
      <c r="BP64" s="104"/>
      <c r="BQ64" s="104"/>
      <c r="BR64" s="104"/>
      <c r="BS64" s="104"/>
      <c r="BT64" s="105">
        <f t="shared" si="29"/>
        <v>1</v>
      </c>
      <c r="BU64" s="105">
        <f t="shared" si="30"/>
        <v>1</v>
      </c>
      <c r="BV64" s="105">
        <f t="shared" si="31"/>
        <v>1</v>
      </c>
      <c r="BW64" s="105">
        <f t="shared" si="32"/>
        <v>1</v>
      </c>
      <c r="BX64" s="105">
        <f t="shared" si="33"/>
        <v>1</v>
      </c>
      <c r="BY64" s="105">
        <f t="shared" si="34"/>
        <v>1</v>
      </c>
      <c r="BZ64" s="105">
        <f t="shared" si="35"/>
        <v>1</v>
      </c>
      <c r="CA64" s="221">
        <v>0.98</v>
      </c>
      <c r="CB64" s="221">
        <v>0.9</v>
      </c>
      <c r="CC64" s="340"/>
      <c r="CD64" s="340"/>
      <c r="CE64" s="340"/>
      <c r="CF64" s="340"/>
      <c r="CG64" s="340"/>
      <c r="CH64" s="340"/>
      <c r="CI64" s="340"/>
      <c r="CJ64" s="222">
        <v>0.998</v>
      </c>
      <c r="CK64" s="222">
        <v>0.95</v>
      </c>
      <c r="CL64" s="223">
        <f t="shared" si="36"/>
        <v>1</v>
      </c>
      <c r="CM64" s="223">
        <f t="shared" si="37"/>
        <v>1</v>
      </c>
      <c r="CN64" s="223">
        <f t="shared" si="38"/>
        <v>1</v>
      </c>
      <c r="CO64" s="223">
        <f t="shared" si="39"/>
        <v>1</v>
      </c>
      <c r="CP64" s="223">
        <f t="shared" si="40"/>
        <v>1</v>
      </c>
      <c r="CQ64" s="223">
        <f t="shared" si="41"/>
        <v>1</v>
      </c>
      <c r="CR64" s="223">
        <f t="shared" si="42"/>
        <v>1</v>
      </c>
      <c r="CS64" s="343"/>
      <c r="CT64" s="343"/>
      <c r="CU64" s="343"/>
      <c r="CV64" s="343"/>
      <c r="CW64" s="343"/>
      <c r="CX64" s="343"/>
      <c r="CY64" s="343"/>
      <c r="CZ64" s="342"/>
      <c r="DA64" s="338"/>
      <c r="DB64" s="338"/>
      <c r="DC64" s="338"/>
      <c r="DD64" s="338"/>
      <c r="DE64" s="84">
        <f t="shared" si="19"/>
        <v>0</v>
      </c>
      <c r="DF64" s="84">
        <f t="shared" si="19"/>
        <v>0</v>
      </c>
      <c r="DG64" s="84">
        <f t="shared" si="19"/>
        <v>0</v>
      </c>
      <c r="DH64" s="84">
        <f t="shared" si="20"/>
        <v>0</v>
      </c>
      <c r="DI64" s="84">
        <f t="shared" si="20"/>
        <v>0</v>
      </c>
      <c r="DJ64" s="84">
        <f t="shared" si="20"/>
        <v>0</v>
      </c>
      <c r="DK64" s="84">
        <f t="shared" si="18"/>
        <v>0</v>
      </c>
      <c r="DL64" s="337"/>
      <c r="DM64" s="337"/>
      <c r="DN64" s="337"/>
      <c r="DO64" s="337"/>
      <c r="DP64" s="337"/>
      <c r="DQ64" s="337"/>
      <c r="DR64" s="337"/>
    </row>
    <row r="65" spans="1:122" s="106" customFormat="1" ht="13.5" thickBot="1" x14ac:dyDescent="0.25">
      <c r="A65" s="84">
        <v>1738</v>
      </c>
      <c r="B65" s="335"/>
      <c r="C65" s="86">
        <v>42561</v>
      </c>
      <c r="D65" s="87">
        <v>27531</v>
      </c>
      <c r="E65" s="84"/>
      <c r="F65" s="88"/>
      <c r="G65" s="84"/>
      <c r="H65" s="89"/>
      <c r="I65" s="88">
        <v>29</v>
      </c>
      <c r="J65" s="84">
        <v>3</v>
      </c>
      <c r="K65" s="88">
        <v>0</v>
      </c>
      <c r="L65" s="89">
        <v>0.89655172413793105</v>
      </c>
      <c r="M65" s="88">
        <v>33</v>
      </c>
      <c r="N65" s="88">
        <v>2</v>
      </c>
      <c r="O65" s="88">
        <v>0</v>
      </c>
      <c r="P65" s="90">
        <v>0.93939393939393945</v>
      </c>
      <c r="Q65" s="88">
        <v>41</v>
      </c>
      <c r="R65" s="88">
        <v>3</v>
      </c>
      <c r="S65" s="88">
        <v>0</v>
      </c>
      <c r="T65" s="90">
        <v>0.92682926829268297</v>
      </c>
      <c r="U65" s="88">
        <v>27428</v>
      </c>
      <c r="V65" s="88">
        <v>490</v>
      </c>
      <c r="W65" s="88">
        <v>3</v>
      </c>
      <c r="X65" s="90">
        <v>0.98213504448009337</v>
      </c>
      <c r="Y65" s="85">
        <v>27531</v>
      </c>
      <c r="Z65" s="85">
        <v>498</v>
      </c>
      <c r="AA65" s="91">
        <v>3</v>
      </c>
      <c r="AB65" s="92">
        <v>1</v>
      </c>
      <c r="AC65" s="84">
        <v>0</v>
      </c>
      <c r="AD65" s="84">
        <v>0</v>
      </c>
      <c r="AE65" s="92">
        <v>1</v>
      </c>
      <c r="AF65" s="84">
        <v>0</v>
      </c>
      <c r="AG65" s="84">
        <v>0</v>
      </c>
      <c r="AH65" s="93">
        <v>1</v>
      </c>
      <c r="AI65" s="84">
        <v>0</v>
      </c>
      <c r="AJ65" s="94">
        <v>0</v>
      </c>
      <c r="AK65" s="93">
        <v>1</v>
      </c>
      <c r="AL65" s="84">
        <v>0</v>
      </c>
      <c r="AM65" s="94">
        <v>0</v>
      </c>
      <c r="AN65" s="93">
        <v>1</v>
      </c>
      <c r="AO65" s="84">
        <v>0</v>
      </c>
      <c r="AP65" s="94">
        <v>0</v>
      </c>
      <c r="AQ65" s="93">
        <v>1</v>
      </c>
      <c r="AR65" s="84">
        <v>0</v>
      </c>
      <c r="AS65" s="94">
        <v>0</v>
      </c>
      <c r="AT65" s="93">
        <v>1</v>
      </c>
      <c r="AU65" s="84">
        <v>0</v>
      </c>
      <c r="AV65" s="94">
        <v>0</v>
      </c>
      <c r="AW65" s="95">
        <v>0</v>
      </c>
      <c r="AX65" s="95">
        <v>62</v>
      </c>
      <c r="AY65" s="96">
        <v>27469</v>
      </c>
      <c r="AZ65" s="109"/>
      <c r="BA65" s="97">
        <v>21</v>
      </c>
      <c r="BB65" s="98">
        <v>9</v>
      </c>
      <c r="BC65" s="98">
        <v>22</v>
      </c>
      <c r="BD65" s="99">
        <v>7.5</v>
      </c>
      <c r="BE65" s="100">
        <v>10.5</v>
      </c>
      <c r="BF65" s="101"/>
      <c r="BG65" s="84"/>
      <c r="BH65" s="84"/>
      <c r="BI65" s="102"/>
      <c r="BJ65" s="102"/>
      <c r="BK65" s="102"/>
      <c r="BL65" s="103"/>
      <c r="BM65" s="104"/>
      <c r="BN65" s="102"/>
      <c r="BO65" s="102"/>
      <c r="BP65" s="108"/>
      <c r="BQ65" s="108"/>
      <c r="BR65" s="108"/>
      <c r="BS65" s="108"/>
      <c r="BT65" s="105">
        <f t="shared" si="29"/>
        <v>1</v>
      </c>
      <c r="BU65" s="105">
        <f t="shared" si="30"/>
        <v>1</v>
      </c>
      <c r="BV65" s="105">
        <f t="shared" si="31"/>
        <v>1</v>
      </c>
      <c r="BW65" s="105">
        <f t="shared" si="32"/>
        <v>1</v>
      </c>
      <c r="BX65" s="105">
        <f t="shared" si="33"/>
        <v>1</v>
      </c>
      <c r="BY65" s="105">
        <f t="shared" si="34"/>
        <v>1</v>
      </c>
      <c r="BZ65" s="105">
        <f t="shared" si="35"/>
        <v>1</v>
      </c>
      <c r="CA65" s="221">
        <v>0.98</v>
      </c>
      <c r="CB65" s="221">
        <v>0.9</v>
      </c>
      <c r="CC65" s="341"/>
      <c r="CD65" s="341"/>
      <c r="CE65" s="341"/>
      <c r="CF65" s="341"/>
      <c r="CG65" s="341"/>
      <c r="CH65" s="341"/>
      <c r="CI65" s="341"/>
      <c r="CJ65" s="222">
        <v>0.998</v>
      </c>
      <c r="CK65" s="222">
        <v>0.95</v>
      </c>
      <c r="CL65" s="223">
        <f t="shared" si="36"/>
        <v>1</v>
      </c>
      <c r="CM65" s="223">
        <f t="shared" si="37"/>
        <v>1</v>
      </c>
      <c r="CN65" s="223">
        <f t="shared" si="38"/>
        <v>1</v>
      </c>
      <c r="CO65" s="223">
        <f t="shared" si="39"/>
        <v>1</v>
      </c>
      <c r="CP65" s="223">
        <f t="shared" si="40"/>
        <v>1</v>
      </c>
      <c r="CQ65" s="223">
        <f t="shared" si="41"/>
        <v>1</v>
      </c>
      <c r="CR65" s="223">
        <f t="shared" si="42"/>
        <v>1</v>
      </c>
      <c r="CS65" s="343"/>
      <c r="CT65" s="343"/>
      <c r="CU65" s="343"/>
      <c r="CV65" s="343"/>
      <c r="CW65" s="343"/>
      <c r="CX65" s="343"/>
      <c r="CY65" s="343"/>
      <c r="CZ65" s="342"/>
      <c r="DA65" s="338"/>
      <c r="DB65" s="338"/>
      <c r="DC65" s="338"/>
      <c r="DD65" s="338"/>
      <c r="DE65" s="84">
        <f t="shared" si="19"/>
        <v>0</v>
      </c>
      <c r="DF65" s="84">
        <f t="shared" si="19"/>
        <v>0</v>
      </c>
      <c r="DG65" s="84">
        <f t="shared" si="19"/>
        <v>0</v>
      </c>
      <c r="DH65" s="84">
        <f t="shared" si="20"/>
        <v>0</v>
      </c>
      <c r="DI65" s="84">
        <f t="shared" si="20"/>
        <v>0</v>
      </c>
      <c r="DJ65" s="84">
        <f t="shared" si="20"/>
        <v>0</v>
      </c>
      <c r="DK65" s="84">
        <f t="shared" si="18"/>
        <v>0</v>
      </c>
      <c r="DL65" s="337"/>
      <c r="DM65" s="337"/>
      <c r="DN65" s="337"/>
      <c r="DO65" s="337"/>
      <c r="DP65" s="337"/>
      <c r="DQ65" s="337"/>
      <c r="DR65" s="337"/>
    </row>
    <row r="66" spans="1:122" s="106" customFormat="1" ht="13.5" thickBot="1" x14ac:dyDescent="0.25">
      <c r="A66" s="84">
        <v>1739</v>
      </c>
      <c r="B66" s="335">
        <v>28</v>
      </c>
      <c r="C66" s="86">
        <v>42562</v>
      </c>
      <c r="D66" s="87">
        <v>81808</v>
      </c>
      <c r="E66" s="84">
        <v>11711</v>
      </c>
      <c r="F66" s="88">
        <v>312</v>
      </c>
      <c r="G66" s="84">
        <v>0</v>
      </c>
      <c r="H66" s="89">
        <v>0.97335838100930749</v>
      </c>
      <c r="I66" s="88">
        <v>12191</v>
      </c>
      <c r="J66" s="84">
        <v>369</v>
      </c>
      <c r="K66" s="88">
        <v>1</v>
      </c>
      <c r="L66" s="89">
        <v>0.96973176933803629</v>
      </c>
      <c r="M66" s="88">
        <v>5411</v>
      </c>
      <c r="N66" s="88">
        <v>188</v>
      </c>
      <c r="O66" s="88">
        <v>2</v>
      </c>
      <c r="P66" s="90">
        <v>0.96525596008131587</v>
      </c>
      <c r="Q66" s="88">
        <v>6401</v>
      </c>
      <c r="R66" s="88">
        <v>401</v>
      </c>
      <c r="S66" s="88">
        <v>2</v>
      </c>
      <c r="T66" s="90">
        <v>0.9373535385096079</v>
      </c>
      <c r="U66" s="88">
        <v>46094</v>
      </c>
      <c r="V66" s="88">
        <v>1697</v>
      </c>
      <c r="W66" s="88">
        <v>24</v>
      </c>
      <c r="X66" s="90">
        <v>0.96318392849394718</v>
      </c>
      <c r="Y66" s="85">
        <v>81808</v>
      </c>
      <c r="Z66" s="85">
        <v>2967</v>
      </c>
      <c r="AA66" s="91">
        <v>29</v>
      </c>
      <c r="AB66" s="92">
        <v>1</v>
      </c>
      <c r="AC66" s="84">
        <v>0</v>
      </c>
      <c r="AD66" s="84">
        <v>0</v>
      </c>
      <c r="AE66" s="92">
        <v>1</v>
      </c>
      <c r="AF66" s="84">
        <v>0</v>
      </c>
      <c r="AG66" s="84">
        <v>0</v>
      </c>
      <c r="AH66" s="93">
        <v>1</v>
      </c>
      <c r="AI66" s="84">
        <v>0</v>
      </c>
      <c r="AJ66" s="94">
        <v>0</v>
      </c>
      <c r="AK66" s="93">
        <v>1</v>
      </c>
      <c r="AL66" s="84">
        <v>0</v>
      </c>
      <c r="AM66" s="94">
        <v>0</v>
      </c>
      <c r="AN66" s="93">
        <v>1</v>
      </c>
      <c r="AO66" s="84">
        <v>0</v>
      </c>
      <c r="AP66" s="94">
        <v>0</v>
      </c>
      <c r="AQ66" s="93">
        <v>1</v>
      </c>
      <c r="AR66" s="84">
        <v>0</v>
      </c>
      <c r="AS66" s="94">
        <v>0</v>
      </c>
      <c r="AT66" s="93">
        <v>1</v>
      </c>
      <c r="AU66" s="84">
        <v>0</v>
      </c>
      <c r="AV66" s="94">
        <v>0</v>
      </c>
      <c r="AW66" s="95">
        <v>11711</v>
      </c>
      <c r="AX66" s="95">
        <v>17602</v>
      </c>
      <c r="AY66" s="96">
        <v>52495</v>
      </c>
      <c r="AZ66" s="109"/>
      <c r="BA66" s="97">
        <v>14.5</v>
      </c>
      <c r="BB66" s="98">
        <v>0</v>
      </c>
      <c r="BC66" s="98">
        <v>12</v>
      </c>
      <c r="BD66" s="99">
        <v>7.5</v>
      </c>
      <c r="BE66" s="100">
        <v>10.5</v>
      </c>
      <c r="BF66" s="101"/>
      <c r="BG66" s="84"/>
      <c r="BH66" s="84"/>
      <c r="BI66" s="102"/>
      <c r="BJ66" s="102"/>
      <c r="BK66" s="102"/>
      <c r="BL66" s="103"/>
      <c r="BM66" s="104"/>
      <c r="BN66" s="102"/>
      <c r="BO66" s="102"/>
      <c r="BP66" s="108"/>
      <c r="BQ66" s="108"/>
      <c r="BR66" s="108"/>
      <c r="BS66" s="108"/>
      <c r="BT66" s="105">
        <f t="shared" si="29"/>
        <v>1</v>
      </c>
      <c r="BU66" s="105">
        <f t="shared" si="30"/>
        <v>1</v>
      </c>
      <c r="BV66" s="105">
        <f t="shared" si="31"/>
        <v>1</v>
      </c>
      <c r="BW66" s="105">
        <f t="shared" si="32"/>
        <v>1</v>
      </c>
      <c r="BX66" s="105">
        <f t="shared" si="33"/>
        <v>1</v>
      </c>
      <c r="BY66" s="105">
        <f t="shared" si="34"/>
        <v>1</v>
      </c>
      <c r="BZ66" s="105">
        <f t="shared" si="35"/>
        <v>1</v>
      </c>
      <c r="CA66" s="221">
        <v>0.98</v>
      </c>
      <c r="CB66" s="221">
        <v>0.9</v>
      </c>
      <c r="CC66" s="339">
        <f t="shared" ref="CC66:CI66" si="51">AVERAGE(BT66:BT72)</f>
        <v>1</v>
      </c>
      <c r="CD66" s="339">
        <f t="shared" si="51"/>
        <v>1</v>
      </c>
      <c r="CE66" s="339">
        <f t="shared" si="51"/>
        <v>1</v>
      </c>
      <c r="CF66" s="339">
        <f t="shared" si="51"/>
        <v>1</v>
      </c>
      <c r="CG66" s="339">
        <f t="shared" si="51"/>
        <v>1</v>
      </c>
      <c r="CH66" s="339">
        <f t="shared" si="51"/>
        <v>1</v>
      </c>
      <c r="CI66" s="339">
        <f t="shared" si="51"/>
        <v>1</v>
      </c>
      <c r="CJ66" s="222">
        <v>0.998</v>
      </c>
      <c r="CK66" s="222">
        <v>0.95</v>
      </c>
      <c r="CL66" s="223">
        <f t="shared" si="36"/>
        <v>1</v>
      </c>
      <c r="CM66" s="223">
        <f t="shared" si="37"/>
        <v>1</v>
      </c>
      <c r="CN66" s="223">
        <f t="shared" si="38"/>
        <v>1</v>
      </c>
      <c r="CO66" s="223">
        <f t="shared" si="39"/>
        <v>1</v>
      </c>
      <c r="CP66" s="223">
        <f t="shared" si="40"/>
        <v>1</v>
      </c>
      <c r="CQ66" s="223">
        <f t="shared" si="41"/>
        <v>1</v>
      </c>
      <c r="CR66" s="223">
        <f t="shared" si="42"/>
        <v>1</v>
      </c>
      <c r="CS66" s="342">
        <f t="shared" ref="CS66:CY66" si="52">AVERAGE(CL66:CL72)</f>
        <v>1</v>
      </c>
      <c r="CT66" s="342">
        <f t="shared" si="52"/>
        <v>1</v>
      </c>
      <c r="CU66" s="342">
        <f t="shared" si="52"/>
        <v>1</v>
      </c>
      <c r="CV66" s="342">
        <f t="shared" si="52"/>
        <v>1</v>
      </c>
      <c r="CW66" s="342">
        <f t="shared" si="52"/>
        <v>1</v>
      </c>
      <c r="CX66" s="342">
        <f t="shared" si="52"/>
        <v>1</v>
      </c>
      <c r="CY66" s="342">
        <f t="shared" si="52"/>
        <v>1</v>
      </c>
      <c r="CZ66" s="342">
        <f>(SUM(Q66:Q72)-SUM(R66:R72))/SUM(Q66:Q72)</f>
        <v>0.9438593994592287</v>
      </c>
      <c r="DA66" s="338">
        <f>(SUM(U66:U72)-SUM(V66:V72))/SUM(U66:U72)</f>
        <v>0.96411530165370285</v>
      </c>
      <c r="DB66" s="338">
        <f>((SUM(E66:E72)-SUM(F66:F72))/SUM(E66:E72))</f>
        <v>0.97438761264119811</v>
      </c>
      <c r="DC66" s="338">
        <f>((SUM(I66:I72)-SUM(J66:J72))/SUM(I66:I72))</f>
        <v>0.86936178177054091</v>
      </c>
      <c r="DD66" s="338">
        <f>((SUM(M66:M72)-SUM(N66:N72))/SUM(M66:M72))</f>
        <v>0.77256089532587224</v>
      </c>
      <c r="DE66" s="84">
        <f t="shared" si="19"/>
        <v>0</v>
      </c>
      <c r="DF66" s="84">
        <f t="shared" si="19"/>
        <v>0</v>
      </c>
      <c r="DG66" s="84">
        <f t="shared" si="19"/>
        <v>0</v>
      </c>
      <c r="DH66" s="84">
        <f t="shared" si="20"/>
        <v>0</v>
      </c>
      <c r="DI66" s="84">
        <f t="shared" si="20"/>
        <v>0</v>
      </c>
      <c r="DJ66" s="84">
        <f t="shared" si="20"/>
        <v>0</v>
      </c>
      <c r="DK66" s="84">
        <f t="shared" si="18"/>
        <v>0</v>
      </c>
      <c r="DL66" s="337">
        <f>IF(CC66&lt;99%,5000,IF(CC66&lt;99.2%,4500,IF(CC66&lt;99.3%,4000,IF(CC66&lt;99.4%,3500,IF(CC66&lt;99.5%,3000,IF(CC66&lt;99.6%,2500,IF(CC66&lt;99.7%,2000,IF(CC66&lt;99.8%,1500,))))))))</f>
        <v>0</v>
      </c>
      <c r="DM66" s="337">
        <f>IF(CD66&lt;99%,5000,IF(CD66&lt;99.2%,4500,IF(CD66&lt;99.3%,4000,IF(CD66&lt;99.4%,3500,IF(CD66&lt;99.5%,3000,IF(CD66&lt;99.6%,2500,IF(CD66&lt;99.7%,2000,IF(CD66&lt;99.8%,1500,))))))))</f>
        <v>0</v>
      </c>
      <c r="DN66" s="337">
        <f>IF(CE66&lt;99%,5000,IF(CE66&lt;99.2%,4500,IF(CE66&lt;99.3%,4000,IF(CE66&lt;99.4%,3500,IF(CE66&lt;99.5%,3000,IF(CE66&lt;99.6%,2500,IF(CE66&lt;99.7%,2000,IF(CE66&lt;99.8%,1500,))))))))</f>
        <v>0</v>
      </c>
      <c r="DO66" s="337">
        <f>IF(CF66&lt;88.2%,5000,IF(CF66&lt;88.4%,4500,IF(CF66&lt;88.5%,4000,IF(CF66&lt;88.6%,3500,IF(CF66&lt;88.7%,3000,IF(CF66&lt;88.8%,2500,IF(CF66&lt;88.9%,2000,IF(CF66&lt;90%,1500,))))))))</f>
        <v>0</v>
      </c>
      <c r="DP66" s="337">
        <f>IF(CG66&lt;99%,5000,IF(CG66&lt;99.2%,4500,IF(CG66&lt;99.3%,4000,IF(CG66&lt;99.4%,3500,IF(CG66&lt;99.5%,3000,IF(CG66&lt;99.6%,2500,IF(CG66&lt;99.7%,2000,IF(CG66&lt;99.8%,1500,))))))))</f>
        <v>0</v>
      </c>
      <c r="DQ66" s="337">
        <f>IF(CH66&lt;99%,5000,IF(CH66&lt;99.2%,4500,IF(CH66&lt;99.3%,4000,IF(CH66&lt;99.4%,3500,IF(CH66&lt;99.5%,3000,IF(CH66&lt;99.6%,2500,IF(CH66&lt;99.7%,2000,IF(CH66&lt;99.8%,1500,))))))))</f>
        <v>0</v>
      </c>
      <c r="DR66" s="337">
        <f>IF(CI66&lt;99%,5000,IF(CI66&lt;99.2%,4500,IF(CI66&lt;99.3%,4000,IF(CI66&lt;99.4%,3500,IF(CI66&lt;99.5%,3000,IF(CI66&lt;99.6%,2500,IF(CI66&lt;99.7%,2000,IF(CI66&lt;99.8%,1500,))))))))</f>
        <v>0</v>
      </c>
    </row>
    <row r="67" spans="1:122" s="106" customFormat="1" ht="13.5" thickBot="1" x14ac:dyDescent="0.25">
      <c r="A67" s="84">
        <v>1740</v>
      </c>
      <c r="B67" s="335"/>
      <c r="C67" s="86">
        <v>42563</v>
      </c>
      <c r="D67" s="87">
        <v>108303</v>
      </c>
      <c r="E67" s="84">
        <v>11367</v>
      </c>
      <c r="F67" s="88">
        <v>361</v>
      </c>
      <c r="G67" s="84">
        <v>0</v>
      </c>
      <c r="H67" s="89">
        <v>0.9682414005454385</v>
      </c>
      <c r="I67" s="88">
        <v>24198</v>
      </c>
      <c r="J67" s="84">
        <v>8586</v>
      </c>
      <c r="K67" s="88">
        <v>1380</v>
      </c>
      <c r="L67" s="89">
        <v>0.64517728737912228</v>
      </c>
      <c r="M67" s="88">
        <v>14541</v>
      </c>
      <c r="N67" s="88">
        <v>7943</v>
      </c>
      <c r="O67" s="88">
        <v>1520</v>
      </c>
      <c r="P67" s="90">
        <v>0.45375146138504918</v>
      </c>
      <c r="Q67" s="88">
        <v>8333</v>
      </c>
      <c r="R67" s="88">
        <v>453</v>
      </c>
      <c r="S67" s="88">
        <v>2</v>
      </c>
      <c r="T67" s="90">
        <v>0.94563782551302056</v>
      </c>
      <c r="U67" s="88">
        <v>49864</v>
      </c>
      <c r="V67" s="88">
        <v>1769</v>
      </c>
      <c r="W67" s="88">
        <v>6</v>
      </c>
      <c r="X67" s="90">
        <v>0.96452350393069153</v>
      </c>
      <c r="Y67" s="85">
        <v>108303</v>
      </c>
      <c r="Z67" s="85">
        <v>19112</v>
      </c>
      <c r="AA67" s="91">
        <v>2908</v>
      </c>
      <c r="AB67" s="92">
        <v>1</v>
      </c>
      <c r="AC67" s="84">
        <v>0</v>
      </c>
      <c r="AD67" s="84">
        <v>0</v>
      </c>
      <c r="AE67" s="92">
        <v>1</v>
      </c>
      <c r="AF67" s="84">
        <v>0</v>
      </c>
      <c r="AG67" s="84">
        <v>0</v>
      </c>
      <c r="AH67" s="93">
        <v>1</v>
      </c>
      <c r="AI67" s="84">
        <v>0</v>
      </c>
      <c r="AJ67" s="94">
        <v>0</v>
      </c>
      <c r="AK67" s="93">
        <v>1</v>
      </c>
      <c r="AL67" s="84">
        <v>0</v>
      </c>
      <c r="AM67" s="94">
        <v>0</v>
      </c>
      <c r="AN67" s="93">
        <v>1</v>
      </c>
      <c r="AO67" s="84">
        <v>0</v>
      </c>
      <c r="AP67" s="94">
        <v>0</v>
      </c>
      <c r="AQ67" s="93">
        <v>1</v>
      </c>
      <c r="AR67" s="84">
        <v>0</v>
      </c>
      <c r="AS67" s="94">
        <v>0</v>
      </c>
      <c r="AT67" s="93">
        <v>1</v>
      </c>
      <c r="AU67" s="84">
        <v>0</v>
      </c>
      <c r="AV67" s="94">
        <v>0</v>
      </c>
      <c r="AW67" s="95">
        <v>11367</v>
      </c>
      <c r="AX67" s="95">
        <v>38739</v>
      </c>
      <c r="AY67" s="96">
        <v>58197</v>
      </c>
      <c r="AZ67" s="109"/>
      <c r="BA67" s="97">
        <v>16</v>
      </c>
      <c r="BB67" s="98">
        <v>0</v>
      </c>
      <c r="BC67" s="98">
        <v>8</v>
      </c>
      <c r="BD67" s="99">
        <v>7.5</v>
      </c>
      <c r="BE67" s="100">
        <v>10.5</v>
      </c>
      <c r="BF67" s="101"/>
      <c r="BG67" s="84"/>
      <c r="BH67" s="84"/>
      <c r="BI67" s="102"/>
      <c r="BJ67" s="102"/>
      <c r="BK67" s="102"/>
      <c r="BL67" s="103"/>
      <c r="BM67" s="104"/>
      <c r="BN67" s="102"/>
      <c r="BO67" s="102"/>
      <c r="BP67" s="104"/>
      <c r="BQ67" s="104"/>
      <c r="BR67" s="104"/>
      <c r="BS67" s="104"/>
      <c r="BT67" s="105">
        <f t="shared" si="29"/>
        <v>1</v>
      </c>
      <c r="BU67" s="105">
        <f t="shared" si="30"/>
        <v>1</v>
      </c>
      <c r="BV67" s="105">
        <f t="shared" si="31"/>
        <v>1</v>
      </c>
      <c r="BW67" s="105">
        <f t="shared" si="32"/>
        <v>1</v>
      </c>
      <c r="BX67" s="105">
        <f t="shared" si="33"/>
        <v>1</v>
      </c>
      <c r="BY67" s="105">
        <f t="shared" si="34"/>
        <v>1</v>
      </c>
      <c r="BZ67" s="105">
        <f t="shared" si="35"/>
        <v>1</v>
      </c>
      <c r="CA67" s="221">
        <v>0.98</v>
      </c>
      <c r="CB67" s="221">
        <v>0.9</v>
      </c>
      <c r="CC67" s="340"/>
      <c r="CD67" s="340"/>
      <c r="CE67" s="340"/>
      <c r="CF67" s="340"/>
      <c r="CG67" s="340"/>
      <c r="CH67" s="340"/>
      <c r="CI67" s="340"/>
      <c r="CJ67" s="222">
        <v>0.998</v>
      </c>
      <c r="CK67" s="222">
        <v>0.95</v>
      </c>
      <c r="CL67" s="223">
        <f t="shared" si="36"/>
        <v>1</v>
      </c>
      <c r="CM67" s="223">
        <f t="shared" si="37"/>
        <v>1</v>
      </c>
      <c r="CN67" s="223">
        <f t="shared" si="38"/>
        <v>1</v>
      </c>
      <c r="CO67" s="223">
        <f t="shared" si="39"/>
        <v>1</v>
      </c>
      <c r="CP67" s="223">
        <f t="shared" si="40"/>
        <v>1</v>
      </c>
      <c r="CQ67" s="223">
        <f t="shared" si="41"/>
        <v>1</v>
      </c>
      <c r="CR67" s="223">
        <f t="shared" si="42"/>
        <v>1</v>
      </c>
      <c r="CS67" s="343"/>
      <c r="CT67" s="343"/>
      <c r="CU67" s="343"/>
      <c r="CV67" s="343"/>
      <c r="CW67" s="343"/>
      <c r="CX67" s="343"/>
      <c r="CY67" s="343"/>
      <c r="CZ67" s="342"/>
      <c r="DA67" s="338"/>
      <c r="DB67" s="338"/>
      <c r="DC67" s="338"/>
      <c r="DD67" s="338"/>
      <c r="DE67" s="84">
        <f t="shared" si="19"/>
        <v>0</v>
      </c>
      <c r="DF67" s="84">
        <f t="shared" si="19"/>
        <v>0</v>
      </c>
      <c r="DG67" s="84">
        <f t="shared" si="19"/>
        <v>0</v>
      </c>
      <c r="DH67" s="84">
        <f t="shared" si="20"/>
        <v>0</v>
      </c>
      <c r="DI67" s="84">
        <f t="shared" si="20"/>
        <v>0</v>
      </c>
      <c r="DJ67" s="84">
        <f t="shared" si="20"/>
        <v>0</v>
      </c>
      <c r="DK67" s="84">
        <f t="shared" si="18"/>
        <v>0</v>
      </c>
      <c r="DL67" s="337"/>
      <c r="DM67" s="337"/>
      <c r="DN67" s="337"/>
      <c r="DO67" s="337"/>
      <c r="DP67" s="337"/>
      <c r="DQ67" s="337"/>
      <c r="DR67" s="337"/>
    </row>
    <row r="68" spans="1:122" s="106" customFormat="1" ht="13.5" thickBot="1" x14ac:dyDescent="0.25">
      <c r="A68" s="84">
        <v>1741</v>
      </c>
      <c r="B68" s="335"/>
      <c r="C68" s="86">
        <v>42564</v>
      </c>
      <c r="D68" s="87">
        <v>67327</v>
      </c>
      <c r="E68" s="84">
        <v>6011</v>
      </c>
      <c r="F68" s="88">
        <v>95</v>
      </c>
      <c r="G68" s="84">
        <v>0</v>
      </c>
      <c r="H68" s="89">
        <v>0.98419564132423887</v>
      </c>
      <c r="I68" s="88">
        <v>18374</v>
      </c>
      <c r="J68" s="84">
        <v>578</v>
      </c>
      <c r="K68" s="88">
        <v>3</v>
      </c>
      <c r="L68" s="89">
        <v>0.96854250571459666</v>
      </c>
      <c r="M68" s="88">
        <v>8823</v>
      </c>
      <c r="N68" s="88">
        <v>207</v>
      </c>
      <c r="O68" s="88">
        <v>2</v>
      </c>
      <c r="P68" s="90">
        <v>0.97653859231553897</v>
      </c>
      <c r="Q68" s="88">
        <v>4001</v>
      </c>
      <c r="R68" s="88">
        <v>232</v>
      </c>
      <c r="S68" s="88">
        <v>5</v>
      </c>
      <c r="T68" s="90">
        <v>0.94201449637590606</v>
      </c>
      <c r="U68" s="88">
        <v>30118</v>
      </c>
      <c r="V68" s="88">
        <v>1315</v>
      </c>
      <c r="W68" s="88">
        <v>5</v>
      </c>
      <c r="X68" s="90">
        <v>0.95633840228434819</v>
      </c>
      <c r="Y68" s="85">
        <v>67327</v>
      </c>
      <c r="Z68" s="85">
        <v>2427</v>
      </c>
      <c r="AA68" s="91">
        <v>15</v>
      </c>
      <c r="AB68" s="92">
        <v>1</v>
      </c>
      <c r="AC68" s="84">
        <v>0</v>
      </c>
      <c r="AD68" s="84">
        <v>0</v>
      </c>
      <c r="AE68" s="92">
        <v>1</v>
      </c>
      <c r="AF68" s="84">
        <v>0</v>
      </c>
      <c r="AG68" s="84">
        <v>0</v>
      </c>
      <c r="AH68" s="93">
        <v>1</v>
      </c>
      <c r="AI68" s="84">
        <v>0</v>
      </c>
      <c r="AJ68" s="94">
        <v>0</v>
      </c>
      <c r="AK68" s="93">
        <v>1</v>
      </c>
      <c r="AL68" s="84">
        <v>0</v>
      </c>
      <c r="AM68" s="94">
        <v>0</v>
      </c>
      <c r="AN68" s="93">
        <v>1</v>
      </c>
      <c r="AO68" s="84">
        <v>0</v>
      </c>
      <c r="AP68" s="94">
        <v>0</v>
      </c>
      <c r="AQ68" s="93">
        <v>1</v>
      </c>
      <c r="AR68" s="84">
        <v>0</v>
      </c>
      <c r="AS68" s="94">
        <v>0</v>
      </c>
      <c r="AT68" s="93">
        <v>1</v>
      </c>
      <c r="AU68" s="84">
        <v>0</v>
      </c>
      <c r="AV68" s="94">
        <v>0</v>
      </c>
      <c r="AW68" s="95">
        <v>6011</v>
      </c>
      <c r="AX68" s="95">
        <v>27197</v>
      </c>
      <c r="AY68" s="96">
        <v>34119</v>
      </c>
      <c r="AZ68" s="109"/>
      <c r="BA68" s="97">
        <v>21</v>
      </c>
      <c r="BB68" s="98">
        <v>9</v>
      </c>
      <c r="BC68" s="98">
        <v>18</v>
      </c>
      <c r="BD68" s="99">
        <v>7.5</v>
      </c>
      <c r="BE68" s="100">
        <v>10.5</v>
      </c>
      <c r="BF68" s="101"/>
      <c r="BG68" s="84"/>
      <c r="BH68" s="84"/>
      <c r="BI68" s="102"/>
      <c r="BJ68" s="102"/>
      <c r="BK68" s="102"/>
      <c r="BL68" s="103"/>
      <c r="BM68" s="104"/>
      <c r="BN68" s="102"/>
      <c r="BO68" s="102"/>
      <c r="BP68" s="104"/>
      <c r="BQ68" s="104"/>
      <c r="BR68" s="104"/>
      <c r="BS68" s="104"/>
      <c r="BT68" s="105">
        <f t="shared" si="29"/>
        <v>1</v>
      </c>
      <c r="BU68" s="105">
        <f t="shared" si="30"/>
        <v>1</v>
      </c>
      <c r="BV68" s="105">
        <f t="shared" si="31"/>
        <v>1</v>
      </c>
      <c r="BW68" s="105">
        <f t="shared" si="32"/>
        <v>1</v>
      </c>
      <c r="BX68" s="105">
        <f t="shared" si="33"/>
        <v>1</v>
      </c>
      <c r="BY68" s="105">
        <f t="shared" si="34"/>
        <v>1</v>
      </c>
      <c r="BZ68" s="105">
        <f t="shared" si="35"/>
        <v>1</v>
      </c>
      <c r="CA68" s="221">
        <v>0.98</v>
      </c>
      <c r="CB68" s="221">
        <v>0.9</v>
      </c>
      <c r="CC68" s="340"/>
      <c r="CD68" s="340"/>
      <c r="CE68" s="340"/>
      <c r="CF68" s="340"/>
      <c r="CG68" s="340"/>
      <c r="CH68" s="340"/>
      <c r="CI68" s="340"/>
      <c r="CJ68" s="222">
        <v>0.998</v>
      </c>
      <c r="CK68" s="222">
        <v>0.95</v>
      </c>
      <c r="CL68" s="223">
        <f t="shared" si="36"/>
        <v>1</v>
      </c>
      <c r="CM68" s="223">
        <f t="shared" si="37"/>
        <v>1</v>
      </c>
      <c r="CN68" s="223">
        <f t="shared" si="38"/>
        <v>1</v>
      </c>
      <c r="CO68" s="223">
        <f t="shared" si="39"/>
        <v>1</v>
      </c>
      <c r="CP68" s="223">
        <f t="shared" si="40"/>
        <v>1</v>
      </c>
      <c r="CQ68" s="223">
        <f t="shared" si="41"/>
        <v>1</v>
      </c>
      <c r="CR68" s="223">
        <f t="shared" si="42"/>
        <v>1</v>
      </c>
      <c r="CS68" s="343"/>
      <c r="CT68" s="343"/>
      <c r="CU68" s="343"/>
      <c r="CV68" s="343"/>
      <c r="CW68" s="343"/>
      <c r="CX68" s="343"/>
      <c r="CY68" s="343"/>
      <c r="CZ68" s="342"/>
      <c r="DA68" s="338"/>
      <c r="DB68" s="338"/>
      <c r="DC68" s="338"/>
      <c r="DD68" s="338"/>
      <c r="DE68" s="84">
        <f t="shared" si="19"/>
        <v>0</v>
      </c>
      <c r="DF68" s="84">
        <f t="shared" si="19"/>
        <v>0</v>
      </c>
      <c r="DG68" s="84">
        <f t="shared" si="19"/>
        <v>0</v>
      </c>
      <c r="DH68" s="84">
        <f t="shared" si="20"/>
        <v>0</v>
      </c>
      <c r="DI68" s="84">
        <f t="shared" si="20"/>
        <v>0</v>
      </c>
      <c r="DJ68" s="84">
        <f t="shared" si="20"/>
        <v>0</v>
      </c>
      <c r="DK68" s="84">
        <f t="shared" si="18"/>
        <v>0</v>
      </c>
      <c r="DL68" s="337"/>
      <c r="DM68" s="337"/>
      <c r="DN68" s="337"/>
      <c r="DO68" s="337"/>
      <c r="DP68" s="337"/>
      <c r="DQ68" s="337"/>
      <c r="DR68" s="337"/>
    </row>
    <row r="69" spans="1:122" s="106" customFormat="1" ht="13.5" thickBot="1" x14ac:dyDescent="0.25">
      <c r="A69" s="84">
        <v>1742</v>
      </c>
      <c r="B69" s="335"/>
      <c r="C69" s="86">
        <v>42565</v>
      </c>
      <c r="D69" s="87">
        <v>8523</v>
      </c>
      <c r="E69" s="84">
        <v>605</v>
      </c>
      <c r="F69" s="88">
        <v>22</v>
      </c>
      <c r="G69" s="84">
        <v>0</v>
      </c>
      <c r="H69" s="89">
        <v>0.96363636363636362</v>
      </c>
      <c r="I69" s="88">
        <v>5308</v>
      </c>
      <c r="J69" s="84">
        <v>129</v>
      </c>
      <c r="K69" s="88">
        <v>0</v>
      </c>
      <c r="L69" s="89">
        <v>0.97569706103993969</v>
      </c>
      <c r="M69" s="88">
        <v>1989</v>
      </c>
      <c r="N69" s="88">
        <v>58</v>
      </c>
      <c r="O69" s="88">
        <v>0</v>
      </c>
      <c r="P69" s="90">
        <v>0.97083961789844142</v>
      </c>
      <c r="Q69" s="88">
        <v>2</v>
      </c>
      <c r="R69" s="88">
        <v>0</v>
      </c>
      <c r="S69" s="88">
        <v>0</v>
      </c>
      <c r="T69" s="90">
        <v>1</v>
      </c>
      <c r="U69" s="88">
        <v>619</v>
      </c>
      <c r="V69" s="88">
        <v>19</v>
      </c>
      <c r="W69" s="88">
        <v>0</v>
      </c>
      <c r="X69" s="90">
        <v>0.96930533117932149</v>
      </c>
      <c r="Y69" s="85">
        <v>8523</v>
      </c>
      <c r="Z69" s="85">
        <v>228</v>
      </c>
      <c r="AA69" s="91">
        <v>0</v>
      </c>
      <c r="AB69" s="92">
        <v>1</v>
      </c>
      <c r="AC69" s="84">
        <v>0</v>
      </c>
      <c r="AD69" s="84">
        <v>0</v>
      </c>
      <c r="AE69" s="92">
        <v>1</v>
      </c>
      <c r="AF69" s="84">
        <v>0</v>
      </c>
      <c r="AG69" s="84">
        <v>0</v>
      </c>
      <c r="AH69" s="93">
        <v>1</v>
      </c>
      <c r="AI69" s="84">
        <v>0</v>
      </c>
      <c r="AJ69" s="94">
        <v>0</v>
      </c>
      <c r="AK69" s="93">
        <v>1</v>
      </c>
      <c r="AL69" s="84">
        <v>0</v>
      </c>
      <c r="AM69" s="94">
        <v>0</v>
      </c>
      <c r="AN69" s="93">
        <v>1</v>
      </c>
      <c r="AO69" s="84">
        <v>0</v>
      </c>
      <c r="AP69" s="94">
        <v>0</v>
      </c>
      <c r="AQ69" s="93">
        <v>1</v>
      </c>
      <c r="AR69" s="84">
        <v>0</v>
      </c>
      <c r="AS69" s="94">
        <v>0</v>
      </c>
      <c r="AT69" s="93">
        <v>1</v>
      </c>
      <c r="AU69" s="84">
        <v>0</v>
      </c>
      <c r="AV69" s="94">
        <v>0</v>
      </c>
      <c r="AW69" s="95">
        <v>605</v>
      </c>
      <c r="AX69" s="95">
        <v>7297</v>
      </c>
      <c r="AY69" s="96">
        <v>621</v>
      </c>
      <c r="AZ69" s="109"/>
      <c r="BA69" s="97">
        <v>21</v>
      </c>
      <c r="BB69" s="98">
        <v>9</v>
      </c>
      <c r="BC69" s="98">
        <v>22</v>
      </c>
      <c r="BD69" s="99">
        <v>7.5</v>
      </c>
      <c r="BE69" s="100">
        <v>10.5</v>
      </c>
      <c r="BF69" s="101"/>
      <c r="BG69" s="84"/>
      <c r="BH69" s="84"/>
      <c r="BI69" s="102"/>
      <c r="BJ69" s="102"/>
      <c r="BK69" s="102"/>
      <c r="BL69" s="103"/>
      <c r="BM69" s="104"/>
      <c r="BN69" s="102"/>
      <c r="BO69" s="102"/>
      <c r="BP69" s="104"/>
      <c r="BQ69" s="104"/>
      <c r="BR69" s="104"/>
      <c r="BS69" s="104"/>
      <c r="BT69" s="105">
        <f t="shared" si="29"/>
        <v>1</v>
      </c>
      <c r="BU69" s="105">
        <f t="shared" si="30"/>
        <v>1</v>
      </c>
      <c r="BV69" s="105">
        <f t="shared" si="31"/>
        <v>1</v>
      </c>
      <c r="BW69" s="105">
        <f t="shared" si="32"/>
        <v>1</v>
      </c>
      <c r="BX69" s="105">
        <f t="shared" si="33"/>
        <v>1</v>
      </c>
      <c r="BY69" s="105">
        <f t="shared" si="34"/>
        <v>1</v>
      </c>
      <c r="BZ69" s="105">
        <f t="shared" si="35"/>
        <v>1</v>
      </c>
      <c r="CA69" s="221">
        <v>0.98</v>
      </c>
      <c r="CB69" s="221">
        <v>0.9</v>
      </c>
      <c r="CC69" s="340"/>
      <c r="CD69" s="340"/>
      <c r="CE69" s="340"/>
      <c r="CF69" s="340"/>
      <c r="CG69" s="340"/>
      <c r="CH69" s="340"/>
      <c r="CI69" s="340"/>
      <c r="CJ69" s="222">
        <v>0.998</v>
      </c>
      <c r="CK69" s="222">
        <v>0.95</v>
      </c>
      <c r="CL69" s="223">
        <f t="shared" si="36"/>
        <v>1</v>
      </c>
      <c r="CM69" s="223">
        <f t="shared" si="37"/>
        <v>1</v>
      </c>
      <c r="CN69" s="223">
        <f t="shared" si="38"/>
        <v>1</v>
      </c>
      <c r="CO69" s="223">
        <f t="shared" si="39"/>
        <v>1</v>
      </c>
      <c r="CP69" s="223">
        <f t="shared" si="40"/>
        <v>1</v>
      </c>
      <c r="CQ69" s="223">
        <f t="shared" si="41"/>
        <v>1</v>
      </c>
      <c r="CR69" s="223">
        <f t="shared" si="42"/>
        <v>1</v>
      </c>
      <c r="CS69" s="343"/>
      <c r="CT69" s="343"/>
      <c r="CU69" s="343"/>
      <c r="CV69" s="343"/>
      <c r="CW69" s="343"/>
      <c r="CX69" s="343"/>
      <c r="CY69" s="343"/>
      <c r="CZ69" s="342"/>
      <c r="DA69" s="338"/>
      <c r="DB69" s="338"/>
      <c r="DC69" s="338"/>
      <c r="DD69" s="338"/>
      <c r="DE69" s="84">
        <f t="shared" si="19"/>
        <v>0</v>
      </c>
      <c r="DF69" s="84">
        <f t="shared" si="19"/>
        <v>0</v>
      </c>
      <c r="DG69" s="84">
        <f t="shared" si="19"/>
        <v>0</v>
      </c>
      <c r="DH69" s="84">
        <f t="shared" si="20"/>
        <v>0</v>
      </c>
      <c r="DI69" s="84">
        <f t="shared" si="20"/>
        <v>0</v>
      </c>
      <c r="DJ69" s="84">
        <f t="shared" si="20"/>
        <v>0</v>
      </c>
      <c r="DK69" s="84">
        <f t="shared" si="20"/>
        <v>0</v>
      </c>
      <c r="DL69" s="337"/>
      <c r="DM69" s="337"/>
      <c r="DN69" s="337"/>
      <c r="DO69" s="337"/>
      <c r="DP69" s="337"/>
      <c r="DQ69" s="337"/>
      <c r="DR69" s="337"/>
    </row>
    <row r="70" spans="1:122" s="106" customFormat="1" ht="13.5" thickBot="1" x14ac:dyDescent="0.25">
      <c r="A70" s="84">
        <v>1743</v>
      </c>
      <c r="B70" s="335"/>
      <c r="C70" s="86">
        <v>42566</v>
      </c>
      <c r="D70" s="87">
        <v>77630</v>
      </c>
      <c r="E70" s="84">
        <v>9701</v>
      </c>
      <c r="F70" s="88">
        <v>219</v>
      </c>
      <c r="G70" s="84">
        <v>0</v>
      </c>
      <c r="H70" s="89">
        <v>0.9774250077311617</v>
      </c>
      <c r="I70" s="88">
        <v>13951</v>
      </c>
      <c r="J70" s="84">
        <v>467</v>
      </c>
      <c r="K70" s="88">
        <v>0</v>
      </c>
      <c r="L70" s="89">
        <v>0.96652569708264635</v>
      </c>
      <c r="M70" s="88">
        <v>4408</v>
      </c>
      <c r="N70" s="88">
        <v>113</v>
      </c>
      <c r="O70" s="88">
        <v>0</v>
      </c>
      <c r="P70" s="90">
        <v>0.97436479128856623</v>
      </c>
      <c r="Q70" s="88">
        <v>7118</v>
      </c>
      <c r="R70" s="88">
        <v>406</v>
      </c>
      <c r="S70" s="88">
        <v>3</v>
      </c>
      <c r="T70" s="90">
        <v>0.9429615060410228</v>
      </c>
      <c r="U70" s="88">
        <v>42452</v>
      </c>
      <c r="V70" s="88">
        <v>1820</v>
      </c>
      <c r="W70" s="88">
        <v>17</v>
      </c>
      <c r="X70" s="90">
        <v>0.95712805050409877</v>
      </c>
      <c r="Y70" s="85">
        <v>77630</v>
      </c>
      <c r="Z70" s="85">
        <v>3025</v>
      </c>
      <c r="AA70" s="91">
        <v>20</v>
      </c>
      <c r="AB70" s="92">
        <v>1</v>
      </c>
      <c r="AC70" s="84">
        <v>0</v>
      </c>
      <c r="AD70" s="84">
        <v>0</v>
      </c>
      <c r="AE70" s="92">
        <v>1</v>
      </c>
      <c r="AF70" s="84">
        <v>0</v>
      </c>
      <c r="AG70" s="84">
        <v>0</v>
      </c>
      <c r="AH70" s="93">
        <v>1</v>
      </c>
      <c r="AI70" s="84">
        <v>0</v>
      </c>
      <c r="AJ70" s="94">
        <v>0</v>
      </c>
      <c r="AK70" s="93">
        <v>1</v>
      </c>
      <c r="AL70" s="84">
        <v>0</v>
      </c>
      <c r="AM70" s="94">
        <v>0</v>
      </c>
      <c r="AN70" s="93">
        <v>1</v>
      </c>
      <c r="AO70" s="84">
        <v>0</v>
      </c>
      <c r="AP70" s="94">
        <v>0</v>
      </c>
      <c r="AQ70" s="93">
        <v>1</v>
      </c>
      <c r="AR70" s="84">
        <v>0</v>
      </c>
      <c r="AS70" s="94">
        <v>0</v>
      </c>
      <c r="AT70" s="93">
        <v>1</v>
      </c>
      <c r="AU70" s="84">
        <v>0</v>
      </c>
      <c r="AV70" s="94">
        <v>0</v>
      </c>
      <c r="AW70" s="95">
        <v>9701</v>
      </c>
      <c r="AX70" s="95">
        <v>18359</v>
      </c>
      <c r="AY70" s="96">
        <v>49570</v>
      </c>
      <c r="AZ70" s="109"/>
      <c r="BA70" s="97">
        <v>21</v>
      </c>
      <c r="BB70" s="98">
        <v>9</v>
      </c>
      <c r="BC70" s="98">
        <v>22</v>
      </c>
      <c r="BD70" s="99">
        <v>7.5</v>
      </c>
      <c r="BE70" s="100">
        <v>10.5</v>
      </c>
      <c r="BF70" s="101"/>
      <c r="BG70" s="84"/>
      <c r="BH70" s="84"/>
      <c r="BI70" s="102"/>
      <c r="BJ70" s="102"/>
      <c r="BK70" s="102"/>
      <c r="BL70" s="103"/>
      <c r="BM70" s="104"/>
      <c r="BN70" s="102"/>
      <c r="BO70" s="102"/>
      <c r="BP70" s="104"/>
      <c r="BQ70" s="104"/>
      <c r="BR70" s="104"/>
      <c r="BS70" s="104"/>
      <c r="BT70" s="105">
        <f t="shared" si="29"/>
        <v>1</v>
      </c>
      <c r="BU70" s="105">
        <f t="shared" si="30"/>
        <v>1</v>
      </c>
      <c r="BV70" s="105">
        <f t="shared" si="31"/>
        <v>1</v>
      </c>
      <c r="BW70" s="105">
        <f t="shared" si="32"/>
        <v>1</v>
      </c>
      <c r="BX70" s="105">
        <f t="shared" si="33"/>
        <v>1</v>
      </c>
      <c r="BY70" s="105">
        <f t="shared" si="34"/>
        <v>1</v>
      </c>
      <c r="BZ70" s="105">
        <f t="shared" si="35"/>
        <v>1</v>
      </c>
      <c r="CA70" s="221">
        <v>0.98</v>
      </c>
      <c r="CB70" s="221">
        <v>0.9</v>
      </c>
      <c r="CC70" s="340"/>
      <c r="CD70" s="340"/>
      <c r="CE70" s="340"/>
      <c r="CF70" s="340"/>
      <c r="CG70" s="340"/>
      <c r="CH70" s="340"/>
      <c r="CI70" s="340"/>
      <c r="CJ70" s="222">
        <v>0.998</v>
      </c>
      <c r="CK70" s="222">
        <v>0.95</v>
      </c>
      <c r="CL70" s="223">
        <f t="shared" si="36"/>
        <v>1</v>
      </c>
      <c r="CM70" s="223">
        <f t="shared" si="37"/>
        <v>1</v>
      </c>
      <c r="CN70" s="223">
        <f t="shared" si="38"/>
        <v>1</v>
      </c>
      <c r="CO70" s="223">
        <f t="shared" si="39"/>
        <v>1</v>
      </c>
      <c r="CP70" s="223">
        <f t="shared" si="40"/>
        <v>1</v>
      </c>
      <c r="CQ70" s="223">
        <f t="shared" si="41"/>
        <v>1</v>
      </c>
      <c r="CR70" s="223">
        <f t="shared" si="42"/>
        <v>1</v>
      </c>
      <c r="CS70" s="343"/>
      <c r="CT70" s="343"/>
      <c r="CU70" s="343"/>
      <c r="CV70" s="343"/>
      <c r="CW70" s="343"/>
      <c r="CX70" s="343"/>
      <c r="CY70" s="343"/>
      <c r="CZ70" s="342"/>
      <c r="DA70" s="338"/>
      <c r="DB70" s="338"/>
      <c r="DC70" s="338"/>
      <c r="DD70" s="338"/>
      <c r="DE70" s="84">
        <f t="shared" ref="DE70:DG133" si="53">IF(BT70&lt;96.4%,1500,IF(BT70&lt;96.8%,800,IF(BT70&lt;97.2%,750,IF(BT70&lt;97.5%,700,IF(BT70&lt;97.8%,650,IF(BT70&lt;98%,500,))))))</f>
        <v>0</v>
      </c>
      <c r="DF70" s="84">
        <f t="shared" si="53"/>
        <v>0</v>
      </c>
      <c r="DG70" s="84">
        <f t="shared" si="53"/>
        <v>0</v>
      </c>
      <c r="DH70" s="84">
        <f t="shared" ref="DH70:DK133" si="54">IF(BW70&lt;93.4%,1500,IF(BW70&lt;93.8%,800,IF(BW70&lt;94.2%,750,IF(BW70&lt;94.5%,700,IF(BW70&lt;94.8%,650,IF(BW70&lt;95%,500,))))))</f>
        <v>0</v>
      </c>
      <c r="DI70" s="84">
        <f t="shared" si="54"/>
        <v>0</v>
      </c>
      <c r="DJ70" s="84">
        <f t="shared" si="54"/>
        <v>0</v>
      </c>
      <c r="DK70" s="84">
        <f t="shared" si="54"/>
        <v>0</v>
      </c>
      <c r="DL70" s="337"/>
      <c r="DM70" s="337"/>
      <c r="DN70" s="337"/>
      <c r="DO70" s="337"/>
      <c r="DP70" s="337"/>
      <c r="DQ70" s="337"/>
      <c r="DR70" s="337"/>
    </row>
    <row r="71" spans="1:122" s="106" customFormat="1" ht="13.5" thickBot="1" x14ac:dyDescent="0.25">
      <c r="A71" s="84">
        <v>1744</v>
      </c>
      <c r="B71" s="335"/>
      <c r="C71" s="86">
        <v>42567</v>
      </c>
      <c r="D71" s="87">
        <v>56308</v>
      </c>
      <c r="E71" s="84"/>
      <c r="F71" s="88"/>
      <c r="G71" s="84"/>
      <c r="H71" s="89"/>
      <c r="I71" s="88">
        <v>4337</v>
      </c>
      <c r="J71" s="84">
        <v>245</v>
      </c>
      <c r="K71" s="88">
        <v>2</v>
      </c>
      <c r="L71" s="89">
        <v>0.94350933825224814</v>
      </c>
      <c r="M71" s="88">
        <v>2377</v>
      </c>
      <c r="N71" s="88">
        <v>95</v>
      </c>
      <c r="O71" s="88">
        <v>0</v>
      </c>
      <c r="P71" s="90">
        <v>0.96003365586874212</v>
      </c>
      <c r="Q71" s="88">
        <v>1637</v>
      </c>
      <c r="R71" s="88">
        <v>57</v>
      </c>
      <c r="S71" s="88">
        <v>0</v>
      </c>
      <c r="T71" s="90">
        <v>0.96518020769700674</v>
      </c>
      <c r="U71" s="88">
        <v>47957</v>
      </c>
      <c r="V71" s="88">
        <v>1557</v>
      </c>
      <c r="W71" s="88">
        <v>12</v>
      </c>
      <c r="X71" s="90">
        <v>0.96753341535125215</v>
      </c>
      <c r="Y71" s="85">
        <v>56308</v>
      </c>
      <c r="Z71" s="85">
        <v>1954</v>
      </c>
      <c r="AA71" s="91">
        <v>14</v>
      </c>
      <c r="AB71" s="92">
        <v>1</v>
      </c>
      <c r="AC71" s="84">
        <v>0</v>
      </c>
      <c r="AD71" s="84">
        <v>0</v>
      </c>
      <c r="AE71" s="92">
        <v>1</v>
      </c>
      <c r="AF71" s="84">
        <v>0</v>
      </c>
      <c r="AG71" s="84">
        <v>0</v>
      </c>
      <c r="AH71" s="93">
        <v>1</v>
      </c>
      <c r="AI71" s="84">
        <v>0</v>
      </c>
      <c r="AJ71" s="94">
        <v>0</v>
      </c>
      <c r="AK71" s="93">
        <v>1</v>
      </c>
      <c r="AL71" s="84">
        <v>0</v>
      </c>
      <c r="AM71" s="94">
        <v>0</v>
      </c>
      <c r="AN71" s="93">
        <v>1</v>
      </c>
      <c r="AO71" s="84">
        <v>0</v>
      </c>
      <c r="AP71" s="94">
        <v>0</v>
      </c>
      <c r="AQ71" s="93">
        <v>1</v>
      </c>
      <c r="AR71" s="84">
        <v>0</v>
      </c>
      <c r="AS71" s="94">
        <v>0</v>
      </c>
      <c r="AT71" s="93">
        <v>1</v>
      </c>
      <c r="AU71" s="84">
        <v>0</v>
      </c>
      <c r="AV71" s="94">
        <v>0</v>
      </c>
      <c r="AW71" s="95">
        <v>0</v>
      </c>
      <c r="AX71" s="95">
        <v>6714</v>
      </c>
      <c r="AY71" s="96">
        <v>49594</v>
      </c>
      <c r="AZ71" s="109"/>
      <c r="BA71" s="97">
        <v>21</v>
      </c>
      <c r="BB71" s="98">
        <v>9</v>
      </c>
      <c r="BC71" s="98">
        <v>22</v>
      </c>
      <c r="BD71" s="99">
        <v>7.5</v>
      </c>
      <c r="BE71" s="100">
        <v>10.5</v>
      </c>
      <c r="BF71" s="101"/>
      <c r="BG71" s="84"/>
      <c r="BH71" s="84"/>
      <c r="BI71" s="102"/>
      <c r="BJ71" s="102"/>
      <c r="BK71" s="102"/>
      <c r="BL71" s="103"/>
      <c r="BM71" s="104"/>
      <c r="BN71" s="102"/>
      <c r="BO71" s="102"/>
      <c r="BP71" s="104"/>
      <c r="BQ71" s="104"/>
      <c r="BR71" s="104"/>
      <c r="BS71" s="104"/>
      <c r="BT71" s="105">
        <f t="shared" si="29"/>
        <v>1</v>
      </c>
      <c r="BU71" s="105">
        <f t="shared" si="30"/>
        <v>1</v>
      </c>
      <c r="BV71" s="105">
        <f t="shared" si="31"/>
        <v>1</v>
      </c>
      <c r="BW71" s="105">
        <f t="shared" si="32"/>
        <v>1</v>
      </c>
      <c r="BX71" s="105">
        <f t="shared" si="33"/>
        <v>1</v>
      </c>
      <c r="BY71" s="105">
        <f t="shared" si="34"/>
        <v>1</v>
      </c>
      <c r="BZ71" s="105">
        <f t="shared" si="35"/>
        <v>1</v>
      </c>
      <c r="CA71" s="221">
        <v>0.98</v>
      </c>
      <c r="CB71" s="221">
        <v>0.9</v>
      </c>
      <c r="CC71" s="340"/>
      <c r="CD71" s="340"/>
      <c r="CE71" s="340"/>
      <c r="CF71" s="340"/>
      <c r="CG71" s="340"/>
      <c r="CH71" s="340"/>
      <c r="CI71" s="340"/>
      <c r="CJ71" s="222">
        <v>0.998</v>
      </c>
      <c r="CK71" s="222">
        <v>0.95</v>
      </c>
      <c r="CL71" s="223">
        <f t="shared" si="36"/>
        <v>1</v>
      </c>
      <c r="CM71" s="223">
        <f t="shared" si="37"/>
        <v>1</v>
      </c>
      <c r="CN71" s="223">
        <f t="shared" si="38"/>
        <v>1</v>
      </c>
      <c r="CO71" s="223">
        <f t="shared" si="39"/>
        <v>1</v>
      </c>
      <c r="CP71" s="223">
        <f t="shared" si="40"/>
        <v>1</v>
      </c>
      <c r="CQ71" s="223">
        <f t="shared" si="41"/>
        <v>1</v>
      </c>
      <c r="CR71" s="223">
        <f t="shared" si="42"/>
        <v>1</v>
      </c>
      <c r="CS71" s="343"/>
      <c r="CT71" s="343"/>
      <c r="CU71" s="343"/>
      <c r="CV71" s="343"/>
      <c r="CW71" s="343"/>
      <c r="CX71" s="343"/>
      <c r="CY71" s="343"/>
      <c r="CZ71" s="342"/>
      <c r="DA71" s="338"/>
      <c r="DB71" s="338"/>
      <c r="DC71" s="338"/>
      <c r="DD71" s="338"/>
      <c r="DE71" s="84">
        <f t="shared" si="53"/>
        <v>0</v>
      </c>
      <c r="DF71" s="84">
        <f t="shared" si="53"/>
        <v>0</v>
      </c>
      <c r="DG71" s="84">
        <f t="shared" si="53"/>
        <v>0</v>
      </c>
      <c r="DH71" s="84">
        <f t="shared" si="54"/>
        <v>0</v>
      </c>
      <c r="DI71" s="84">
        <f t="shared" si="54"/>
        <v>0</v>
      </c>
      <c r="DJ71" s="84">
        <f t="shared" si="54"/>
        <v>0</v>
      </c>
      <c r="DK71" s="84">
        <f t="shared" si="54"/>
        <v>0</v>
      </c>
      <c r="DL71" s="337"/>
      <c r="DM71" s="337"/>
      <c r="DN71" s="337"/>
      <c r="DO71" s="337"/>
      <c r="DP71" s="337"/>
      <c r="DQ71" s="337"/>
      <c r="DR71" s="337"/>
    </row>
    <row r="72" spans="1:122" s="106" customFormat="1" ht="13.5" thickBot="1" x14ac:dyDescent="0.25">
      <c r="A72" s="84">
        <v>1745</v>
      </c>
      <c r="B72" s="335"/>
      <c r="C72" s="86">
        <v>42568</v>
      </c>
      <c r="D72" s="87">
        <v>30508</v>
      </c>
      <c r="E72" s="84"/>
      <c r="F72" s="88"/>
      <c r="G72" s="84"/>
      <c r="H72" s="89"/>
      <c r="I72" s="88">
        <v>1786</v>
      </c>
      <c r="J72" s="84">
        <v>96</v>
      </c>
      <c r="K72" s="88">
        <v>0</v>
      </c>
      <c r="L72" s="89">
        <v>0.94624860022396418</v>
      </c>
      <c r="M72" s="88">
        <v>426</v>
      </c>
      <c r="N72" s="88">
        <v>33</v>
      </c>
      <c r="O72" s="88">
        <v>0</v>
      </c>
      <c r="P72" s="90">
        <v>0.92253521126760563</v>
      </c>
      <c r="Q72" s="88">
        <v>616</v>
      </c>
      <c r="R72" s="88">
        <v>29</v>
      </c>
      <c r="S72" s="88">
        <v>0</v>
      </c>
      <c r="T72" s="90">
        <v>0.95292207792207795</v>
      </c>
      <c r="U72" s="88">
        <v>27680</v>
      </c>
      <c r="V72" s="88">
        <v>607</v>
      </c>
      <c r="W72" s="88">
        <v>0</v>
      </c>
      <c r="X72" s="90">
        <v>0.97807080924855494</v>
      </c>
      <c r="Y72" s="85">
        <v>30508</v>
      </c>
      <c r="Z72" s="85">
        <v>765</v>
      </c>
      <c r="AA72" s="91">
        <v>0</v>
      </c>
      <c r="AB72" s="92">
        <v>1</v>
      </c>
      <c r="AC72" s="84">
        <v>0</v>
      </c>
      <c r="AD72" s="84">
        <v>0</v>
      </c>
      <c r="AE72" s="92">
        <v>1</v>
      </c>
      <c r="AF72" s="84">
        <v>0</v>
      </c>
      <c r="AG72" s="84">
        <v>0</v>
      </c>
      <c r="AH72" s="93">
        <v>1</v>
      </c>
      <c r="AI72" s="84">
        <v>0</v>
      </c>
      <c r="AJ72" s="94">
        <v>0</v>
      </c>
      <c r="AK72" s="93">
        <v>1</v>
      </c>
      <c r="AL72" s="84">
        <v>0</v>
      </c>
      <c r="AM72" s="94">
        <v>0</v>
      </c>
      <c r="AN72" s="93">
        <v>1</v>
      </c>
      <c r="AO72" s="84">
        <v>0</v>
      </c>
      <c r="AP72" s="94">
        <v>0</v>
      </c>
      <c r="AQ72" s="93">
        <v>1</v>
      </c>
      <c r="AR72" s="84">
        <v>0</v>
      </c>
      <c r="AS72" s="94">
        <v>0</v>
      </c>
      <c r="AT72" s="93">
        <v>1</v>
      </c>
      <c r="AU72" s="84">
        <v>0</v>
      </c>
      <c r="AV72" s="94">
        <v>0</v>
      </c>
      <c r="AW72" s="95">
        <v>0</v>
      </c>
      <c r="AX72" s="95">
        <v>2212</v>
      </c>
      <c r="AY72" s="96">
        <v>28296</v>
      </c>
      <c r="AZ72" s="109"/>
      <c r="BA72" s="97">
        <v>21</v>
      </c>
      <c r="BB72" s="98">
        <v>9</v>
      </c>
      <c r="BC72" s="98">
        <v>22</v>
      </c>
      <c r="BD72" s="99">
        <v>7.5</v>
      </c>
      <c r="BE72" s="100">
        <v>10.5</v>
      </c>
      <c r="BF72" s="101"/>
      <c r="BG72" s="84"/>
      <c r="BH72" s="84"/>
      <c r="BI72" s="102"/>
      <c r="BJ72" s="102"/>
      <c r="BK72" s="102"/>
      <c r="BL72" s="103"/>
      <c r="BM72" s="104"/>
      <c r="BN72" s="102"/>
      <c r="BO72" s="102"/>
      <c r="BP72" s="108"/>
      <c r="BQ72" s="108"/>
      <c r="BR72" s="108"/>
      <c r="BS72" s="108"/>
      <c r="BT72" s="105">
        <f t="shared" si="29"/>
        <v>1</v>
      </c>
      <c r="BU72" s="105">
        <f t="shared" si="30"/>
        <v>1</v>
      </c>
      <c r="BV72" s="105">
        <f t="shared" si="31"/>
        <v>1</v>
      </c>
      <c r="BW72" s="105">
        <f t="shared" si="32"/>
        <v>1</v>
      </c>
      <c r="BX72" s="105">
        <f t="shared" si="33"/>
        <v>1</v>
      </c>
      <c r="BY72" s="105">
        <f t="shared" si="34"/>
        <v>1</v>
      </c>
      <c r="BZ72" s="105">
        <f t="shared" si="35"/>
        <v>1</v>
      </c>
      <c r="CA72" s="221">
        <v>0.98</v>
      </c>
      <c r="CB72" s="221">
        <v>0.9</v>
      </c>
      <c r="CC72" s="341"/>
      <c r="CD72" s="341"/>
      <c r="CE72" s="341"/>
      <c r="CF72" s="341"/>
      <c r="CG72" s="341"/>
      <c r="CH72" s="341"/>
      <c r="CI72" s="341"/>
      <c r="CJ72" s="222">
        <v>0.998</v>
      </c>
      <c r="CK72" s="222">
        <v>0.95</v>
      </c>
      <c r="CL72" s="223">
        <f t="shared" si="36"/>
        <v>1</v>
      </c>
      <c r="CM72" s="223">
        <f t="shared" si="37"/>
        <v>1</v>
      </c>
      <c r="CN72" s="223">
        <f t="shared" si="38"/>
        <v>1</v>
      </c>
      <c r="CO72" s="223">
        <f t="shared" si="39"/>
        <v>1</v>
      </c>
      <c r="CP72" s="223">
        <f t="shared" si="40"/>
        <v>1</v>
      </c>
      <c r="CQ72" s="223">
        <f t="shared" si="41"/>
        <v>1</v>
      </c>
      <c r="CR72" s="223">
        <f t="shared" si="42"/>
        <v>1</v>
      </c>
      <c r="CS72" s="343"/>
      <c r="CT72" s="343"/>
      <c r="CU72" s="343"/>
      <c r="CV72" s="343"/>
      <c r="CW72" s="343"/>
      <c r="CX72" s="343"/>
      <c r="CY72" s="343"/>
      <c r="CZ72" s="342"/>
      <c r="DA72" s="338"/>
      <c r="DB72" s="338"/>
      <c r="DC72" s="338"/>
      <c r="DD72" s="338"/>
      <c r="DE72" s="84">
        <f t="shared" si="53"/>
        <v>0</v>
      </c>
      <c r="DF72" s="84">
        <f t="shared" si="53"/>
        <v>0</v>
      </c>
      <c r="DG72" s="84">
        <f t="shared" si="53"/>
        <v>0</v>
      </c>
      <c r="DH72" s="84">
        <f t="shared" si="54"/>
        <v>0</v>
      </c>
      <c r="DI72" s="84">
        <f t="shared" si="54"/>
        <v>0</v>
      </c>
      <c r="DJ72" s="84">
        <f t="shared" si="54"/>
        <v>0</v>
      </c>
      <c r="DK72" s="84">
        <f t="shared" si="54"/>
        <v>0</v>
      </c>
      <c r="DL72" s="337"/>
      <c r="DM72" s="337"/>
      <c r="DN72" s="337"/>
      <c r="DO72" s="337"/>
      <c r="DP72" s="337"/>
      <c r="DQ72" s="337"/>
      <c r="DR72" s="337"/>
    </row>
    <row r="73" spans="1:122" s="106" customFormat="1" ht="13.5" thickBot="1" x14ac:dyDescent="0.25">
      <c r="A73" s="84">
        <v>1746</v>
      </c>
      <c r="B73" s="335">
        <v>29</v>
      </c>
      <c r="C73" s="86">
        <v>42569</v>
      </c>
      <c r="D73" s="87">
        <v>45043</v>
      </c>
      <c r="E73" s="84">
        <v>3099</v>
      </c>
      <c r="F73" s="88">
        <v>103</v>
      </c>
      <c r="G73" s="84">
        <v>0</v>
      </c>
      <c r="H73" s="89">
        <v>0.96676347208777025</v>
      </c>
      <c r="I73" s="88">
        <v>13144</v>
      </c>
      <c r="J73" s="84">
        <v>472</v>
      </c>
      <c r="K73" s="88">
        <v>5</v>
      </c>
      <c r="L73" s="89">
        <v>0.96409007912355449</v>
      </c>
      <c r="M73" s="88">
        <v>4765</v>
      </c>
      <c r="N73" s="88">
        <v>178</v>
      </c>
      <c r="O73" s="88">
        <v>0</v>
      </c>
      <c r="P73" s="90">
        <v>0.9626442812172088</v>
      </c>
      <c r="Q73" s="88">
        <v>3649</v>
      </c>
      <c r="R73" s="88">
        <v>263</v>
      </c>
      <c r="S73" s="88">
        <v>0</v>
      </c>
      <c r="T73" s="90">
        <v>0.92792545902987122</v>
      </c>
      <c r="U73" s="88">
        <v>20386</v>
      </c>
      <c r="V73" s="88">
        <v>721</v>
      </c>
      <c r="W73" s="88">
        <v>11</v>
      </c>
      <c r="X73" s="90">
        <v>0.96463259099381926</v>
      </c>
      <c r="Y73" s="85">
        <v>45043</v>
      </c>
      <c r="Z73" s="85">
        <v>1737</v>
      </c>
      <c r="AA73" s="91">
        <v>16</v>
      </c>
      <c r="AB73" s="92">
        <v>0.375</v>
      </c>
      <c r="AC73" s="84">
        <v>1</v>
      </c>
      <c r="AD73" s="84">
        <v>10</v>
      </c>
      <c r="AE73" s="92">
        <v>1</v>
      </c>
      <c r="AF73" s="84">
        <v>0</v>
      </c>
      <c r="AG73" s="84">
        <v>0</v>
      </c>
      <c r="AH73" s="93">
        <v>1</v>
      </c>
      <c r="AI73" s="84">
        <v>0</v>
      </c>
      <c r="AJ73" s="94">
        <v>0</v>
      </c>
      <c r="AK73" s="93">
        <v>1</v>
      </c>
      <c r="AL73" s="84">
        <v>0</v>
      </c>
      <c r="AM73" s="94">
        <v>0</v>
      </c>
      <c r="AN73" s="93">
        <v>1</v>
      </c>
      <c r="AO73" s="84">
        <v>0</v>
      </c>
      <c r="AP73" s="94">
        <v>0</v>
      </c>
      <c r="AQ73" s="93">
        <v>1</v>
      </c>
      <c r="AR73" s="84">
        <v>0</v>
      </c>
      <c r="AS73" s="94">
        <v>0</v>
      </c>
      <c r="AT73" s="93">
        <v>1</v>
      </c>
      <c r="AU73" s="84">
        <v>0</v>
      </c>
      <c r="AV73" s="94">
        <v>0</v>
      </c>
      <c r="AW73" s="95">
        <v>3099</v>
      </c>
      <c r="AX73" s="95">
        <v>17909</v>
      </c>
      <c r="AY73" s="96">
        <v>24035</v>
      </c>
      <c r="AZ73" s="109" t="s">
        <v>184</v>
      </c>
      <c r="BA73" s="97">
        <v>14.5</v>
      </c>
      <c r="BB73" s="98">
        <v>0</v>
      </c>
      <c r="BC73" s="98">
        <v>12</v>
      </c>
      <c r="BD73" s="99">
        <v>7.5</v>
      </c>
      <c r="BE73" s="100">
        <v>10.5</v>
      </c>
      <c r="BF73" s="101">
        <v>10</v>
      </c>
      <c r="BG73" s="84"/>
      <c r="BH73" s="84"/>
      <c r="BI73" s="102"/>
      <c r="BJ73" s="102"/>
      <c r="BK73" s="102"/>
      <c r="BL73" s="103"/>
      <c r="BM73" s="104">
        <v>0</v>
      </c>
      <c r="BN73" s="102"/>
      <c r="BO73" s="102"/>
      <c r="BP73" s="108"/>
      <c r="BQ73" s="108"/>
      <c r="BR73" s="108"/>
      <c r="BS73" s="108"/>
      <c r="BT73" s="105">
        <f t="shared" si="29"/>
        <v>1</v>
      </c>
      <c r="BU73" s="105">
        <f t="shared" si="30"/>
        <v>1</v>
      </c>
      <c r="BV73" s="105">
        <f t="shared" si="31"/>
        <v>1</v>
      </c>
      <c r="BW73" s="105">
        <f t="shared" si="32"/>
        <v>1</v>
      </c>
      <c r="BX73" s="105">
        <f t="shared" si="33"/>
        <v>1</v>
      </c>
      <c r="BY73" s="105">
        <f t="shared" si="34"/>
        <v>1</v>
      </c>
      <c r="BZ73" s="105">
        <f t="shared" si="35"/>
        <v>1</v>
      </c>
      <c r="CA73" s="221">
        <v>0.98</v>
      </c>
      <c r="CB73" s="221">
        <v>0.9</v>
      </c>
      <c r="CC73" s="339">
        <f t="shared" ref="CC73:CI73" si="55">AVERAGE(BT73:BT79)</f>
        <v>0.98639455782312935</v>
      </c>
      <c r="CD73" s="339">
        <f t="shared" si="55"/>
        <v>1</v>
      </c>
      <c r="CE73" s="339">
        <f t="shared" si="55"/>
        <v>1</v>
      </c>
      <c r="CF73" s="339">
        <f t="shared" si="55"/>
        <v>1</v>
      </c>
      <c r="CG73" s="339">
        <f t="shared" si="55"/>
        <v>1</v>
      </c>
      <c r="CH73" s="339">
        <f t="shared" si="55"/>
        <v>1</v>
      </c>
      <c r="CI73" s="339">
        <f t="shared" si="55"/>
        <v>1</v>
      </c>
      <c r="CJ73" s="222">
        <v>0.998</v>
      </c>
      <c r="CK73" s="222">
        <v>0.95</v>
      </c>
      <c r="CL73" s="223">
        <f t="shared" si="36"/>
        <v>0.375</v>
      </c>
      <c r="CM73" s="223">
        <f t="shared" si="37"/>
        <v>1</v>
      </c>
      <c r="CN73" s="223">
        <f t="shared" si="38"/>
        <v>1</v>
      </c>
      <c r="CO73" s="223">
        <f t="shared" si="39"/>
        <v>1</v>
      </c>
      <c r="CP73" s="223">
        <f t="shared" si="40"/>
        <v>1</v>
      </c>
      <c r="CQ73" s="223">
        <f t="shared" si="41"/>
        <v>1</v>
      </c>
      <c r="CR73" s="223">
        <f t="shared" si="42"/>
        <v>1</v>
      </c>
      <c r="CS73" s="342">
        <f t="shared" ref="CS73:CY73" si="56">AVERAGE(CL73:CL79)</f>
        <v>0.89404761904761898</v>
      </c>
      <c r="CT73" s="342">
        <f t="shared" si="56"/>
        <v>1</v>
      </c>
      <c r="CU73" s="342">
        <f t="shared" si="56"/>
        <v>1</v>
      </c>
      <c r="CV73" s="342">
        <f t="shared" si="56"/>
        <v>1</v>
      </c>
      <c r="CW73" s="342">
        <f t="shared" si="56"/>
        <v>1</v>
      </c>
      <c r="CX73" s="342">
        <f t="shared" si="56"/>
        <v>1</v>
      </c>
      <c r="CY73" s="342">
        <f t="shared" si="56"/>
        <v>1</v>
      </c>
      <c r="CZ73" s="342">
        <f>(SUM(Q73:Q79)-SUM(R73:R79))/SUM(Q73:Q79)</f>
        <v>0.94962974801555589</v>
      </c>
      <c r="DA73" s="338">
        <f>(SUM(U73:U79)-SUM(V73:V79))/SUM(U73:U79)</f>
        <v>0.96448666802442362</v>
      </c>
      <c r="DB73" s="338">
        <f>((SUM(E73:E79)-SUM(F73:F79))/SUM(E73:E79))</f>
        <v>0.96683838504852038</v>
      </c>
      <c r="DC73" s="338">
        <f>((SUM(I73:I79)-SUM(J73:J79))/SUM(I73:I79))</f>
        <v>0.96234995100440957</v>
      </c>
      <c r="DD73" s="338">
        <f>((SUM(M73:M79)-SUM(N73:N79))/SUM(M73:M79))</f>
        <v>0.96018193424832432</v>
      </c>
      <c r="DE73" s="84">
        <f t="shared" si="53"/>
        <v>0</v>
      </c>
      <c r="DF73" s="84">
        <f t="shared" si="53"/>
        <v>0</v>
      </c>
      <c r="DG73" s="84">
        <f t="shared" si="53"/>
        <v>0</v>
      </c>
      <c r="DH73" s="84">
        <f t="shared" si="54"/>
        <v>0</v>
      </c>
      <c r="DI73" s="84">
        <f t="shared" si="54"/>
        <v>0</v>
      </c>
      <c r="DJ73" s="84">
        <f t="shared" si="54"/>
        <v>0</v>
      </c>
      <c r="DK73" s="84">
        <f t="shared" si="54"/>
        <v>0</v>
      </c>
      <c r="DL73" s="337">
        <f>IF(CC73&lt;99%,5000,IF(CC73&lt;99.2%,4500,IF(CC73&lt;99.3%,4000,IF(CC73&lt;99.4%,3500,IF(CC73&lt;99.5%,3000,IF(CC73&lt;99.6%,2500,IF(CC73&lt;99.7%,2000,IF(CC73&lt;99.8%,1500,))))))))</f>
        <v>5000</v>
      </c>
      <c r="DM73" s="337">
        <f>IF(CD73&lt;99%,5000,IF(CD73&lt;99.2%,4500,IF(CD73&lt;99.3%,4000,IF(CD73&lt;99.4%,3500,IF(CD73&lt;99.5%,3000,IF(CD73&lt;99.6%,2500,IF(CD73&lt;99.7%,2000,IF(CD73&lt;99.8%,1500,))))))))</f>
        <v>0</v>
      </c>
      <c r="DN73" s="337">
        <f>IF(CE73&lt;99%,5000,IF(CE73&lt;99.2%,4500,IF(CE73&lt;99.3%,4000,IF(CE73&lt;99.4%,3500,IF(CE73&lt;99.5%,3000,IF(CE73&lt;99.6%,2500,IF(CE73&lt;99.7%,2000,IF(CE73&lt;99.8%,1500,))))))))</f>
        <v>0</v>
      </c>
      <c r="DO73" s="337">
        <f>IF(CF73&lt;88.2%,5000,IF(CF73&lt;88.4%,4500,IF(CF73&lt;88.5%,4000,IF(CF73&lt;88.6%,3500,IF(CF73&lt;88.7%,3000,IF(CF73&lt;88.8%,2500,IF(CF73&lt;88.9%,2000,IF(CF73&lt;90%,1500,))))))))</f>
        <v>0</v>
      </c>
      <c r="DP73" s="337">
        <f>IF(CG73&lt;99%,5000,IF(CG73&lt;99.2%,4500,IF(CG73&lt;99.3%,4000,IF(CG73&lt;99.4%,3500,IF(CG73&lt;99.5%,3000,IF(CG73&lt;99.6%,2500,IF(CG73&lt;99.7%,2000,IF(CG73&lt;99.8%,1500,))))))))</f>
        <v>0</v>
      </c>
      <c r="DQ73" s="337">
        <f>IF(CH73&lt;99%,5000,IF(CH73&lt;99.2%,4500,IF(CH73&lt;99.3%,4000,IF(CH73&lt;99.4%,3500,IF(CH73&lt;99.5%,3000,IF(CH73&lt;99.6%,2500,IF(CH73&lt;99.7%,2000,IF(CH73&lt;99.8%,1500,))))))))</f>
        <v>0</v>
      </c>
      <c r="DR73" s="337">
        <f>IF(CI73&lt;99%,5000,IF(CI73&lt;99.2%,4500,IF(CI73&lt;99.3%,4000,IF(CI73&lt;99.4%,3500,IF(CI73&lt;99.5%,3000,IF(CI73&lt;99.6%,2500,IF(CI73&lt;99.7%,2000,IF(CI73&lt;99.8%,1500,))))))))</f>
        <v>0</v>
      </c>
    </row>
    <row r="74" spans="1:122" s="106" customFormat="1" ht="13.5" thickBot="1" x14ac:dyDescent="0.25">
      <c r="A74" s="84">
        <v>1747</v>
      </c>
      <c r="B74" s="335"/>
      <c r="C74" s="86">
        <v>42570</v>
      </c>
      <c r="D74" s="87">
        <v>84586</v>
      </c>
      <c r="E74" s="84">
        <v>10129</v>
      </c>
      <c r="F74" s="88">
        <v>316</v>
      </c>
      <c r="G74" s="84">
        <v>0</v>
      </c>
      <c r="H74" s="89">
        <v>0.96880244841544083</v>
      </c>
      <c r="I74" s="88">
        <v>15442</v>
      </c>
      <c r="J74" s="84">
        <v>524</v>
      </c>
      <c r="K74" s="88">
        <v>1</v>
      </c>
      <c r="L74" s="89">
        <v>0.96606657168760524</v>
      </c>
      <c r="M74" s="88">
        <v>5130</v>
      </c>
      <c r="N74" s="88">
        <v>197</v>
      </c>
      <c r="O74" s="88">
        <v>1</v>
      </c>
      <c r="P74" s="90">
        <v>0.96159844054580901</v>
      </c>
      <c r="Q74" s="88">
        <v>11927</v>
      </c>
      <c r="R74" s="88">
        <v>500</v>
      </c>
      <c r="S74" s="88">
        <v>101</v>
      </c>
      <c r="T74" s="90">
        <v>0.95807830971744778</v>
      </c>
      <c r="U74" s="88">
        <v>41958</v>
      </c>
      <c r="V74" s="88">
        <v>1574</v>
      </c>
      <c r="W74" s="88">
        <v>411</v>
      </c>
      <c r="X74" s="90">
        <v>0.96248629581962919</v>
      </c>
      <c r="Y74" s="85">
        <v>84586</v>
      </c>
      <c r="Z74" s="85">
        <v>3111</v>
      </c>
      <c r="AA74" s="91">
        <v>514</v>
      </c>
      <c r="AB74" s="92">
        <v>0.97857142857142865</v>
      </c>
      <c r="AC74" s="84">
        <v>26</v>
      </c>
      <c r="AD74" s="84">
        <v>0.45</v>
      </c>
      <c r="AE74" s="92">
        <v>1</v>
      </c>
      <c r="AF74" s="84">
        <v>0</v>
      </c>
      <c r="AG74" s="84">
        <v>0</v>
      </c>
      <c r="AH74" s="93">
        <v>1</v>
      </c>
      <c r="AI74" s="84">
        <v>0</v>
      </c>
      <c r="AJ74" s="94">
        <v>0</v>
      </c>
      <c r="AK74" s="93">
        <v>1</v>
      </c>
      <c r="AL74" s="84">
        <v>0</v>
      </c>
      <c r="AM74" s="94">
        <v>0</v>
      </c>
      <c r="AN74" s="93">
        <v>1</v>
      </c>
      <c r="AO74" s="84">
        <v>0</v>
      </c>
      <c r="AP74" s="94">
        <v>0</v>
      </c>
      <c r="AQ74" s="93">
        <v>1</v>
      </c>
      <c r="AR74" s="84">
        <v>0</v>
      </c>
      <c r="AS74" s="94">
        <v>0</v>
      </c>
      <c r="AT74" s="93">
        <v>1</v>
      </c>
      <c r="AU74" s="84">
        <v>0</v>
      </c>
      <c r="AV74" s="94">
        <v>0</v>
      </c>
      <c r="AW74" s="95">
        <v>10129</v>
      </c>
      <c r="AX74" s="95">
        <v>20572</v>
      </c>
      <c r="AY74" s="96">
        <v>53885</v>
      </c>
      <c r="AZ74" s="109" t="s">
        <v>185</v>
      </c>
      <c r="BA74" s="97">
        <v>16</v>
      </c>
      <c r="BB74" s="98">
        <v>0</v>
      </c>
      <c r="BC74" s="98">
        <v>8</v>
      </c>
      <c r="BD74" s="99">
        <v>7.5</v>
      </c>
      <c r="BE74" s="100">
        <v>10.5</v>
      </c>
      <c r="BF74" s="101">
        <v>0.45</v>
      </c>
      <c r="BG74" s="84"/>
      <c r="BH74" s="84"/>
      <c r="BI74" s="102"/>
      <c r="BJ74" s="102"/>
      <c r="BK74" s="102"/>
      <c r="BL74" s="103"/>
      <c r="BM74" s="104">
        <v>0</v>
      </c>
      <c r="BN74" s="102"/>
      <c r="BO74" s="102"/>
      <c r="BP74" s="104"/>
      <c r="BQ74" s="104"/>
      <c r="BR74" s="104"/>
      <c r="BS74" s="104"/>
      <c r="BT74" s="105">
        <f t="shared" si="29"/>
        <v>1</v>
      </c>
      <c r="BU74" s="105">
        <f t="shared" si="30"/>
        <v>1</v>
      </c>
      <c r="BV74" s="105">
        <f t="shared" si="31"/>
        <v>1</v>
      </c>
      <c r="BW74" s="105">
        <f t="shared" si="32"/>
        <v>1</v>
      </c>
      <c r="BX74" s="105">
        <f t="shared" si="33"/>
        <v>1</v>
      </c>
      <c r="BY74" s="105">
        <f t="shared" si="34"/>
        <v>1</v>
      </c>
      <c r="BZ74" s="105">
        <f t="shared" si="35"/>
        <v>1</v>
      </c>
      <c r="CA74" s="221">
        <v>0.98</v>
      </c>
      <c r="CB74" s="221">
        <v>0.9</v>
      </c>
      <c r="CC74" s="340"/>
      <c r="CD74" s="340"/>
      <c r="CE74" s="340"/>
      <c r="CF74" s="340"/>
      <c r="CG74" s="340"/>
      <c r="CH74" s="340"/>
      <c r="CI74" s="340"/>
      <c r="CJ74" s="222">
        <v>0.998</v>
      </c>
      <c r="CK74" s="222">
        <v>0.95</v>
      </c>
      <c r="CL74" s="223">
        <f t="shared" si="36"/>
        <v>0.97857142857142865</v>
      </c>
      <c r="CM74" s="223">
        <f t="shared" si="37"/>
        <v>1</v>
      </c>
      <c r="CN74" s="223">
        <f t="shared" si="38"/>
        <v>1</v>
      </c>
      <c r="CO74" s="223">
        <f t="shared" si="39"/>
        <v>1</v>
      </c>
      <c r="CP74" s="223">
        <f t="shared" si="40"/>
        <v>1</v>
      </c>
      <c r="CQ74" s="223">
        <f t="shared" si="41"/>
        <v>1</v>
      </c>
      <c r="CR74" s="223">
        <f t="shared" si="42"/>
        <v>1</v>
      </c>
      <c r="CS74" s="343"/>
      <c r="CT74" s="343"/>
      <c r="CU74" s="343"/>
      <c r="CV74" s="343"/>
      <c r="CW74" s="343"/>
      <c r="CX74" s="343"/>
      <c r="CY74" s="343"/>
      <c r="CZ74" s="342"/>
      <c r="DA74" s="338"/>
      <c r="DB74" s="338"/>
      <c r="DC74" s="338"/>
      <c r="DD74" s="338"/>
      <c r="DE74" s="84">
        <f t="shared" si="53"/>
        <v>0</v>
      </c>
      <c r="DF74" s="84">
        <f t="shared" si="53"/>
        <v>0</v>
      </c>
      <c r="DG74" s="84">
        <f t="shared" si="53"/>
        <v>0</v>
      </c>
      <c r="DH74" s="84">
        <f t="shared" si="54"/>
        <v>0</v>
      </c>
      <c r="DI74" s="84">
        <f t="shared" si="54"/>
        <v>0</v>
      </c>
      <c r="DJ74" s="84">
        <f t="shared" si="54"/>
        <v>0</v>
      </c>
      <c r="DK74" s="84">
        <f t="shared" si="54"/>
        <v>0</v>
      </c>
      <c r="DL74" s="337"/>
      <c r="DM74" s="337"/>
      <c r="DN74" s="337"/>
      <c r="DO74" s="337"/>
      <c r="DP74" s="337"/>
      <c r="DQ74" s="337"/>
      <c r="DR74" s="337"/>
    </row>
    <row r="75" spans="1:122" s="106" customFormat="1" ht="26.25" thickBot="1" x14ac:dyDescent="0.25">
      <c r="A75" s="84">
        <v>1748</v>
      </c>
      <c r="B75" s="335"/>
      <c r="C75" s="86">
        <v>42571</v>
      </c>
      <c r="D75" s="87">
        <v>73957</v>
      </c>
      <c r="E75" s="84">
        <v>9517</v>
      </c>
      <c r="F75" s="88">
        <v>328</v>
      </c>
      <c r="G75" s="84">
        <v>0</v>
      </c>
      <c r="H75" s="89">
        <v>0.96553535778081323</v>
      </c>
      <c r="I75" s="88">
        <v>11305</v>
      </c>
      <c r="J75" s="84">
        <v>483</v>
      </c>
      <c r="K75" s="88">
        <v>1</v>
      </c>
      <c r="L75" s="89">
        <v>0.95727554179566565</v>
      </c>
      <c r="M75" s="88">
        <v>4452</v>
      </c>
      <c r="N75" s="88">
        <v>132</v>
      </c>
      <c r="O75" s="88">
        <v>0</v>
      </c>
      <c r="P75" s="90">
        <v>0.9703504043126685</v>
      </c>
      <c r="Q75" s="88">
        <v>6366</v>
      </c>
      <c r="R75" s="88">
        <v>360</v>
      </c>
      <c r="S75" s="88">
        <v>4</v>
      </c>
      <c r="T75" s="90">
        <v>0.94344957587181899</v>
      </c>
      <c r="U75" s="88">
        <v>42317</v>
      </c>
      <c r="V75" s="88">
        <v>1734</v>
      </c>
      <c r="W75" s="88">
        <v>35</v>
      </c>
      <c r="X75" s="90">
        <v>0.95902356027128577</v>
      </c>
      <c r="Y75" s="85">
        <v>73957</v>
      </c>
      <c r="Z75" s="85">
        <v>3037</v>
      </c>
      <c r="AA75" s="91">
        <v>40</v>
      </c>
      <c r="AB75" s="92">
        <v>0.90476190476190477</v>
      </c>
      <c r="AC75" s="84">
        <v>1</v>
      </c>
      <c r="AD75" s="84">
        <v>2</v>
      </c>
      <c r="AE75" s="92">
        <v>1</v>
      </c>
      <c r="AF75" s="84">
        <v>0</v>
      </c>
      <c r="AG75" s="84">
        <v>0</v>
      </c>
      <c r="AH75" s="93">
        <v>1</v>
      </c>
      <c r="AI75" s="84">
        <v>0</v>
      </c>
      <c r="AJ75" s="94">
        <v>0</v>
      </c>
      <c r="AK75" s="93">
        <v>1</v>
      </c>
      <c r="AL75" s="84">
        <v>0</v>
      </c>
      <c r="AM75" s="94">
        <v>0</v>
      </c>
      <c r="AN75" s="93">
        <v>1</v>
      </c>
      <c r="AO75" s="84">
        <v>0</v>
      </c>
      <c r="AP75" s="94">
        <v>0</v>
      </c>
      <c r="AQ75" s="93">
        <v>1</v>
      </c>
      <c r="AR75" s="84">
        <v>0</v>
      </c>
      <c r="AS75" s="94">
        <v>0</v>
      </c>
      <c r="AT75" s="93">
        <v>1</v>
      </c>
      <c r="AU75" s="84">
        <v>0</v>
      </c>
      <c r="AV75" s="94">
        <v>0</v>
      </c>
      <c r="AW75" s="95">
        <v>9517</v>
      </c>
      <c r="AX75" s="95">
        <v>15757</v>
      </c>
      <c r="AY75" s="96">
        <v>48683</v>
      </c>
      <c r="AZ75" s="109" t="s">
        <v>186</v>
      </c>
      <c r="BA75" s="97">
        <v>21</v>
      </c>
      <c r="BB75" s="98">
        <v>9</v>
      </c>
      <c r="BC75" s="98">
        <v>18</v>
      </c>
      <c r="BD75" s="99">
        <v>7.5</v>
      </c>
      <c r="BE75" s="100">
        <v>10.5</v>
      </c>
      <c r="BF75" s="101">
        <v>2</v>
      </c>
      <c r="BG75" s="84"/>
      <c r="BH75" s="84"/>
      <c r="BI75" s="102"/>
      <c r="BJ75" s="102"/>
      <c r="BK75" s="102"/>
      <c r="BL75" s="103"/>
      <c r="BM75" s="104">
        <v>1</v>
      </c>
      <c r="BN75" s="102"/>
      <c r="BO75" s="102"/>
      <c r="BP75" s="104"/>
      <c r="BQ75" s="104"/>
      <c r="BR75" s="104"/>
      <c r="BS75" s="104"/>
      <c r="BT75" s="105">
        <f t="shared" si="29"/>
        <v>0.90476190476190477</v>
      </c>
      <c r="BU75" s="105">
        <f t="shared" si="30"/>
        <v>1</v>
      </c>
      <c r="BV75" s="105">
        <f t="shared" si="31"/>
        <v>1</v>
      </c>
      <c r="BW75" s="105">
        <f t="shared" si="32"/>
        <v>1</v>
      </c>
      <c r="BX75" s="105">
        <f t="shared" si="33"/>
        <v>1</v>
      </c>
      <c r="BY75" s="105">
        <f t="shared" si="34"/>
        <v>1</v>
      </c>
      <c r="BZ75" s="105">
        <f t="shared" si="35"/>
        <v>1</v>
      </c>
      <c r="CA75" s="221">
        <v>0.98</v>
      </c>
      <c r="CB75" s="221">
        <v>0.9</v>
      </c>
      <c r="CC75" s="340"/>
      <c r="CD75" s="340"/>
      <c r="CE75" s="340"/>
      <c r="CF75" s="340"/>
      <c r="CG75" s="340"/>
      <c r="CH75" s="340"/>
      <c r="CI75" s="340"/>
      <c r="CJ75" s="222">
        <v>0.998</v>
      </c>
      <c r="CK75" s="222">
        <v>0.95</v>
      </c>
      <c r="CL75" s="223">
        <f t="shared" si="36"/>
        <v>0.90476190476190477</v>
      </c>
      <c r="CM75" s="223">
        <f t="shared" si="37"/>
        <v>1</v>
      </c>
      <c r="CN75" s="223">
        <f t="shared" si="38"/>
        <v>1</v>
      </c>
      <c r="CO75" s="223">
        <f t="shared" si="39"/>
        <v>1</v>
      </c>
      <c r="CP75" s="223">
        <f t="shared" si="40"/>
        <v>1</v>
      </c>
      <c r="CQ75" s="223">
        <f t="shared" si="41"/>
        <v>1</v>
      </c>
      <c r="CR75" s="223">
        <f t="shared" si="42"/>
        <v>1</v>
      </c>
      <c r="CS75" s="343"/>
      <c r="CT75" s="343"/>
      <c r="CU75" s="343"/>
      <c r="CV75" s="343"/>
      <c r="CW75" s="343"/>
      <c r="CX75" s="343"/>
      <c r="CY75" s="343"/>
      <c r="CZ75" s="342"/>
      <c r="DA75" s="338"/>
      <c r="DB75" s="338"/>
      <c r="DC75" s="338"/>
      <c r="DD75" s="338"/>
      <c r="DE75" s="84">
        <f t="shared" si="53"/>
        <v>1500</v>
      </c>
      <c r="DF75" s="84">
        <f t="shared" si="53"/>
        <v>0</v>
      </c>
      <c r="DG75" s="84">
        <f t="shared" si="53"/>
        <v>0</v>
      </c>
      <c r="DH75" s="84">
        <f t="shared" si="54"/>
        <v>0</v>
      </c>
      <c r="DI75" s="84">
        <f t="shared" si="54"/>
        <v>0</v>
      </c>
      <c r="DJ75" s="84">
        <f t="shared" si="54"/>
        <v>0</v>
      </c>
      <c r="DK75" s="84">
        <f t="shared" si="54"/>
        <v>0</v>
      </c>
      <c r="DL75" s="337"/>
      <c r="DM75" s="337"/>
      <c r="DN75" s="337"/>
      <c r="DO75" s="337"/>
      <c r="DP75" s="337"/>
      <c r="DQ75" s="337"/>
      <c r="DR75" s="337"/>
    </row>
    <row r="76" spans="1:122" s="106" customFormat="1" ht="13.5" thickBot="1" x14ac:dyDescent="0.25">
      <c r="A76" s="84">
        <v>1749</v>
      </c>
      <c r="B76" s="335"/>
      <c r="C76" s="86">
        <v>42572</v>
      </c>
      <c r="D76" s="87">
        <v>69199</v>
      </c>
      <c r="E76" s="84">
        <v>9668</v>
      </c>
      <c r="F76" s="88">
        <v>320</v>
      </c>
      <c r="G76" s="84">
        <v>0</v>
      </c>
      <c r="H76" s="89">
        <v>0.96690111708729831</v>
      </c>
      <c r="I76" s="88">
        <v>8774</v>
      </c>
      <c r="J76" s="84">
        <v>235</v>
      </c>
      <c r="K76" s="88">
        <v>0</v>
      </c>
      <c r="L76" s="89">
        <v>0.97321632094825616</v>
      </c>
      <c r="M76" s="88">
        <v>3384</v>
      </c>
      <c r="N76" s="88">
        <v>113</v>
      </c>
      <c r="O76" s="88">
        <v>0</v>
      </c>
      <c r="P76" s="90">
        <v>0.96660756501182032</v>
      </c>
      <c r="Q76" s="88">
        <v>5216</v>
      </c>
      <c r="R76" s="88">
        <v>222</v>
      </c>
      <c r="S76" s="88">
        <v>0</v>
      </c>
      <c r="T76" s="90">
        <v>0.95743865030674846</v>
      </c>
      <c r="U76" s="88">
        <v>42157</v>
      </c>
      <c r="V76" s="88">
        <v>1577</v>
      </c>
      <c r="W76" s="88">
        <v>0</v>
      </c>
      <c r="X76" s="90">
        <v>0.96259221481604473</v>
      </c>
      <c r="Y76" s="85">
        <v>69199</v>
      </c>
      <c r="Z76" s="85">
        <v>2467</v>
      </c>
      <c r="AA76" s="91">
        <v>0</v>
      </c>
      <c r="AB76" s="92">
        <v>1</v>
      </c>
      <c r="AC76" s="84">
        <v>0</v>
      </c>
      <c r="AD76" s="84">
        <v>0</v>
      </c>
      <c r="AE76" s="92">
        <v>1</v>
      </c>
      <c r="AF76" s="84">
        <v>0</v>
      </c>
      <c r="AG76" s="84">
        <v>0</v>
      </c>
      <c r="AH76" s="93">
        <v>1</v>
      </c>
      <c r="AI76" s="84">
        <v>0</v>
      </c>
      <c r="AJ76" s="94">
        <v>0</v>
      </c>
      <c r="AK76" s="93">
        <v>1</v>
      </c>
      <c r="AL76" s="84">
        <v>0</v>
      </c>
      <c r="AM76" s="94">
        <v>0</v>
      </c>
      <c r="AN76" s="93">
        <v>1</v>
      </c>
      <c r="AO76" s="84">
        <v>0</v>
      </c>
      <c r="AP76" s="94">
        <v>0</v>
      </c>
      <c r="AQ76" s="93">
        <v>1</v>
      </c>
      <c r="AR76" s="84">
        <v>0</v>
      </c>
      <c r="AS76" s="94">
        <v>0</v>
      </c>
      <c r="AT76" s="93">
        <v>1</v>
      </c>
      <c r="AU76" s="84">
        <v>0</v>
      </c>
      <c r="AV76" s="94">
        <v>0</v>
      </c>
      <c r="AW76" s="95">
        <v>9668</v>
      </c>
      <c r="AX76" s="95">
        <v>12158</v>
      </c>
      <c r="AY76" s="96">
        <v>47373</v>
      </c>
      <c r="AZ76" s="109"/>
      <c r="BA76" s="97">
        <v>21</v>
      </c>
      <c r="BB76" s="98">
        <v>9</v>
      </c>
      <c r="BC76" s="98">
        <v>22</v>
      </c>
      <c r="BD76" s="99">
        <v>7.5</v>
      </c>
      <c r="BE76" s="100">
        <v>10.5</v>
      </c>
      <c r="BF76" s="101"/>
      <c r="BG76" s="84"/>
      <c r="BH76" s="84"/>
      <c r="BI76" s="102"/>
      <c r="BJ76" s="102"/>
      <c r="BK76" s="102"/>
      <c r="BL76" s="103"/>
      <c r="BM76" s="104"/>
      <c r="BN76" s="102"/>
      <c r="BO76" s="102"/>
      <c r="BP76" s="104"/>
      <c r="BQ76" s="104"/>
      <c r="BR76" s="104"/>
      <c r="BS76" s="104"/>
      <c r="BT76" s="105">
        <f t="shared" si="29"/>
        <v>1</v>
      </c>
      <c r="BU76" s="105">
        <f t="shared" si="30"/>
        <v>1</v>
      </c>
      <c r="BV76" s="105">
        <f t="shared" si="31"/>
        <v>1</v>
      </c>
      <c r="BW76" s="105">
        <f t="shared" si="32"/>
        <v>1</v>
      </c>
      <c r="BX76" s="105">
        <f t="shared" si="33"/>
        <v>1</v>
      </c>
      <c r="BY76" s="105">
        <f t="shared" si="34"/>
        <v>1</v>
      </c>
      <c r="BZ76" s="105">
        <f t="shared" si="35"/>
        <v>1</v>
      </c>
      <c r="CA76" s="221">
        <v>0.98</v>
      </c>
      <c r="CB76" s="221">
        <v>0.9</v>
      </c>
      <c r="CC76" s="340"/>
      <c r="CD76" s="340"/>
      <c r="CE76" s="340"/>
      <c r="CF76" s="340"/>
      <c r="CG76" s="340"/>
      <c r="CH76" s="340"/>
      <c r="CI76" s="340"/>
      <c r="CJ76" s="222">
        <v>0.998</v>
      </c>
      <c r="CK76" s="222">
        <v>0.95</v>
      </c>
      <c r="CL76" s="223">
        <f t="shared" si="36"/>
        <v>1</v>
      </c>
      <c r="CM76" s="223">
        <f t="shared" si="37"/>
        <v>1</v>
      </c>
      <c r="CN76" s="223">
        <f t="shared" si="38"/>
        <v>1</v>
      </c>
      <c r="CO76" s="223">
        <f t="shared" si="39"/>
        <v>1</v>
      </c>
      <c r="CP76" s="223">
        <f t="shared" si="40"/>
        <v>1</v>
      </c>
      <c r="CQ76" s="223">
        <f t="shared" si="41"/>
        <v>1</v>
      </c>
      <c r="CR76" s="223">
        <f t="shared" si="42"/>
        <v>1</v>
      </c>
      <c r="CS76" s="343"/>
      <c r="CT76" s="343"/>
      <c r="CU76" s="343"/>
      <c r="CV76" s="343"/>
      <c r="CW76" s="343"/>
      <c r="CX76" s="343"/>
      <c r="CY76" s="343"/>
      <c r="CZ76" s="342"/>
      <c r="DA76" s="338"/>
      <c r="DB76" s="338"/>
      <c r="DC76" s="338"/>
      <c r="DD76" s="338"/>
      <c r="DE76" s="84">
        <f t="shared" si="53"/>
        <v>0</v>
      </c>
      <c r="DF76" s="84">
        <f t="shared" si="53"/>
        <v>0</v>
      </c>
      <c r="DG76" s="84">
        <f t="shared" si="53"/>
        <v>0</v>
      </c>
      <c r="DH76" s="84">
        <f t="shared" si="54"/>
        <v>0</v>
      </c>
      <c r="DI76" s="84">
        <f t="shared" si="54"/>
        <v>0</v>
      </c>
      <c r="DJ76" s="84">
        <f t="shared" si="54"/>
        <v>0</v>
      </c>
      <c r="DK76" s="84">
        <f t="shared" si="54"/>
        <v>0</v>
      </c>
      <c r="DL76" s="337"/>
      <c r="DM76" s="337"/>
      <c r="DN76" s="337"/>
      <c r="DO76" s="337"/>
      <c r="DP76" s="337"/>
      <c r="DQ76" s="337"/>
      <c r="DR76" s="337"/>
    </row>
    <row r="77" spans="1:122" s="106" customFormat="1" ht="13.5" thickBot="1" x14ac:dyDescent="0.25">
      <c r="A77" s="84">
        <v>1750</v>
      </c>
      <c r="B77" s="335"/>
      <c r="C77" s="86">
        <v>42573</v>
      </c>
      <c r="D77" s="87">
        <v>72151</v>
      </c>
      <c r="E77" s="84">
        <v>9322</v>
      </c>
      <c r="F77" s="88">
        <v>317</v>
      </c>
      <c r="G77" s="84">
        <v>0</v>
      </c>
      <c r="H77" s="89">
        <v>0.96599442179789741</v>
      </c>
      <c r="I77" s="88">
        <v>11750</v>
      </c>
      <c r="J77" s="84">
        <v>416</v>
      </c>
      <c r="K77" s="88">
        <v>3</v>
      </c>
      <c r="L77" s="89">
        <v>0.96459574468085107</v>
      </c>
      <c r="M77" s="88">
        <v>4756</v>
      </c>
      <c r="N77" s="88">
        <v>243</v>
      </c>
      <c r="O77" s="88">
        <v>0</v>
      </c>
      <c r="P77" s="90">
        <v>0.94890664423885618</v>
      </c>
      <c r="Q77" s="88">
        <v>7531</v>
      </c>
      <c r="R77" s="88">
        <v>392</v>
      </c>
      <c r="S77" s="88">
        <v>0</v>
      </c>
      <c r="T77" s="90">
        <v>0.94794847961758066</v>
      </c>
      <c r="U77" s="88">
        <v>38792</v>
      </c>
      <c r="V77" s="88">
        <v>1374</v>
      </c>
      <c r="W77" s="88">
        <v>0</v>
      </c>
      <c r="X77" s="90">
        <v>0.96458032584037945</v>
      </c>
      <c r="Y77" s="85">
        <v>72151</v>
      </c>
      <c r="Z77" s="85">
        <v>2742</v>
      </c>
      <c r="AA77" s="91">
        <v>3</v>
      </c>
      <c r="AB77" s="92">
        <v>1</v>
      </c>
      <c r="AC77" s="84">
        <v>0</v>
      </c>
      <c r="AD77" s="84">
        <v>0</v>
      </c>
      <c r="AE77" s="92">
        <v>1</v>
      </c>
      <c r="AF77" s="84">
        <v>0</v>
      </c>
      <c r="AG77" s="84">
        <v>0</v>
      </c>
      <c r="AH77" s="93">
        <v>1</v>
      </c>
      <c r="AI77" s="84">
        <v>0</v>
      </c>
      <c r="AJ77" s="94">
        <v>0</v>
      </c>
      <c r="AK77" s="93">
        <v>1</v>
      </c>
      <c r="AL77" s="84">
        <v>0</v>
      </c>
      <c r="AM77" s="94">
        <v>0</v>
      </c>
      <c r="AN77" s="93">
        <v>1</v>
      </c>
      <c r="AO77" s="84">
        <v>0</v>
      </c>
      <c r="AP77" s="94">
        <v>0</v>
      </c>
      <c r="AQ77" s="93">
        <v>1</v>
      </c>
      <c r="AR77" s="84">
        <v>0</v>
      </c>
      <c r="AS77" s="94">
        <v>0</v>
      </c>
      <c r="AT77" s="93">
        <v>1</v>
      </c>
      <c r="AU77" s="84">
        <v>0</v>
      </c>
      <c r="AV77" s="94">
        <v>0</v>
      </c>
      <c r="AW77" s="95">
        <v>9322</v>
      </c>
      <c r="AX77" s="95">
        <v>16506</v>
      </c>
      <c r="AY77" s="96">
        <v>46323</v>
      </c>
      <c r="AZ77" s="109"/>
      <c r="BA77" s="97">
        <v>21</v>
      </c>
      <c r="BB77" s="98">
        <v>9</v>
      </c>
      <c r="BC77" s="98">
        <v>22</v>
      </c>
      <c r="BD77" s="99">
        <v>7.5</v>
      </c>
      <c r="BE77" s="100">
        <v>10.5</v>
      </c>
      <c r="BF77" s="101"/>
      <c r="BG77" s="84"/>
      <c r="BH77" s="84"/>
      <c r="BI77" s="102"/>
      <c r="BJ77" s="102"/>
      <c r="BK77" s="102"/>
      <c r="BL77" s="103"/>
      <c r="BM77" s="104"/>
      <c r="BN77" s="102"/>
      <c r="BO77" s="102"/>
      <c r="BP77" s="104"/>
      <c r="BQ77" s="104"/>
      <c r="BR77" s="104"/>
      <c r="BS77" s="104"/>
      <c r="BT77" s="105">
        <f t="shared" si="29"/>
        <v>1</v>
      </c>
      <c r="BU77" s="105">
        <f t="shared" si="30"/>
        <v>1</v>
      </c>
      <c r="BV77" s="105">
        <f t="shared" si="31"/>
        <v>1</v>
      </c>
      <c r="BW77" s="105">
        <f t="shared" si="32"/>
        <v>1</v>
      </c>
      <c r="BX77" s="105">
        <f t="shared" si="33"/>
        <v>1</v>
      </c>
      <c r="BY77" s="105">
        <f t="shared" si="34"/>
        <v>1</v>
      </c>
      <c r="BZ77" s="105">
        <f t="shared" si="35"/>
        <v>1</v>
      </c>
      <c r="CA77" s="221">
        <v>0.98</v>
      </c>
      <c r="CB77" s="221">
        <v>0.9</v>
      </c>
      <c r="CC77" s="340"/>
      <c r="CD77" s="340"/>
      <c r="CE77" s="340"/>
      <c r="CF77" s="340"/>
      <c r="CG77" s="340"/>
      <c r="CH77" s="340"/>
      <c r="CI77" s="340"/>
      <c r="CJ77" s="222">
        <v>0.998</v>
      </c>
      <c r="CK77" s="222">
        <v>0.95</v>
      </c>
      <c r="CL77" s="223">
        <f t="shared" si="36"/>
        <v>1</v>
      </c>
      <c r="CM77" s="223">
        <f t="shared" si="37"/>
        <v>1</v>
      </c>
      <c r="CN77" s="223">
        <f t="shared" si="38"/>
        <v>1</v>
      </c>
      <c r="CO77" s="223">
        <f t="shared" si="39"/>
        <v>1</v>
      </c>
      <c r="CP77" s="223">
        <f t="shared" si="40"/>
        <v>1</v>
      </c>
      <c r="CQ77" s="223">
        <f t="shared" si="41"/>
        <v>1</v>
      </c>
      <c r="CR77" s="223">
        <f t="shared" si="42"/>
        <v>1</v>
      </c>
      <c r="CS77" s="343"/>
      <c r="CT77" s="343"/>
      <c r="CU77" s="343"/>
      <c r="CV77" s="343"/>
      <c r="CW77" s="343"/>
      <c r="CX77" s="343"/>
      <c r="CY77" s="343"/>
      <c r="CZ77" s="342"/>
      <c r="DA77" s="338"/>
      <c r="DB77" s="338"/>
      <c r="DC77" s="338"/>
      <c r="DD77" s="338"/>
      <c r="DE77" s="84">
        <f t="shared" si="53"/>
        <v>0</v>
      </c>
      <c r="DF77" s="84">
        <f t="shared" si="53"/>
        <v>0</v>
      </c>
      <c r="DG77" s="84">
        <f t="shared" si="53"/>
        <v>0</v>
      </c>
      <c r="DH77" s="84">
        <f t="shared" si="54"/>
        <v>0</v>
      </c>
      <c r="DI77" s="84">
        <f t="shared" si="54"/>
        <v>0</v>
      </c>
      <c r="DJ77" s="84">
        <f t="shared" si="54"/>
        <v>0</v>
      </c>
      <c r="DK77" s="84">
        <f t="shared" si="54"/>
        <v>0</v>
      </c>
      <c r="DL77" s="337"/>
      <c r="DM77" s="337"/>
      <c r="DN77" s="337"/>
      <c r="DO77" s="337"/>
      <c r="DP77" s="337"/>
      <c r="DQ77" s="337"/>
      <c r="DR77" s="337"/>
    </row>
    <row r="78" spans="1:122" s="106" customFormat="1" ht="13.5" thickBot="1" x14ac:dyDescent="0.25">
      <c r="A78" s="84">
        <v>1751</v>
      </c>
      <c r="B78" s="335"/>
      <c r="C78" s="86">
        <v>42574</v>
      </c>
      <c r="D78" s="87">
        <v>47333</v>
      </c>
      <c r="E78" s="84"/>
      <c r="F78" s="88"/>
      <c r="G78" s="84"/>
      <c r="H78" s="89"/>
      <c r="I78" s="88">
        <v>4449</v>
      </c>
      <c r="J78" s="84">
        <v>266</v>
      </c>
      <c r="K78" s="88">
        <v>0</v>
      </c>
      <c r="L78" s="89">
        <v>0.94021128343447968</v>
      </c>
      <c r="M78" s="88">
        <v>2170</v>
      </c>
      <c r="N78" s="88">
        <v>83</v>
      </c>
      <c r="O78" s="88">
        <v>0</v>
      </c>
      <c r="P78" s="90">
        <v>0.96175115207373274</v>
      </c>
      <c r="Q78" s="88">
        <v>2665</v>
      </c>
      <c r="R78" s="88">
        <v>142</v>
      </c>
      <c r="S78" s="88">
        <v>0</v>
      </c>
      <c r="T78" s="90">
        <v>0.94671669793621016</v>
      </c>
      <c r="U78" s="88">
        <v>38049</v>
      </c>
      <c r="V78" s="88">
        <v>1514</v>
      </c>
      <c r="W78" s="88">
        <v>15</v>
      </c>
      <c r="X78" s="90">
        <v>0.96020920392125941</v>
      </c>
      <c r="Y78" s="85">
        <v>47333</v>
      </c>
      <c r="Z78" s="85">
        <v>2005</v>
      </c>
      <c r="AA78" s="91">
        <v>15</v>
      </c>
      <c r="AB78" s="92">
        <v>1</v>
      </c>
      <c r="AC78" s="84">
        <v>0</v>
      </c>
      <c r="AD78" s="84">
        <v>0</v>
      </c>
      <c r="AE78" s="92">
        <v>1</v>
      </c>
      <c r="AF78" s="84">
        <v>0</v>
      </c>
      <c r="AG78" s="84">
        <v>0</v>
      </c>
      <c r="AH78" s="93">
        <v>1</v>
      </c>
      <c r="AI78" s="84">
        <v>0</v>
      </c>
      <c r="AJ78" s="94">
        <v>0</v>
      </c>
      <c r="AK78" s="93">
        <v>1</v>
      </c>
      <c r="AL78" s="84">
        <v>0</v>
      </c>
      <c r="AM78" s="94">
        <v>0</v>
      </c>
      <c r="AN78" s="93">
        <v>1</v>
      </c>
      <c r="AO78" s="84">
        <v>0</v>
      </c>
      <c r="AP78" s="94">
        <v>0</v>
      </c>
      <c r="AQ78" s="93">
        <v>1</v>
      </c>
      <c r="AR78" s="84">
        <v>0</v>
      </c>
      <c r="AS78" s="94">
        <v>0</v>
      </c>
      <c r="AT78" s="93">
        <v>1</v>
      </c>
      <c r="AU78" s="84">
        <v>0</v>
      </c>
      <c r="AV78" s="94">
        <v>0</v>
      </c>
      <c r="AW78" s="95">
        <v>0</v>
      </c>
      <c r="AX78" s="95">
        <v>6619</v>
      </c>
      <c r="AY78" s="96">
        <v>40714</v>
      </c>
      <c r="AZ78" s="109"/>
      <c r="BA78" s="97">
        <v>21</v>
      </c>
      <c r="BB78" s="98">
        <v>9</v>
      </c>
      <c r="BC78" s="98">
        <v>22</v>
      </c>
      <c r="BD78" s="99">
        <v>7.5</v>
      </c>
      <c r="BE78" s="100">
        <v>10.5</v>
      </c>
      <c r="BF78" s="101"/>
      <c r="BG78" s="84"/>
      <c r="BH78" s="84"/>
      <c r="BI78" s="102"/>
      <c r="BJ78" s="102"/>
      <c r="BK78" s="102"/>
      <c r="BL78" s="103"/>
      <c r="BM78" s="104"/>
      <c r="BN78" s="102"/>
      <c r="BO78" s="102"/>
      <c r="BP78" s="104"/>
      <c r="BQ78" s="104"/>
      <c r="BR78" s="104"/>
      <c r="BS78" s="104"/>
      <c r="BT78" s="105">
        <f t="shared" si="29"/>
        <v>1</v>
      </c>
      <c r="BU78" s="105">
        <f t="shared" si="30"/>
        <v>1</v>
      </c>
      <c r="BV78" s="105">
        <f t="shared" si="31"/>
        <v>1</v>
      </c>
      <c r="BW78" s="105">
        <f t="shared" si="32"/>
        <v>1</v>
      </c>
      <c r="BX78" s="105">
        <f t="shared" si="33"/>
        <v>1</v>
      </c>
      <c r="BY78" s="105">
        <f t="shared" si="34"/>
        <v>1</v>
      </c>
      <c r="BZ78" s="105">
        <f t="shared" si="35"/>
        <v>1</v>
      </c>
      <c r="CA78" s="221">
        <v>0.98</v>
      </c>
      <c r="CB78" s="221">
        <v>0.9</v>
      </c>
      <c r="CC78" s="340"/>
      <c r="CD78" s="340"/>
      <c r="CE78" s="340"/>
      <c r="CF78" s="340"/>
      <c r="CG78" s="340"/>
      <c r="CH78" s="340"/>
      <c r="CI78" s="340"/>
      <c r="CJ78" s="222">
        <v>0.998</v>
      </c>
      <c r="CK78" s="222">
        <v>0.95</v>
      </c>
      <c r="CL78" s="223">
        <f t="shared" si="36"/>
        <v>1</v>
      </c>
      <c r="CM78" s="223">
        <f t="shared" si="37"/>
        <v>1</v>
      </c>
      <c r="CN78" s="223">
        <f t="shared" si="38"/>
        <v>1</v>
      </c>
      <c r="CO78" s="223">
        <f t="shared" si="39"/>
        <v>1</v>
      </c>
      <c r="CP78" s="223">
        <f t="shared" si="40"/>
        <v>1</v>
      </c>
      <c r="CQ78" s="223">
        <f t="shared" si="41"/>
        <v>1</v>
      </c>
      <c r="CR78" s="223">
        <f t="shared" si="42"/>
        <v>1</v>
      </c>
      <c r="CS78" s="343"/>
      <c r="CT78" s="343"/>
      <c r="CU78" s="343"/>
      <c r="CV78" s="343"/>
      <c r="CW78" s="343"/>
      <c r="CX78" s="343"/>
      <c r="CY78" s="343"/>
      <c r="CZ78" s="342"/>
      <c r="DA78" s="338"/>
      <c r="DB78" s="338"/>
      <c r="DC78" s="338"/>
      <c r="DD78" s="338"/>
      <c r="DE78" s="84">
        <f t="shared" si="53"/>
        <v>0</v>
      </c>
      <c r="DF78" s="84">
        <f t="shared" si="53"/>
        <v>0</v>
      </c>
      <c r="DG78" s="84">
        <f t="shared" si="53"/>
        <v>0</v>
      </c>
      <c r="DH78" s="84">
        <f t="shared" si="54"/>
        <v>0</v>
      </c>
      <c r="DI78" s="84">
        <f t="shared" si="54"/>
        <v>0</v>
      </c>
      <c r="DJ78" s="84">
        <f t="shared" si="54"/>
        <v>0</v>
      </c>
      <c r="DK78" s="84">
        <f t="shared" si="54"/>
        <v>0</v>
      </c>
      <c r="DL78" s="337"/>
      <c r="DM78" s="337"/>
      <c r="DN78" s="337"/>
      <c r="DO78" s="337"/>
      <c r="DP78" s="337"/>
      <c r="DQ78" s="337"/>
      <c r="DR78" s="337"/>
    </row>
    <row r="79" spans="1:122" s="106" customFormat="1" ht="13.5" thickBot="1" x14ac:dyDescent="0.25">
      <c r="A79" s="84">
        <v>1752</v>
      </c>
      <c r="B79" s="335"/>
      <c r="C79" s="86">
        <v>42575</v>
      </c>
      <c r="D79" s="87">
        <v>27797</v>
      </c>
      <c r="E79" s="84"/>
      <c r="F79" s="88"/>
      <c r="G79" s="84"/>
      <c r="H79" s="89"/>
      <c r="I79" s="88">
        <v>448</v>
      </c>
      <c r="J79" s="84">
        <v>63</v>
      </c>
      <c r="K79" s="88">
        <v>0</v>
      </c>
      <c r="L79" s="89">
        <v>0.859375</v>
      </c>
      <c r="M79" s="88">
        <v>407</v>
      </c>
      <c r="N79" s="88">
        <v>52</v>
      </c>
      <c r="O79" s="88">
        <v>0</v>
      </c>
      <c r="P79" s="90">
        <v>0.87223587223587229</v>
      </c>
      <c r="Q79" s="88">
        <v>188</v>
      </c>
      <c r="R79" s="88">
        <v>12</v>
      </c>
      <c r="S79" s="88">
        <v>0</v>
      </c>
      <c r="T79" s="90">
        <v>0.93617021276595747</v>
      </c>
      <c r="U79" s="88">
        <v>26754</v>
      </c>
      <c r="V79" s="88">
        <v>399</v>
      </c>
      <c r="W79" s="88">
        <v>5</v>
      </c>
      <c r="X79" s="90">
        <v>0.98508634222919933</v>
      </c>
      <c r="Y79" s="85">
        <v>27797</v>
      </c>
      <c r="Z79" s="85">
        <v>526</v>
      </c>
      <c r="AA79" s="91">
        <v>5</v>
      </c>
      <c r="AB79" s="92">
        <v>1</v>
      </c>
      <c r="AC79" s="84">
        <v>0</v>
      </c>
      <c r="AD79" s="84">
        <v>0</v>
      </c>
      <c r="AE79" s="92">
        <v>1</v>
      </c>
      <c r="AF79" s="84">
        <v>0</v>
      </c>
      <c r="AG79" s="84">
        <v>0</v>
      </c>
      <c r="AH79" s="93">
        <v>1</v>
      </c>
      <c r="AI79" s="84">
        <v>0</v>
      </c>
      <c r="AJ79" s="94">
        <v>0</v>
      </c>
      <c r="AK79" s="93">
        <v>1</v>
      </c>
      <c r="AL79" s="84">
        <v>0</v>
      </c>
      <c r="AM79" s="94">
        <v>0</v>
      </c>
      <c r="AN79" s="93">
        <v>1</v>
      </c>
      <c r="AO79" s="84">
        <v>0</v>
      </c>
      <c r="AP79" s="94">
        <v>0</v>
      </c>
      <c r="AQ79" s="93">
        <v>1</v>
      </c>
      <c r="AR79" s="84">
        <v>0</v>
      </c>
      <c r="AS79" s="94">
        <v>0</v>
      </c>
      <c r="AT79" s="93">
        <v>1</v>
      </c>
      <c r="AU79" s="84">
        <v>0</v>
      </c>
      <c r="AV79" s="94">
        <v>0</v>
      </c>
      <c r="AW79" s="95">
        <v>0</v>
      </c>
      <c r="AX79" s="95">
        <v>855</v>
      </c>
      <c r="AY79" s="96">
        <v>26942</v>
      </c>
      <c r="AZ79" s="109"/>
      <c r="BA79" s="97">
        <v>21</v>
      </c>
      <c r="BB79" s="98">
        <v>9</v>
      </c>
      <c r="BC79" s="98">
        <v>22</v>
      </c>
      <c r="BD79" s="99">
        <v>7.5</v>
      </c>
      <c r="BE79" s="100">
        <v>10.5</v>
      </c>
      <c r="BF79" s="101"/>
      <c r="BG79" s="84"/>
      <c r="BH79" s="84"/>
      <c r="BI79" s="102"/>
      <c r="BJ79" s="102"/>
      <c r="BK79" s="102"/>
      <c r="BL79" s="103"/>
      <c r="BM79" s="104"/>
      <c r="BN79" s="102"/>
      <c r="BO79" s="102"/>
      <c r="BP79" s="108"/>
      <c r="BQ79" s="108"/>
      <c r="BR79" s="108"/>
      <c r="BS79" s="108"/>
      <c r="BT79" s="105">
        <f t="shared" si="29"/>
        <v>1</v>
      </c>
      <c r="BU79" s="105">
        <f t="shared" si="30"/>
        <v>1</v>
      </c>
      <c r="BV79" s="105">
        <f t="shared" si="31"/>
        <v>1</v>
      </c>
      <c r="BW79" s="105">
        <f t="shared" si="32"/>
        <v>1</v>
      </c>
      <c r="BX79" s="105">
        <f t="shared" si="33"/>
        <v>1</v>
      </c>
      <c r="BY79" s="105">
        <f t="shared" si="34"/>
        <v>1</v>
      </c>
      <c r="BZ79" s="105">
        <f t="shared" si="35"/>
        <v>1</v>
      </c>
      <c r="CA79" s="221">
        <v>0.98</v>
      </c>
      <c r="CB79" s="221">
        <v>0.9</v>
      </c>
      <c r="CC79" s="341"/>
      <c r="CD79" s="341"/>
      <c r="CE79" s="341"/>
      <c r="CF79" s="341"/>
      <c r="CG79" s="341"/>
      <c r="CH79" s="341"/>
      <c r="CI79" s="341"/>
      <c r="CJ79" s="222">
        <v>0.998</v>
      </c>
      <c r="CK79" s="222">
        <v>0.95</v>
      </c>
      <c r="CL79" s="223">
        <f t="shared" si="36"/>
        <v>1</v>
      </c>
      <c r="CM79" s="223">
        <f t="shared" si="37"/>
        <v>1</v>
      </c>
      <c r="CN79" s="223">
        <f t="shared" si="38"/>
        <v>1</v>
      </c>
      <c r="CO79" s="223">
        <f t="shared" si="39"/>
        <v>1</v>
      </c>
      <c r="CP79" s="223">
        <f t="shared" si="40"/>
        <v>1</v>
      </c>
      <c r="CQ79" s="223">
        <f t="shared" si="41"/>
        <v>1</v>
      </c>
      <c r="CR79" s="223">
        <f t="shared" si="42"/>
        <v>1</v>
      </c>
      <c r="CS79" s="343"/>
      <c r="CT79" s="343"/>
      <c r="CU79" s="343"/>
      <c r="CV79" s="343"/>
      <c r="CW79" s="343"/>
      <c r="CX79" s="343"/>
      <c r="CY79" s="343"/>
      <c r="CZ79" s="342"/>
      <c r="DA79" s="338"/>
      <c r="DB79" s="338"/>
      <c r="DC79" s="338"/>
      <c r="DD79" s="338"/>
      <c r="DE79" s="84">
        <f t="shared" si="53"/>
        <v>0</v>
      </c>
      <c r="DF79" s="84">
        <f t="shared" si="53"/>
        <v>0</v>
      </c>
      <c r="DG79" s="84">
        <f t="shared" si="53"/>
        <v>0</v>
      </c>
      <c r="DH79" s="84">
        <f t="shared" si="54"/>
        <v>0</v>
      </c>
      <c r="DI79" s="84">
        <f t="shared" si="54"/>
        <v>0</v>
      </c>
      <c r="DJ79" s="84">
        <f t="shared" si="54"/>
        <v>0</v>
      </c>
      <c r="DK79" s="84">
        <f t="shared" si="54"/>
        <v>0</v>
      </c>
      <c r="DL79" s="337"/>
      <c r="DM79" s="337"/>
      <c r="DN79" s="337"/>
      <c r="DO79" s="337"/>
      <c r="DP79" s="337"/>
      <c r="DQ79" s="337"/>
      <c r="DR79" s="337"/>
    </row>
    <row r="80" spans="1:122" s="106" customFormat="1" ht="13.5" thickBot="1" x14ac:dyDescent="0.25">
      <c r="A80" s="84">
        <v>1753</v>
      </c>
      <c r="B80" s="335">
        <v>30</v>
      </c>
      <c r="C80" s="86">
        <v>42576</v>
      </c>
      <c r="D80" s="87">
        <v>84627</v>
      </c>
      <c r="E80" s="84">
        <v>11197</v>
      </c>
      <c r="F80" s="88">
        <v>381</v>
      </c>
      <c r="G80" s="84">
        <v>0</v>
      </c>
      <c r="H80" s="89">
        <v>0.96597302848977407</v>
      </c>
      <c r="I80" s="88">
        <v>15325</v>
      </c>
      <c r="J80" s="84">
        <v>789</v>
      </c>
      <c r="K80" s="88">
        <v>8</v>
      </c>
      <c r="L80" s="89">
        <v>0.94851549755301789</v>
      </c>
      <c r="M80" s="88">
        <v>5470</v>
      </c>
      <c r="N80" s="88">
        <v>181</v>
      </c>
      <c r="O80" s="88">
        <v>2</v>
      </c>
      <c r="P80" s="90">
        <v>0.96691042047531994</v>
      </c>
      <c r="Q80" s="88">
        <v>7105</v>
      </c>
      <c r="R80" s="88">
        <v>365</v>
      </c>
      <c r="S80" s="88">
        <v>0</v>
      </c>
      <c r="T80" s="90">
        <v>0.94862772695285014</v>
      </c>
      <c r="U80" s="88">
        <v>45530</v>
      </c>
      <c r="V80" s="88">
        <v>1817</v>
      </c>
      <c r="W80" s="88">
        <v>4</v>
      </c>
      <c r="X80" s="90">
        <v>0.96009224687019545</v>
      </c>
      <c r="Y80" s="85">
        <v>84627</v>
      </c>
      <c r="Z80" s="85">
        <v>3533</v>
      </c>
      <c r="AA80" s="91">
        <v>14</v>
      </c>
      <c r="AB80" s="92">
        <v>1</v>
      </c>
      <c r="AC80" s="84">
        <v>0</v>
      </c>
      <c r="AD80" s="84">
        <v>0</v>
      </c>
      <c r="AE80" s="92">
        <v>1</v>
      </c>
      <c r="AF80" s="84">
        <v>0</v>
      </c>
      <c r="AG80" s="84">
        <v>0</v>
      </c>
      <c r="AH80" s="93">
        <v>1</v>
      </c>
      <c r="AI80" s="84">
        <v>0</v>
      </c>
      <c r="AJ80" s="94">
        <v>0</v>
      </c>
      <c r="AK80" s="93">
        <v>1</v>
      </c>
      <c r="AL80" s="84">
        <v>0</v>
      </c>
      <c r="AM80" s="94">
        <v>0</v>
      </c>
      <c r="AN80" s="93">
        <v>1</v>
      </c>
      <c r="AO80" s="84">
        <v>0</v>
      </c>
      <c r="AP80" s="94">
        <v>0</v>
      </c>
      <c r="AQ80" s="93">
        <v>1</v>
      </c>
      <c r="AR80" s="84">
        <v>0</v>
      </c>
      <c r="AS80" s="94">
        <v>0</v>
      </c>
      <c r="AT80" s="93">
        <v>1</v>
      </c>
      <c r="AU80" s="84">
        <v>0</v>
      </c>
      <c r="AV80" s="94">
        <v>0</v>
      </c>
      <c r="AW80" s="95">
        <v>11197</v>
      </c>
      <c r="AX80" s="95">
        <v>20795</v>
      </c>
      <c r="AY80" s="96">
        <v>52635</v>
      </c>
      <c r="AZ80" s="109"/>
      <c r="BA80" s="97">
        <v>14.5</v>
      </c>
      <c r="BB80" s="98">
        <v>0</v>
      </c>
      <c r="BC80" s="98">
        <v>12</v>
      </c>
      <c r="BD80" s="99">
        <v>7.5</v>
      </c>
      <c r="BE80" s="100">
        <v>10.5</v>
      </c>
      <c r="BF80" s="101"/>
      <c r="BG80" s="84"/>
      <c r="BH80" s="84"/>
      <c r="BI80" s="102"/>
      <c r="BJ80" s="102"/>
      <c r="BK80" s="102"/>
      <c r="BL80" s="103"/>
      <c r="BM80" s="104"/>
      <c r="BN80" s="102"/>
      <c r="BO80" s="102"/>
      <c r="BP80" s="108"/>
      <c r="BQ80" s="108"/>
      <c r="BR80" s="108"/>
      <c r="BS80" s="108"/>
      <c r="BT80" s="105">
        <f t="shared" si="29"/>
        <v>1</v>
      </c>
      <c r="BU80" s="105">
        <f t="shared" si="30"/>
        <v>1</v>
      </c>
      <c r="BV80" s="105">
        <f t="shared" si="31"/>
        <v>1</v>
      </c>
      <c r="BW80" s="105">
        <f t="shared" si="32"/>
        <v>1</v>
      </c>
      <c r="BX80" s="105">
        <f t="shared" si="33"/>
        <v>1</v>
      </c>
      <c r="BY80" s="105">
        <f t="shared" si="34"/>
        <v>1</v>
      </c>
      <c r="BZ80" s="105">
        <f t="shared" si="35"/>
        <v>1</v>
      </c>
      <c r="CA80" s="221">
        <v>0.98</v>
      </c>
      <c r="CB80" s="221">
        <v>0.9</v>
      </c>
      <c r="CC80" s="339">
        <f t="shared" ref="CC80:CI80" si="57">AVERAGE(BT80:BT86)</f>
        <v>1</v>
      </c>
      <c r="CD80" s="339">
        <f t="shared" si="57"/>
        <v>1</v>
      </c>
      <c r="CE80" s="339">
        <f t="shared" si="57"/>
        <v>1</v>
      </c>
      <c r="CF80" s="339">
        <f t="shared" si="57"/>
        <v>1</v>
      </c>
      <c r="CG80" s="339">
        <f t="shared" si="57"/>
        <v>1</v>
      </c>
      <c r="CH80" s="339">
        <f t="shared" si="57"/>
        <v>1</v>
      </c>
      <c r="CI80" s="339">
        <f t="shared" si="57"/>
        <v>1</v>
      </c>
      <c r="CJ80" s="222">
        <v>0.998</v>
      </c>
      <c r="CK80" s="222">
        <v>0.95</v>
      </c>
      <c r="CL80" s="223">
        <f t="shared" si="36"/>
        <v>1</v>
      </c>
      <c r="CM80" s="223">
        <f t="shared" si="37"/>
        <v>1</v>
      </c>
      <c r="CN80" s="223">
        <f t="shared" si="38"/>
        <v>1</v>
      </c>
      <c r="CO80" s="223">
        <f t="shared" si="39"/>
        <v>1</v>
      </c>
      <c r="CP80" s="223">
        <f t="shared" si="40"/>
        <v>1</v>
      </c>
      <c r="CQ80" s="223">
        <f t="shared" si="41"/>
        <v>1</v>
      </c>
      <c r="CR80" s="223">
        <f t="shared" si="42"/>
        <v>1</v>
      </c>
      <c r="CS80" s="342">
        <f t="shared" ref="CS80:CY80" si="58">AVERAGE(CL80:CL86)</f>
        <v>1</v>
      </c>
      <c r="CT80" s="342">
        <f t="shared" si="58"/>
        <v>1</v>
      </c>
      <c r="CU80" s="342">
        <f t="shared" si="58"/>
        <v>1</v>
      </c>
      <c r="CV80" s="342">
        <f t="shared" si="58"/>
        <v>1</v>
      </c>
      <c r="CW80" s="342">
        <f t="shared" si="58"/>
        <v>1</v>
      </c>
      <c r="CX80" s="342">
        <f t="shared" si="58"/>
        <v>1</v>
      </c>
      <c r="CY80" s="342">
        <f t="shared" si="58"/>
        <v>1</v>
      </c>
      <c r="CZ80" s="342">
        <f>(SUM(Q80:Q86)-SUM(R80:R86))/SUM(Q80:Q86)</f>
        <v>0.95097105589703634</v>
      </c>
      <c r="DA80" s="338">
        <f>(SUM(U80:U86)-SUM(V80:V86))/SUM(U80:U86)</f>
        <v>0.96012838523374699</v>
      </c>
      <c r="DB80" s="338">
        <f>((SUM(E80:E86)-SUM(F80:F86))/SUM(E80:E86))</f>
        <v>0.97001440625643132</v>
      </c>
      <c r="DC80" s="338">
        <f>((SUM(I80:I86)-SUM(J80:J86))/SUM(I80:I86))</f>
        <v>0.96413431422536233</v>
      </c>
      <c r="DD80" s="338">
        <f>((SUM(M80:M86)-SUM(N80:N86))/SUM(M80:M86))</f>
        <v>0.96466612482354452</v>
      </c>
      <c r="DE80" s="84">
        <f t="shared" si="53"/>
        <v>0</v>
      </c>
      <c r="DF80" s="84">
        <f t="shared" si="53"/>
        <v>0</v>
      </c>
      <c r="DG80" s="84">
        <f t="shared" si="53"/>
        <v>0</v>
      </c>
      <c r="DH80" s="84">
        <f t="shared" si="54"/>
        <v>0</v>
      </c>
      <c r="DI80" s="84">
        <f t="shared" si="54"/>
        <v>0</v>
      </c>
      <c r="DJ80" s="84">
        <f t="shared" si="54"/>
        <v>0</v>
      </c>
      <c r="DK80" s="84">
        <f t="shared" si="54"/>
        <v>0</v>
      </c>
      <c r="DL80" s="337">
        <f>IF(CC80&lt;99%,5000,IF(CC80&lt;99.2%,4500,IF(CC80&lt;99.3%,4000,IF(CC80&lt;99.4%,3500,IF(CC80&lt;99.5%,3000,IF(CC80&lt;99.6%,2500,IF(CC80&lt;99.7%,2000,IF(CC80&lt;99.8%,1500,))))))))</f>
        <v>0</v>
      </c>
      <c r="DM80" s="337">
        <f>IF(CD80&lt;99%,5000,IF(CD80&lt;99.2%,4500,IF(CD80&lt;99.3%,4000,IF(CD80&lt;99.4%,3500,IF(CD80&lt;99.5%,3000,IF(CD80&lt;99.6%,2500,IF(CD80&lt;99.7%,2000,IF(CD80&lt;99.8%,1500,))))))))</f>
        <v>0</v>
      </c>
      <c r="DN80" s="337">
        <f>IF(CE80&lt;99%,5000,IF(CE80&lt;99.2%,4500,IF(CE80&lt;99.3%,4000,IF(CE80&lt;99.4%,3500,IF(CE80&lt;99.5%,3000,IF(CE80&lt;99.6%,2500,IF(CE80&lt;99.7%,2000,IF(CE80&lt;99.8%,1500,))))))))</f>
        <v>0</v>
      </c>
      <c r="DO80" s="337">
        <f>IF(CF80&lt;88.2%,5000,IF(CF80&lt;88.4%,4500,IF(CF80&lt;88.5%,4000,IF(CF80&lt;88.6%,3500,IF(CF80&lt;88.7%,3000,IF(CF80&lt;88.8%,2500,IF(CF80&lt;88.9%,2000,IF(CF80&lt;90%,1500,))))))))</f>
        <v>0</v>
      </c>
      <c r="DP80" s="337">
        <f>IF(CG80&lt;99%,5000,IF(CG80&lt;99.2%,4500,IF(CG80&lt;99.3%,4000,IF(CG80&lt;99.4%,3500,IF(CG80&lt;99.5%,3000,IF(CG80&lt;99.6%,2500,IF(CG80&lt;99.7%,2000,IF(CG80&lt;99.8%,1500,))))))))</f>
        <v>0</v>
      </c>
      <c r="DQ80" s="337">
        <f>IF(CH80&lt;99%,5000,IF(CH80&lt;99.2%,4500,IF(CH80&lt;99.3%,4000,IF(CH80&lt;99.4%,3500,IF(CH80&lt;99.5%,3000,IF(CH80&lt;99.6%,2500,IF(CH80&lt;99.7%,2000,IF(CH80&lt;99.8%,1500,))))))))</f>
        <v>0</v>
      </c>
      <c r="DR80" s="337">
        <f>IF(CI80&lt;99%,5000,IF(CI80&lt;99.2%,4500,IF(CI80&lt;99.3%,4000,IF(CI80&lt;99.4%,3500,IF(CI80&lt;99.5%,3000,IF(CI80&lt;99.6%,2500,IF(CI80&lt;99.7%,2000,IF(CI80&lt;99.8%,1500,))))))))</f>
        <v>0</v>
      </c>
    </row>
    <row r="81" spans="1:122" s="106" customFormat="1" ht="13.5" thickBot="1" x14ac:dyDescent="0.25">
      <c r="A81" s="84">
        <v>1754</v>
      </c>
      <c r="B81" s="335"/>
      <c r="C81" s="86">
        <v>42577</v>
      </c>
      <c r="D81" s="87">
        <v>76155</v>
      </c>
      <c r="E81" s="84">
        <v>9720</v>
      </c>
      <c r="F81" s="88">
        <v>291</v>
      </c>
      <c r="G81" s="84">
        <v>0</v>
      </c>
      <c r="H81" s="89">
        <v>0.97006172839506177</v>
      </c>
      <c r="I81" s="88">
        <v>11529</v>
      </c>
      <c r="J81" s="84">
        <v>445</v>
      </c>
      <c r="K81" s="88">
        <v>0</v>
      </c>
      <c r="L81" s="89">
        <v>0.96140168271315807</v>
      </c>
      <c r="M81" s="88">
        <v>3589</v>
      </c>
      <c r="N81" s="88">
        <v>149</v>
      </c>
      <c r="O81" s="88">
        <v>0</v>
      </c>
      <c r="P81" s="90">
        <v>0.95848425745332966</v>
      </c>
      <c r="Q81" s="88">
        <v>6241</v>
      </c>
      <c r="R81" s="88">
        <v>276</v>
      </c>
      <c r="S81" s="88">
        <v>2</v>
      </c>
      <c r="T81" s="90">
        <v>0.95577631789777284</v>
      </c>
      <c r="U81" s="88">
        <v>45076</v>
      </c>
      <c r="V81" s="88">
        <v>2028</v>
      </c>
      <c r="W81" s="88">
        <v>11</v>
      </c>
      <c r="X81" s="90">
        <v>0.9550093175969474</v>
      </c>
      <c r="Y81" s="85">
        <v>76155</v>
      </c>
      <c r="Z81" s="85">
        <v>3189</v>
      </c>
      <c r="AA81" s="91">
        <v>13</v>
      </c>
      <c r="AB81" s="92">
        <v>1</v>
      </c>
      <c r="AC81" s="84">
        <v>0</v>
      </c>
      <c r="AD81" s="84">
        <v>0</v>
      </c>
      <c r="AE81" s="92">
        <v>1</v>
      </c>
      <c r="AF81" s="84">
        <v>0</v>
      </c>
      <c r="AG81" s="84">
        <v>0</v>
      </c>
      <c r="AH81" s="93">
        <v>1</v>
      </c>
      <c r="AI81" s="84">
        <v>0</v>
      </c>
      <c r="AJ81" s="94">
        <v>0</v>
      </c>
      <c r="AK81" s="93">
        <v>1</v>
      </c>
      <c r="AL81" s="84">
        <v>0</v>
      </c>
      <c r="AM81" s="94">
        <v>0</v>
      </c>
      <c r="AN81" s="93">
        <v>1</v>
      </c>
      <c r="AO81" s="84">
        <v>0</v>
      </c>
      <c r="AP81" s="94">
        <v>0</v>
      </c>
      <c r="AQ81" s="93">
        <v>1</v>
      </c>
      <c r="AR81" s="84">
        <v>0</v>
      </c>
      <c r="AS81" s="94">
        <v>0</v>
      </c>
      <c r="AT81" s="93">
        <v>1</v>
      </c>
      <c r="AU81" s="84">
        <v>0</v>
      </c>
      <c r="AV81" s="94">
        <v>0</v>
      </c>
      <c r="AW81" s="95">
        <v>9720</v>
      </c>
      <c r="AX81" s="95">
        <v>15118</v>
      </c>
      <c r="AY81" s="96">
        <v>51317</v>
      </c>
      <c r="AZ81" s="109"/>
      <c r="BA81" s="97">
        <v>16</v>
      </c>
      <c r="BB81" s="98">
        <v>0</v>
      </c>
      <c r="BC81" s="98">
        <v>8</v>
      </c>
      <c r="BD81" s="99">
        <v>7.5</v>
      </c>
      <c r="BE81" s="100">
        <v>10.5</v>
      </c>
      <c r="BF81" s="101"/>
      <c r="BG81" s="84"/>
      <c r="BH81" s="84"/>
      <c r="BI81" s="102"/>
      <c r="BJ81" s="102"/>
      <c r="BK81" s="102"/>
      <c r="BL81" s="103"/>
      <c r="BM81" s="104"/>
      <c r="BN81" s="102"/>
      <c r="BO81" s="102"/>
      <c r="BP81" s="104"/>
      <c r="BQ81" s="104"/>
      <c r="BR81" s="104"/>
      <c r="BS81" s="104"/>
      <c r="BT81" s="105">
        <f t="shared" si="29"/>
        <v>1</v>
      </c>
      <c r="BU81" s="105">
        <f t="shared" si="30"/>
        <v>1</v>
      </c>
      <c r="BV81" s="105">
        <f t="shared" si="31"/>
        <v>1</v>
      </c>
      <c r="BW81" s="105">
        <f t="shared" si="32"/>
        <v>1</v>
      </c>
      <c r="BX81" s="105">
        <f t="shared" si="33"/>
        <v>1</v>
      </c>
      <c r="BY81" s="105">
        <f t="shared" si="34"/>
        <v>1</v>
      </c>
      <c r="BZ81" s="105">
        <f t="shared" si="35"/>
        <v>1</v>
      </c>
      <c r="CA81" s="221">
        <v>0.98</v>
      </c>
      <c r="CB81" s="221">
        <v>0.9</v>
      </c>
      <c r="CC81" s="340"/>
      <c r="CD81" s="340"/>
      <c r="CE81" s="340"/>
      <c r="CF81" s="340"/>
      <c r="CG81" s="340"/>
      <c r="CH81" s="340"/>
      <c r="CI81" s="340"/>
      <c r="CJ81" s="222">
        <v>0.998</v>
      </c>
      <c r="CK81" s="222">
        <v>0.95</v>
      </c>
      <c r="CL81" s="223">
        <f t="shared" si="36"/>
        <v>1</v>
      </c>
      <c r="CM81" s="223">
        <f t="shared" si="37"/>
        <v>1</v>
      </c>
      <c r="CN81" s="223">
        <f t="shared" si="38"/>
        <v>1</v>
      </c>
      <c r="CO81" s="223">
        <f t="shared" si="39"/>
        <v>1</v>
      </c>
      <c r="CP81" s="223">
        <f t="shared" si="40"/>
        <v>1</v>
      </c>
      <c r="CQ81" s="223">
        <f t="shared" si="41"/>
        <v>1</v>
      </c>
      <c r="CR81" s="223">
        <f t="shared" si="42"/>
        <v>1</v>
      </c>
      <c r="CS81" s="343"/>
      <c r="CT81" s="343"/>
      <c r="CU81" s="343"/>
      <c r="CV81" s="343"/>
      <c r="CW81" s="343"/>
      <c r="CX81" s="343"/>
      <c r="CY81" s="343"/>
      <c r="CZ81" s="342"/>
      <c r="DA81" s="338"/>
      <c r="DB81" s="338"/>
      <c r="DC81" s="338"/>
      <c r="DD81" s="338"/>
      <c r="DE81" s="84">
        <f t="shared" si="53"/>
        <v>0</v>
      </c>
      <c r="DF81" s="84">
        <f t="shared" si="53"/>
        <v>0</v>
      </c>
      <c r="DG81" s="84">
        <f t="shared" si="53"/>
        <v>0</v>
      </c>
      <c r="DH81" s="84">
        <f t="shared" si="54"/>
        <v>0</v>
      </c>
      <c r="DI81" s="84">
        <f t="shared" si="54"/>
        <v>0</v>
      </c>
      <c r="DJ81" s="84">
        <f t="shared" si="54"/>
        <v>0</v>
      </c>
      <c r="DK81" s="84">
        <f t="shared" si="54"/>
        <v>0</v>
      </c>
      <c r="DL81" s="337"/>
      <c r="DM81" s="337"/>
      <c r="DN81" s="337"/>
      <c r="DO81" s="337"/>
      <c r="DP81" s="337"/>
      <c r="DQ81" s="337"/>
      <c r="DR81" s="337"/>
    </row>
    <row r="82" spans="1:122" s="106" customFormat="1" ht="13.5" thickBot="1" x14ac:dyDescent="0.25">
      <c r="A82" s="84">
        <v>1755</v>
      </c>
      <c r="B82" s="335"/>
      <c r="C82" s="86">
        <v>42578</v>
      </c>
      <c r="D82" s="87">
        <v>74407</v>
      </c>
      <c r="E82" s="84">
        <v>9564</v>
      </c>
      <c r="F82" s="88">
        <v>274</v>
      </c>
      <c r="G82" s="84">
        <v>0</v>
      </c>
      <c r="H82" s="89">
        <v>0.97135089920535345</v>
      </c>
      <c r="I82" s="88">
        <v>13950</v>
      </c>
      <c r="J82" s="84">
        <v>338</v>
      </c>
      <c r="K82" s="88">
        <v>0</v>
      </c>
      <c r="L82" s="89">
        <v>0.9757706093189964</v>
      </c>
      <c r="M82" s="88">
        <v>4622</v>
      </c>
      <c r="N82" s="88">
        <v>142</v>
      </c>
      <c r="O82" s="88">
        <v>2</v>
      </c>
      <c r="P82" s="90">
        <v>0.96927736910428386</v>
      </c>
      <c r="Q82" s="88">
        <v>6957</v>
      </c>
      <c r="R82" s="88">
        <v>339</v>
      </c>
      <c r="S82" s="88">
        <v>2</v>
      </c>
      <c r="T82" s="90">
        <v>0.95127210004312202</v>
      </c>
      <c r="U82" s="88">
        <v>39314</v>
      </c>
      <c r="V82" s="88">
        <v>1463</v>
      </c>
      <c r="W82" s="88">
        <v>3</v>
      </c>
      <c r="X82" s="90">
        <v>0.9627867935086738</v>
      </c>
      <c r="Y82" s="85">
        <v>74407</v>
      </c>
      <c r="Z82" s="85">
        <v>2556</v>
      </c>
      <c r="AA82" s="91">
        <v>7</v>
      </c>
      <c r="AB82" s="92">
        <v>1</v>
      </c>
      <c r="AC82" s="84">
        <v>0</v>
      </c>
      <c r="AD82" s="84">
        <v>0</v>
      </c>
      <c r="AE82" s="92">
        <v>1</v>
      </c>
      <c r="AF82" s="84">
        <v>0</v>
      </c>
      <c r="AG82" s="84">
        <v>0</v>
      </c>
      <c r="AH82" s="93">
        <v>1</v>
      </c>
      <c r="AI82" s="84">
        <v>0</v>
      </c>
      <c r="AJ82" s="94">
        <v>0</v>
      </c>
      <c r="AK82" s="93">
        <v>1</v>
      </c>
      <c r="AL82" s="84">
        <v>0</v>
      </c>
      <c r="AM82" s="94">
        <v>0</v>
      </c>
      <c r="AN82" s="93">
        <v>1</v>
      </c>
      <c r="AO82" s="84">
        <v>0</v>
      </c>
      <c r="AP82" s="94">
        <v>0</v>
      </c>
      <c r="AQ82" s="93">
        <v>1</v>
      </c>
      <c r="AR82" s="84">
        <v>0</v>
      </c>
      <c r="AS82" s="94">
        <v>0</v>
      </c>
      <c r="AT82" s="93">
        <v>1</v>
      </c>
      <c r="AU82" s="84">
        <v>0</v>
      </c>
      <c r="AV82" s="94">
        <v>0</v>
      </c>
      <c r="AW82" s="95">
        <v>9564</v>
      </c>
      <c r="AX82" s="95">
        <v>18572</v>
      </c>
      <c r="AY82" s="96">
        <v>46271</v>
      </c>
      <c r="AZ82" s="109"/>
      <c r="BA82" s="97">
        <v>21</v>
      </c>
      <c r="BB82" s="98">
        <v>9</v>
      </c>
      <c r="BC82" s="98">
        <v>18</v>
      </c>
      <c r="BD82" s="99">
        <v>7.5</v>
      </c>
      <c r="BE82" s="100">
        <v>10.5</v>
      </c>
      <c r="BF82" s="101"/>
      <c r="BG82" s="84"/>
      <c r="BH82" s="84"/>
      <c r="BI82" s="102"/>
      <c r="BJ82" s="102"/>
      <c r="BK82" s="102"/>
      <c r="BL82" s="103"/>
      <c r="BM82" s="104"/>
      <c r="BN82" s="102"/>
      <c r="BO82" s="102"/>
      <c r="BP82" s="104"/>
      <c r="BQ82" s="104"/>
      <c r="BR82" s="104"/>
      <c r="BS82" s="104"/>
      <c r="BT82" s="105">
        <f t="shared" si="29"/>
        <v>1</v>
      </c>
      <c r="BU82" s="105">
        <f t="shared" si="30"/>
        <v>1</v>
      </c>
      <c r="BV82" s="105">
        <f t="shared" si="31"/>
        <v>1</v>
      </c>
      <c r="BW82" s="105">
        <f t="shared" si="32"/>
        <v>1</v>
      </c>
      <c r="BX82" s="105">
        <f t="shared" si="33"/>
        <v>1</v>
      </c>
      <c r="BY82" s="105">
        <f t="shared" si="34"/>
        <v>1</v>
      </c>
      <c r="BZ82" s="105">
        <f t="shared" si="35"/>
        <v>1</v>
      </c>
      <c r="CA82" s="221">
        <v>0.98</v>
      </c>
      <c r="CB82" s="221">
        <v>0.9</v>
      </c>
      <c r="CC82" s="340"/>
      <c r="CD82" s="340"/>
      <c r="CE82" s="340"/>
      <c r="CF82" s="340"/>
      <c r="CG82" s="340"/>
      <c r="CH82" s="340"/>
      <c r="CI82" s="340"/>
      <c r="CJ82" s="222">
        <v>0.998</v>
      </c>
      <c r="CK82" s="222">
        <v>0.95</v>
      </c>
      <c r="CL82" s="223">
        <f t="shared" si="36"/>
        <v>1</v>
      </c>
      <c r="CM82" s="223">
        <f t="shared" si="37"/>
        <v>1</v>
      </c>
      <c r="CN82" s="223">
        <f t="shared" si="38"/>
        <v>1</v>
      </c>
      <c r="CO82" s="223">
        <f t="shared" si="39"/>
        <v>1</v>
      </c>
      <c r="CP82" s="223">
        <f t="shared" si="40"/>
        <v>1</v>
      </c>
      <c r="CQ82" s="223">
        <f t="shared" si="41"/>
        <v>1</v>
      </c>
      <c r="CR82" s="223">
        <f t="shared" si="42"/>
        <v>1</v>
      </c>
      <c r="CS82" s="343"/>
      <c r="CT82" s="343"/>
      <c r="CU82" s="343"/>
      <c r="CV82" s="343"/>
      <c r="CW82" s="343"/>
      <c r="CX82" s="343"/>
      <c r="CY82" s="343"/>
      <c r="CZ82" s="342"/>
      <c r="DA82" s="338"/>
      <c r="DB82" s="338"/>
      <c r="DC82" s="338"/>
      <c r="DD82" s="338"/>
      <c r="DE82" s="84">
        <f t="shared" si="53"/>
        <v>0</v>
      </c>
      <c r="DF82" s="84">
        <f t="shared" si="53"/>
        <v>0</v>
      </c>
      <c r="DG82" s="84">
        <f t="shared" si="53"/>
        <v>0</v>
      </c>
      <c r="DH82" s="84">
        <f t="shared" si="54"/>
        <v>0</v>
      </c>
      <c r="DI82" s="84">
        <f t="shared" si="54"/>
        <v>0</v>
      </c>
      <c r="DJ82" s="84">
        <f t="shared" si="54"/>
        <v>0</v>
      </c>
      <c r="DK82" s="84">
        <f t="shared" si="54"/>
        <v>0</v>
      </c>
      <c r="DL82" s="337"/>
      <c r="DM82" s="337"/>
      <c r="DN82" s="337"/>
      <c r="DO82" s="337"/>
      <c r="DP82" s="337"/>
      <c r="DQ82" s="337"/>
      <c r="DR82" s="337"/>
    </row>
    <row r="83" spans="1:122" s="106" customFormat="1" ht="13.5" thickBot="1" x14ac:dyDescent="0.25">
      <c r="A83" s="84">
        <v>1756</v>
      </c>
      <c r="B83" s="335"/>
      <c r="C83" s="86">
        <v>42579</v>
      </c>
      <c r="D83" s="87">
        <v>66052</v>
      </c>
      <c r="E83" s="84">
        <v>8928</v>
      </c>
      <c r="F83" s="88">
        <v>237</v>
      </c>
      <c r="G83" s="84">
        <v>3</v>
      </c>
      <c r="H83" s="89">
        <v>0.97345430107526887</v>
      </c>
      <c r="I83" s="88">
        <v>10199</v>
      </c>
      <c r="J83" s="84">
        <v>251</v>
      </c>
      <c r="K83" s="88">
        <v>0</v>
      </c>
      <c r="L83" s="89">
        <v>0.97538974409255808</v>
      </c>
      <c r="M83" s="88">
        <v>3623</v>
      </c>
      <c r="N83" s="88">
        <v>137</v>
      </c>
      <c r="O83" s="88">
        <v>0</v>
      </c>
      <c r="P83" s="90">
        <v>0.962186033673751</v>
      </c>
      <c r="Q83" s="88">
        <v>6466</v>
      </c>
      <c r="R83" s="88">
        <v>327</v>
      </c>
      <c r="S83" s="88">
        <v>0</v>
      </c>
      <c r="T83" s="90">
        <v>0.94942777605938755</v>
      </c>
      <c r="U83" s="88">
        <v>36836</v>
      </c>
      <c r="V83" s="88">
        <v>1399</v>
      </c>
      <c r="W83" s="88">
        <v>4</v>
      </c>
      <c r="X83" s="90">
        <v>0.96202084916929087</v>
      </c>
      <c r="Y83" s="85">
        <v>66052</v>
      </c>
      <c r="Z83" s="85">
        <v>2351</v>
      </c>
      <c r="AA83" s="91">
        <v>7</v>
      </c>
      <c r="AB83" s="92">
        <v>1</v>
      </c>
      <c r="AC83" s="84">
        <v>0</v>
      </c>
      <c r="AD83" s="84">
        <v>0</v>
      </c>
      <c r="AE83" s="92">
        <v>1</v>
      </c>
      <c r="AF83" s="84">
        <v>0</v>
      </c>
      <c r="AG83" s="84">
        <v>0</v>
      </c>
      <c r="AH83" s="93">
        <v>1</v>
      </c>
      <c r="AI83" s="84">
        <v>0</v>
      </c>
      <c r="AJ83" s="94">
        <v>0</v>
      </c>
      <c r="AK83" s="93">
        <v>1</v>
      </c>
      <c r="AL83" s="84">
        <v>0</v>
      </c>
      <c r="AM83" s="94">
        <v>0</v>
      </c>
      <c r="AN83" s="93">
        <v>1</v>
      </c>
      <c r="AO83" s="84">
        <v>0</v>
      </c>
      <c r="AP83" s="94">
        <v>0</v>
      </c>
      <c r="AQ83" s="93">
        <v>1</v>
      </c>
      <c r="AR83" s="84">
        <v>0</v>
      </c>
      <c r="AS83" s="94">
        <v>0</v>
      </c>
      <c r="AT83" s="93">
        <v>1</v>
      </c>
      <c r="AU83" s="84">
        <v>0</v>
      </c>
      <c r="AV83" s="94">
        <v>0</v>
      </c>
      <c r="AW83" s="95">
        <v>8928</v>
      </c>
      <c r="AX83" s="95">
        <v>13822</v>
      </c>
      <c r="AY83" s="96">
        <v>43302</v>
      </c>
      <c r="AZ83" s="109"/>
      <c r="BA83" s="97">
        <v>21</v>
      </c>
      <c r="BB83" s="98">
        <v>9</v>
      </c>
      <c r="BC83" s="98">
        <v>22</v>
      </c>
      <c r="BD83" s="99">
        <v>7.5</v>
      </c>
      <c r="BE83" s="100">
        <v>10.5</v>
      </c>
      <c r="BF83" s="101"/>
      <c r="BG83" s="84"/>
      <c r="BH83" s="84"/>
      <c r="BI83" s="102"/>
      <c r="BJ83" s="102"/>
      <c r="BK83" s="102"/>
      <c r="BL83" s="103"/>
      <c r="BM83" s="104"/>
      <c r="BN83" s="102"/>
      <c r="BO83" s="102"/>
      <c r="BP83" s="104"/>
      <c r="BQ83" s="104"/>
      <c r="BR83" s="104"/>
      <c r="BS83" s="104"/>
      <c r="BT83" s="105">
        <f t="shared" si="29"/>
        <v>1</v>
      </c>
      <c r="BU83" s="105">
        <f t="shared" si="30"/>
        <v>1</v>
      </c>
      <c r="BV83" s="105">
        <f t="shared" si="31"/>
        <v>1</v>
      </c>
      <c r="BW83" s="105">
        <f t="shared" si="32"/>
        <v>1</v>
      </c>
      <c r="BX83" s="105">
        <f t="shared" si="33"/>
        <v>1</v>
      </c>
      <c r="BY83" s="105">
        <f t="shared" si="34"/>
        <v>1</v>
      </c>
      <c r="BZ83" s="105">
        <f t="shared" si="35"/>
        <v>1</v>
      </c>
      <c r="CA83" s="221">
        <v>0.98</v>
      </c>
      <c r="CB83" s="221">
        <v>0.9</v>
      </c>
      <c r="CC83" s="340"/>
      <c r="CD83" s="340"/>
      <c r="CE83" s="340"/>
      <c r="CF83" s="340"/>
      <c r="CG83" s="340"/>
      <c r="CH83" s="340"/>
      <c r="CI83" s="340"/>
      <c r="CJ83" s="222">
        <v>0.998</v>
      </c>
      <c r="CK83" s="222">
        <v>0.95</v>
      </c>
      <c r="CL83" s="223">
        <f t="shared" si="36"/>
        <v>1</v>
      </c>
      <c r="CM83" s="223">
        <f t="shared" si="37"/>
        <v>1</v>
      </c>
      <c r="CN83" s="223">
        <f t="shared" si="38"/>
        <v>1</v>
      </c>
      <c r="CO83" s="223">
        <f t="shared" si="39"/>
        <v>1</v>
      </c>
      <c r="CP83" s="223">
        <f t="shared" si="40"/>
        <v>1</v>
      </c>
      <c r="CQ83" s="223">
        <f t="shared" si="41"/>
        <v>1</v>
      </c>
      <c r="CR83" s="223">
        <f t="shared" si="42"/>
        <v>1</v>
      </c>
      <c r="CS83" s="343"/>
      <c r="CT83" s="343"/>
      <c r="CU83" s="343"/>
      <c r="CV83" s="343"/>
      <c r="CW83" s="343"/>
      <c r="CX83" s="343"/>
      <c r="CY83" s="343"/>
      <c r="CZ83" s="342"/>
      <c r="DA83" s="338"/>
      <c r="DB83" s="338"/>
      <c r="DC83" s="338"/>
      <c r="DD83" s="338"/>
      <c r="DE83" s="84">
        <f t="shared" si="53"/>
        <v>0</v>
      </c>
      <c r="DF83" s="84">
        <f t="shared" si="53"/>
        <v>0</v>
      </c>
      <c r="DG83" s="84">
        <f t="shared" si="53"/>
        <v>0</v>
      </c>
      <c r="DH83" s="84">
        <f t="shared" si="54"/>
        <v>0</v>
      </c>
      <c r="DI83" s="84">
        <f t="shared" si="54"/>
        <v>0</v>
      </c>
      <c r="DJ83" s="84">
        <f t="shared" si="54"/>
        <v>0</v>
      </c>
      <c r="DK83" s="84">
        <f t="shared" si="54"/>
        <v>0</v>
      </c>
      <c r="DL83" s="337"/>
      <c r="DM83" s="337"/>
      <c r="DN83" s="337"/>
      <c r="DO83" s="337"/>
      <c r="DP83" s="337"/>
      <c r="DQ83" s="337"/>
      <c r="DR83" s="337"/>
    </row>
    <row r="84" spans="1:122" s="106" customFormat="1" ht="13.5" thickBot="1" x14ac:dyDescent="0.25">
      <c r="A84" s="84">
        <v>1757</v>
      </c>
      <c r="B84" s="335"/>
      <c r="C84" s="86">
        <v>42580</v>
      </c>
      <c r="D84" s="87">
        <v>70003</v>
      </c>
      <c r="E84" s="84">
        <v>9181</v>
      </c>
      <c r="F84" s="88">
        <v>274</v>
      </c>
      <c r="G84" s="84">
        <v>3</v>
      </c>
      <c r="H84" s="89">
        <v>0.97015575645354535</v>
      </c>
      <c r="I84" s="88">
        <v>13171</v>
      </c>
      <c r="J84" s="84">
        <v>403</v>
      </c>
      <c r="K84" s="88">
        <v>1</v>
      </c>
      <c r="L84" s="89">
        <v>0.96940247513476574</v>
      </c>
      <c r="M84" s="88">
        <v>4297</v>
      </c>
      <c r="N84" s="88">
        <v>139</v>
      </c>
      <c r="O84" s="88">
        <v>0</v>
      </c>
      <c r="P84" s="90">
        <v>0.96765185012799626</v>
      </c>
      <c r="Q84" s="88">
        <v>7884</v>
      </c>
      <c r="R84" s="88">
        <v>392</v>
      </c>
      <c r="S84" s="88">
        <v>0</v>
      </c>
      <c r="T84" s="90">
        <v>0.95027904616945713</v>
      </c>
      <c r="U84" s="88">
        <v>35470</v>
      </c>
      <c r="V84" s="88">
        <v>1365</v>
      </c>
      <c r="W84" s="88">
        <v>3</v>
      </c>
      <c r="X84" s="90">
        <v>0.96151677473921626</v>
      </c>
      <c r="Y84" s="85">
        <v>70003</v>
      </c>
      <c r="Z84" s="85">
        <v>2573</v>
      </c>
      <c r="AA84" s="91">
        <v>7</v>
      </c>
      <c r="AB84" s="92">
        <v>1</v>
      </c>
      <c r="AC84" s="84">
        <v>0</v>
      </c>
      <c r="AD84" s="84">
        <v>0</v>
      </c>
      <c r="AE84" s="92">
        <v>1</v>
      </c>
      <c r="AF84" s="84">
        <v>0</v>
      </c>
      <c r="AG84" s="84">
        <v>0</v>
      </c>
      <c r="AH84" s="93">
        <v>1</v>
      </c>
      <c r="AI84" s="84">
        <v>0</v>
      </c>
      <c r="AJ84" s="94">
        <v>0</v>
      </c>
      <c r="AK84" s="93">
        <v>1</v>
      </c>
      <c r="AL84" s="84">
        <v>0</v>
      </c>
      <c r="AM84" s="94">
        <v>0</v>
      </c>
      <c r="AN84" s="93">
        <v>1</v>
      </c>
      <c r="AO84" s="84">
        <v>0</v>
      </c>
      <c r="AP84" s="94">
        <v>0</v>
      </c>
      <c r="AQ84" s="93">
        <v>1</v>
      </c>
      <c r="AR84" s="84">
        <v>0</v>
      </c>
      <c r="AS84" s="94">
        <v>0</v>
      </c>
      <c r="AT84" s="93">
        <v>1</v>
      </c>
      <c r="AU84" s="84">
        <v>0</v>
      </c>
      <c r="AV84" s="94">
        <v>0</v>
      </c>
      <c r="AW84" s="95">
        <v>9181</v>
      </c>
      <c r="AX84" s="95">
        <v>17468</v>
      </c>
      <c r="AY84" s="96">
        <v>43354</v>
      </c>
      <c r="AZ84" s="109"/>
      <c r="BA84" s="97">
        <v>21</v>
      </c>
      <c r="BB84" s="98">
        <v>9</v>
      </c>
      <c r="BC84" s="98">
        <v>22</v>
      </c>
      <c r="BD84" s="99">
        <v>7.5</v>
      </c>
      <c r="BE84" s="100">
        <v>10.5</v>
      </c>
      <c r="BF84" s="101"/>
      <c r="BG84" s="84"/>
      <c r="BH84" s="84"/>
      <c r="BI84" s="102"/>
      <c r="BJ84" s="102"/>
      <c r="BK84" s="102"/>
      <c r="BL84" s="103"/>
      <c r="BM84" s="104"/>
      <c r="BN84" s="102"/>
      <c r="BO84" s="102"/>
      <c r="BP84" s="104"/>
      <c r="BQ84" s="104"/>
      <c r="BR84" s="104"/>
      <c r="BS84" s="104"/>
      <c r="BT84" s="105">
        <f t="shared" si="29"/>
        <v>1</v>
      </c>
      <c r="BU84" s="105">
        <f t="shared" si="30"/>
        <v>1</v>
      </c>
      <c r="BV84" s="105">
        <f t="shared" si="31"/>
        <v>1</v>
      </c>
      <c r="BW84" s="105">
        <f t="shared" si="32"/>
        <v>1</v>
      </c>
      <c r="BX84" s="105">
        <f t="shared" si="33"/>
        <v>1</v>
      </c>
      <c r="BY84" s="105">
        <f t="shared" si="34"/>
        <v>1</v>
      </c>
      <c r="BZ84" s="105">
        <f t="shared" si="35"/>
        <v>1</v>
      </c>
      <c r="CA84" s="221">
        <v>0.98</v>
      </c>
      <c r="CB84" s="221">
        <v>0.9</v>
      </c>
      <c r="CC84" s="340"/>
      <c r="CD84" s="340"/>
      <c r="CE84" s="340"/>
      <c r="CF84" s="340"/>
      <c r="CG84" s="340"/>
      <c r="CH84" s="340"/>
      <c r="CI84" s="340"/>
      <c r="CJ84" s="222">
        <v>0.998</v>
      </c>
      <c r="CK84" s="222">
        <v>0.95</v>
      </c>
      <c r="CL84" s="223">
        <f t="shared" si="36"/>
        <v>1</v>
      </c>
      <c r="CM84" s="223">
        <f t="shared" si="37"/>
        <v>1</v>
      </c>
      <c r="CN84" s="223">
        <f t="shared" si="38"/>
        <v>1</v>
      </c>
      <c r="CO84" s="223">
        <f t="shared" si="39"/>
        <v>1</v>
      </c>
      <c r="CP84" s="223">
        <f t="shared" si="40"/>
        <v>1</v>
      </c>
      <c r="CQ84" s="223">
        <f t="shared" si="41"/>
        <v>1</v>
      </c>
      <c r="CR84" s="223">
        <f t="shared" si="42"/>
        <v>1</v>
      </c>
      <c r="CS84" s="343"/>
      <c r="CT84" s="343"/>
      <c r="CU84" s="343"/>
      <c r="CV84" s="343"/>
      <c r="CW84" s="343"/>
      <c r="CX84" s="343"/>
      <c r="CY84" s="343"/>
      <c r="CZ84" s="342"/>
      <c r="DA84" s="338"/>
      <c r="DB84" s="338"/>
      <c r="DC84" s="338"/>
      <c r="DD84" s="338"/>
      <c r="DE84" s="84">
        <f t="shared" si="53"/>
        <v>0</v>
      </c>
      <c r="DF84" s="84">
        <f t="shared" si="53"/>
        <v>0</v>
      </c>
      <c r="DG84" s="84">
        <f t="shared" si="53"/>
        <v>0</v>
      </c>
      <c r="DH84" s="84">
        <f t="shared" si="54"/>
        <v>0</v>
      </c>
      <c r="DI84" s="84">
        <f t="shared" si="54"/>
        <v>0</v>
      </c>
      <c r="DJ84" s="84">
        <f t="shared" si="54"/>
        <v>0</v>
      </c>
      <c r="DK84" s="84">
        <f t="shared" si="54"/>
        <v>0</v>
      </c>
      <c r="DL84" s="337"/>
      <c r="DM84" s="337"/>
      <c r="DN84" s="337"/>
      <c r="DO84" s="337"/>
      <c r="DP84" s="337"/>
      <c r="DQ84" s="337"/>
      <c r="DR84" s="337"/>
    </row>
    <row r="85" spans="1:122" s="106" customFormat="1" ht="13.5" thickBot="1" x14ac:dyDescent="0.25">
      <c r="A85" s="84">
        <v>1758</v>
      </c>
      <c r="B85" s="335"/>
      <c r="C85" s="86">
        <v>42581</v>
      </c>
      <c r="D85" s="87">
        <v>9029</v>
      </c>
      <c r="E85" s="84"/>
      <c r="F85" s="88"/>
      <c r="G85" s="84"/>
      <c r="H85" s="89"/>
      <c r="I85" s="88">
        <v>4471</v>
      </c>
      <c r="J85" s="84">
        <v>236</v>
      </c>
      <c r="K85" s="88">
        <v>1</v>
      </c>
      <c r="L85" s="89">
        <v>0.94721538805636318</v>
      </c>
      <c r="M85" s="88">
        <v>1776</v>
      </c>
      <c r="N85" s="88">
        <v>78</v>
      </c>
      <c r="O85" s="88">
        <v>2</v>
      </c>
      <c r="P85" s="90">
        <v>0.95608108108108103</v>
      </c>
      <c r="Q85" s="88"/>
      <c r="R85" s="88"/>
      <c r="S85" s="88"/>
      <c r="T85" s="90"/>
      <c r="U85" s="88">
        <v>2782</v>
      </c>
      <c r="V85" s="88">
        <v>102</v>
      </c>
      <c r="W85" s="88">
        <v>0</v>
      </c>
      <c r="X85" s="90">
        <v>0.96333572969086989</v>
      </c>
      <c r="Y85" s="85">
        <v>9029</v>
      </c>
      <c r="Z85" s="85">
        <v>416</v>
      </c>
      <c r="AA85" s="91">
        <v>3</v>
      </c>
      <c r="AB85" s="92">
        <v>1</v>
      </c>
      <c r="AC85" s="84">
        <v>0</v>
      </c>
      <c r="AD85" s="84">
        <v>0</v>
      </c>
      <c r="AE85" s="92">
        <v>1</v>
      </c>
      <c r="AF85" s="84">
        <v>0</v>
      </c>
      <c r="AG85" s="84">
        <v>0</v>
      </c>
      <c r="AH85" s="93">
        <v>1</v>
      </c>
      <c r="AI85" s="84">
        <v>0</v>
      </c>
      <c r="AJ85" s="94">
        <v>0</v>
      </c>
      <c r="AK85" s="93">
        <v>1</v>
      </c>
      <c r="AL85" s="84">
        <v>0</v>
      </c>
      <c r="AM85" s="94">
        <v>0</v>
      </c>
      <c r="AN85" s="93">
        <v>1</v>
      </c>
      <c r="AO85" s="84">
        <v>0</v>
      </c>
      <c r="AP85" s="94">
        <v>0</v>
      </c>
      <c r="AQ85" s="93">
        <v>1</v>
      </c>
      <c r="AR85" s="84">
        <v>0</v>
      </c>
      <c r="AS85" s="94">
        <v>0</v>
      </c>
      <c r="AT85" s="93">
        <v>1</v>
      </c>
      <c r="AU85" s="84">
        <v>0</v>
      </c>
      <c r="AV85" s="94">
        <v>0</v>
      </c>
      <c r="AW85" s="95">
        <v>0</v>
      </c>
      <c r="AX85" s="95">
        <v>6247</v>
      </c>
      <c r="AY85" s="96">
        <v>2782</v>
      </c>
      <c r="AZ85" s="109"/>
      <c r="BA85" s="97">
        <v>21</v>
      </c>
      <c r="BB85" s="98">
        <v>9</v>
      </c>
      <c r="BC85" s="98">
        <v>22</v>
      </c>
      <c r="BD85" s="99">
        <v>7.5</v>
      </c>
      <c r="BE85" s="100">
        <v>10.5</v>
      </c>
      <c r="BF85" s="101"/>
      <c r="BG85" s="84"/>
      <c r="BH85" s="84"/>
      <c r="BI85" s="102"/>
      <c r="BJ85" s="102"/>
      <c r="BK85" s="102"/>
      <c r="BL85" s="103"/>
      <c r="BM85" s="104"/>
      <c r="BN85" s="102"/>
      <c r="BO85" s="102"/>
      <c r="BP85" s="104"/>
      <c r="BQ85" s="104"/>
      <c r="BR85" s="104"/>
      <c r="BS85" s="104"/>
      <c r="BT85" s="105">
        <f t="shared" si="29"/>
        <v>1</v>
      </c>
      <c r="BU85" s="105">
        <f t="shared" si="30"/>
        <v>1</v>
      </c>
      <c r="BV85" s="105">
        <f t="shared" si="31"/>
        <v>1</v>
      </c>
      <c r="BW85" s="105">
        <f t="shared" si="32"/>
        <v>1</v>
      </c>
      <c r="BX85" s="105">
        <f t="shared" si="33"/>
        <v>1</v>
      </c>
      <c r="BY85" s="105">
        <f t="shared" si="34"/>
        <v>1</v>
      </c>
      <c r="BZ85" s="105">
        <f t="shared" si="35"/>
        <v>1</v>
      </c>
      <c r="CA85" s="221">
        <v>0.98</v>
      </c>
      <c r="CB85" s="221">
        <v>0.9</v>
      </c>
      <c r="CC85" s="340"/>
      <c r="CD85" s="340"/>
      <c r="CE85" s="340"/>
      <c r="CF85" s="340"/>
      <c r="CG85" s="340"/>
      <c r="CH85" s="340"/>
      <c r="CI85" s="340"/>
      <c r="CJ85" s="222">
        <v>0.998</v>
      </c>
      <c r="CK85" s="222">
        <v>0.95</v>
      </c>
      <c r="CL85" s="223">
        <f t="shared" si="36"/>
        <v>1</v>
      </c>
      <c r="CM85" s="223">
        <f t="shared" si="37"/>
        <v>1</v>
      </c>
      <c r="CN85" s="223">
        <f t="shared" si="38"/>
        <v>1</v>
      </c>
      <c r="CO85" s="223">
        <f t="shared" si="39"/>
        <v>1</v>
      </c>
      <c r="CP85" s="223">
        <f t="shared" si="40"/>
        <v>1</v>
      </c>
      <c r="CQ85" s="223">
        <f t="shared" si="41"/>
        <v>1</v>
      </c>
      <c r="CR85" s="223">
        <f t="shared" si="42"/>
        <v>1</v>
      </c>
      <c r="CS85" s="343"/>
      <c r="CT85" s="343"/>
      <c r="CU85" s="343"/>
      <c r="CV85" s="343"/>
      <c r="CW85" s="343"/>
      <c r="CX85" s="343"/>
      <c r="CY85" s="343"/>
      <c r="CZ85" s="342"/>
      <c r="DA85" s="338"/>
      <c r="DB85" s="338"/>
      <c r="DC85" s="338"/>
      <c r="DD85" s="338"/>
      <c r="DE85" s="84">
        <f t="shared" si="53"/>
        <v>0</v>
      </c>
      <c r="DF85" s="84">
        <f t="shared" si="53"/>
        <v>0</v>
      </c>
      <c r="DG85" s="84">
        <f t="shared" si="53"/>
        <v>0</v>
      </c>
      <c r="DH85" s="84">
        <f t="shared" si="54"/>
        <v>0</v>
      </c>
      <c r="DI85" s="84">
        <f t="shared" si="54"/>
        <v>0</v>
      </c>
      <c r="DJ85" s="84">
        <f t="shared" si="54"/>
        <v>0</v>
      </c>
      <c r="DK85" s="84">
        <f t="shared" si="54"/>
        <v>0</v>
      </c>
      <c r="DL85" s="337"/>
      <c r="DM85" s="337"/>
      <c r="DN85" s="337"/>
      <c r="DO85" s="337"/>
      <c r="DP85" s="337"/>
      <c r="DQ85" s="337"/>
      <c r="DR85" s="337"/>
    </row>
    <row r="86" spans="1:122" s="106" customFormat="1" ht="13.5" thickBot="1" x14ac:dyDescent="0.25">
      <c r="A86" s="84">
        <v>1759</v>
      </c>
      <c r="B86" s="335"/>
      <c r="C86" s="86">
        <v>42582</v>
      </c>
      <c r="D86" s="87">
        <v>0</v>
      </c>
      <c r="E86" s="84"/>
      <c r="F86" s="88"/>
      <c r="G86" s="84"/>
      <c r="H86" s="89"/>
      <c r="I86" s="88"/>
      <c r="J86" s="84"/>
      <c r="K86" s="88"/>
      <c r="L86" s="89"/>
      <c r="M86" s="88"/>
      <c r="N86" s="88"/>
      <c r="O86" s="88"/>
      <c r="P86" s="90"/>
      <c r="Q86" s="88"/>
      <c r="R86" s="88"/>
      <c r="S86" s="88"/>
      <c r="T86" s="90"/>
      <c r="U86" s="88"/>
      <c r="V86" s="88"/>
      <c r="W86" s="88"/>
      <c r="X86" s="90"/>
      <c r="Y86" s="85">
        <v>0</v>
      </c>
      <c r="Z86" s="85">
        <v>0</v>
      </c>
      <c r="AA86" s="91">
        <v>0</v>
      </c>
      <c r="AB86" s="92">
        <v>1</v>
      </c>
      <c r="AC86" s="84">
        <v>0</v>
      </c>
      <c r="AD86" s="84">
        <v>0</v>
      </c>
      <c r="AE86" s="92">
        <v>1</v>
      </c>
      <c r="AF86" s="84">
        <v>0</v>
      </c>
      <c r="AG86" s="84">
        <v>0</v>
      </c>
      <c r="AH86" s="93">
        <v>1</v>
      </c>
      <c r="AI86" s="84">
        <v>0</v>
      </c>
      <c r="AJ86" s="94">
        <v>0</v>
      </c>
      <c r="AK86" s="93">
        <v>1</v>
      </c>
      <c r="AL86" s="84">
        <v>0</v>
      </c>
      <c r="AM86" s="94">
        <v>0</v>
      </c>
      <c r="AN86" s="93">
        <v>1</v>
      </c>
      <c r="AO86" s="84">
        <v>0</v>
      </c>
      <c r="AP86" s="94">
        <v>0</v>
      </c>
      <c r="AQ86" s="93">
        <v>1</v>
      </c>
      <c r="AR86" s="84">
        <v>0</v>
      </c>
      <c r="AS86" s="94">
        <v>0</v>
      </c>
      <c r="AT86" s="93">
        <v>1</v>
      </c>
      <c r="AU86" s="84">
        <v>0</v>
      </c>
      <c r="AV86" s="94">
        <v>0</v>
      </c>
      <c r="AW86" s="95">
        <v>0</v>
      </c>
      <c r="AX86" s="95">
        <v>0</v>
      </c>
      <c r="AY86" s="96">
        <v>0</v>
      </c>
      <c r="AZ86" s="109"/>
      <c r="BA86" s="97">
        <v>21</v>
      </c>
      <c r="BB86" s="98">
        <v>9</v>
      </c>
      <c r="BC86" s="98">
        <v>22</v>
      </c>
      <c r="BD86" s="99">
        <v>7.5</v>
      </c>
      <c r="BE86" s="100">
        <v>10.5</v>
      </c>
      <c r="BF86" s="101"/>
      <c r="BG86" s="84"/>
      <c r="BH86" s="84"/>
      <c r="BI86" s="102"/>
      <c r="BJ86" s="102"/>
      <c r="BK86" s="102"/>
      <c r="BL86" s="103"/>
      <c r="BM86" s="104"/>
      <c r="BN86" s="102"/>
      <c r="BO86" s="102"/>
      <c r="BP86" s="108"/>
      <c r="BQ86" s="108"/>
      <c r="BR86" s="108"/>
      <c r="BS86" s="108"/>
      <c r="BT86" s="105">
        <f t="shared" si="29"/>
        <v>1</v>
      </c>
      <c r="BU86" s="105">
        <f t="shared" si="30"/>
        <v>1</v>
      </c>
      <c r="BV86" s="105">
        <f t="shared" si="31"/>
        <v>1</v>
      </c>
      <c r="BW86" s="105">
        <f t="shared" si="32"/>
        <v>1</v>
      </c>
      <c r="BX86" s="105">
        <f t="shared" si="33"/>
        <v>1</v>
      </c>
      <c r="BY86" s="105">
        <f t="shared" si="34"/>
        <v>1</v>
      </c>
      <c r="BZ86" s="105">
        <f t="shared" si="35"/>
        <v>1</v>
      </c>
      <c r="CA86" s="221">
        <v>0.98</v>
      </c>
      <c r="CB86" s="221">
        <v>0.9</v>
      </c>
      <c r="CC86" s="341"/>
      <c r="CD86" s="341"/>
      <c r="CE86" s="341"/>
      <c r="CF86" s="341"/>
      <c r="CG86" s="341"/>
      <c r="CH86" s="341"/>
      <c r="CI86" s="341"/>
      <c r="CJ86" s="222">
        <v>0.998</v>
      </c>
      <c r="CK86" s="222">
        <v>0.95</v>
      </c>
      <c r="CL86" s="223">
        <f t="shared" si="36"/>
        <v>1</v>
      </c>
      <c r="CM86" s="223">
        <f t="shared" si="37"/>
        <v>1</v>
      </c>
      <c r="CN86" s="223">
        <f t="shared" si="38"/>
        <v>1</v>
      </c>
      <c r="CO86" s="223">
        <f t="shared" si="39"/>
        <v>1</v>
      </c>
      <c r="CP86" s="223">
        <f t="shared" si="40"/>
        <v>1</v>
      </c>
      <c r="CQ86" s="223">
        <f t="shared" si="41"/>
        <v>1</v>
      </c>
      <c r="CR86" s="223">
        <f t="shared" si="42"/>
        <v>1</v>
      </c>
      <c r="CS86" s="343"/>
      <c r="CT86" s="343"/>
      <c r="CU86" s="343"/>
      <c r="CV86" s="343"/>
      <c r="CW86" s="343"/>
      <c r="CX86" s="343"/>
      <c r="CY86" s="343"/>
      <c r="CZ86" s="342"/>
      <c r="DA86" s="338"/>
      <c r="DB86" s="338"/>
      <c r="DC86" s="338"/>
      <c r="DD86" s="338"/>
      <c r="DE86" s="84">
        <f t="shared" si="53"/>
        <v>0</v>
      </c>
      <c r="DF86" s="84">
        <f t="shared" si="53"/>
        <v>0</v>
      </c>
      <c r="DG86" s="84">
        <f t="shared" si="53"/>
        <v>0</v>
      </c>
      <c r="DH86" s="84">
        <f t="shared" si="54"/>
        <v>0</v>
      </c>
      <c r="DI86" s="84">
        <f t="shared" si="54"/>
        <v>0</v>
      </c>
      <c r="DJ86" s="84">
        <f t="shared" si="54"/>
        <v>0</v>
      </c>
      <c r="DK86" s="84">
        <f t="shared" si="54"/>
        <v>0</v>
      </c>
      <c r="DL86" s="337"/>
      <c r="DM86" s="337"/>
      <c r="DN86" s="337"/>
      <c r="DO86" s="337"/>
      <c r="DP86" s="337"/>
      <c r="DQ86" s="337"/>
      <c r="DR86" s="337"/>
    </row>
    <row r="87" spans="1:122" s="106" customFormat="1" ht="13.5" thickBot="1" x14ac:dyDescent="0.25">
      <c r="A87" s="84">
        <v>1760</v>
      </c>
      <c r="B87" s="335">
        <v>31</v>
      </c>
      <c r="C87" s="86">
        <v>42583</v>
      </c>
      <c r="D87" s="87">
        <v>76580</v>
      </c>
      <c r="E87" s="84">
        <v>10378</v>
      </c>
      <c r="F87" s="88">
        <v>246</v>
      </c>
      <c r="G87" s="84">
        <v>0</v>
      </c>
      <c r="H87" s="89">
        <v>0.97629601079206008</v>
      </c>
      <c r="I87" s="88">
        <v>12340</v>
      </c>
      <c r="J87" s="84">
        <v>444</v>
      </c>
      <c r="K87" s="88">
        <v>0</v>
      </c>
      <c r="L87" s="89">
        <v>0.96401944894651537</v>
      </c>
      <c r="M87" s="88">
        <v>4635</v>
      </c>
      <c r="N87" s="88">
        <v>132</v>
      </c>
      <c r="O87" s="88">
        <v>0</v>
      </c>
      <c r="P87" s="90">
        <v>0.97152103559870551</v>
      </c>
      <c r="Q87" s="88">
        <v>6741</v>
      </c>
      <c r="R87" s="88">
        <v>328</v>
      </c>
      <c r="S87" s="88">
        <v>1</v>
      </c>
      <c r="T87" s="90">
        <v>0.9513425307817831</v>
      </c>
      <c r="U87" s="88">
        <v>42486</v>
      </c>
      <c r="V87" s="88">
        <v>1568</v>
      </c>
      <c r="W87" s="88">
        <v>2</v>
      </c>
      <c r="X87" s="90">
        <v>0.96309372499176205</v>
      </c>
      <c r="Y87" s="85">
        <v>76580</v>
      </c>
      <c r="Z87" s="85">
        <v>2718</v>
      </c>
      <c r="AA87" s="91">
        <v>3</v>
      </c>
      <c r="AB87" s="92">
        <v>1</v>
      </c>
      <c r="AC87" s="84">
        <v>0</v>
      </c>
      <c r="AD87" s="84">
        <v>0</v>
      </c>
      <c r="AE87" s="92">
        <v>1</v>
      </c>
      <c r="AF87" s="84">
        <v>0</v>
      </c>
      <c r="AG87" s="84">
        <v>0</v>
      </c>
      <c r="AH87" s="93">
        <v>1</v>
      </c>
      <c r="AI87" s="84">
        <v>0</v>
      </c>
      <c r="AJ87" s="94">
        <v>0</v>
      </c>
      <c r="AK87" s="93">
        <v>1</v>
      </c>
      <c r="AL87" s="84">
        <v>0</v>
      </c>
      <c r="AM87" s="94">
        <v>0</v>
      </c>
      <c r="AN87" s="93">
        <v>1</v>
      </c>
      <c r="AO87" s="84">
        <v>0</v>
      </c>
      <c r="AP87" s="94">
        <v>0</v>
      </c>
      <c r="AQ87" s="93">
        <v>1</v>
      </c>
      <c r="AR87" s="84">
        <v>0</v>
      </c>
      <c r="AS87" s="94">
        <v>0</v>
      </c>
      <c r="AT87" s="93">
        <v>1</v>
      </c>
      <c r="AU87" s="84">
        <v>0</v>
      </c>
      <c r="AV87" s="94">
        <v>0</v>
      </c>
      <c r="AW87" s="95">
        <v>10378</v>
      </c>
      <c r="AX87" s="95">
        <v>16975</v>
      </c>
      <c r="AY87" s="96">
        <v>49227</v>
      </c>
      <c r="AZ87" s="109"/>
      <c r="BA87" s="97">
        <v>14.5</v>
      </c>
      <c r="BB87" s="98">
        <v>0</v>
      </c>
      <c r="BC87" s="98">
        <v>12</v>
      </c>
      <c r="BD87" s="99">
        <v>7.5</v>
      </c>
      <c r="BE87" s="100">
        <v>10.5</v>
      </c>
      <c r="BF87" s="101"/>
      <c r="BG87" s="84"/>
      <c r="BH87" s="84"/>
      <c r="BI87" s="102"/>
      <c r="BJ87" s="102"/>
      <c r="BK87" s="102"/>
      <c r="BL87" s="103"/>
      <c r="BM87" s="104"/>
      <c r="BN87" s="102"/>
      <c r="BO87" s="102"/>
      <c r="BP87" s="108"/>
      <c r="BQ87" s="108"/>
      <c r="BR87" s="108"/>
      <c r="BS87" s="108"/>
      <c r="BT87" s="105">
        <f t="shared" si="29"/>
        <v>1</v>
      </c>
      <c r="BU87" s="105">
        <f t="shared" si="30"/>
        <v>1</v>
      </c>
      <c r="BV87" s="105">
        <f t="shared" si="31"/>
        <v>1</v>
      </c>
      <c r="BW87" s="105">
        <f t="shared" si="32"/>
        <v>1</v>
      </c>
      <c r="BX87" s="105">
        <f t="shared" si="33"/>
        <v>1</v>
      </c>
      <c r="BY87" s="105">
        <f t="shared" si="34"/>
        <v>1</v>
      </c>
      <c r="BZ87" s="105">
        <f t="shared" si="35"/>
        <v>1</v>
      </c>
      <c r="CA87" s="221">
        <v>0.98</v>
      </c>
      <c r="CB87" s="221">
        <v>0.9</v>
      </c>
      <c r="CC87" s="339">
        <f t="shared" ref="CC87:CI87" si="59">AVERAGE(BT87:BT93)</f>
        <v>1</v>
      </c>
      <c r="CD87" s="339">
        <f t="shared" si="59"/>
        <v>1</v>
      </c>
      <c r="CE87" s="339">
        <f t="shared" si="59"/>
        <v>1</v>
      </c>
      <c r="CF87" s="339">
        <f t="shared" si="59"/>
        <v>1</v>
      </c>
      <c r="CG87" s="339">
        <f t="shared" si="59"/>
        <v>1</v>
      </c>
      <c r="CH87" s="339">
        <f t="shared" si="59"/>
        <v>1</v>
      </c>
      <c r="CI87" s="339">
        <f t="shared" si="59"/>
        <v>1</v>
      </c>
      <c r="CJ87" s="222">
        <v>0.998</v>
      </c>
      <c r="CK87" s="222">
        <v>0.95</v>
      </c>
      <c r="CL87" s="223">
        <f t="shared" si="36"/>
        <v>1</v>
      </c>
      <c r="CM87" s="223">
        <f t="shared" si="37"/>
        <v>1</v>
      </c>
      <c r="CN87" s="223">
        <f t="shared" si="38"/>
        <v>1</v>
      </c>
      <c r="CO87" s="223">
        <f t="shared" si="39"/>
        <v>1</v>
      </c>
      <c r="CP87" s="223">
        <f t="shared" si="40"/>
        <v>1</v>
      </c>
      <c r="CQ87" s="223">
        <f t="shared" si="41"/>
        <v>1</v>
      </c>
      <c r="CR87" s="223">
        <f t="shared" si="42"/>
        <v>1</v>
      </c>
      <c r="CS87" s="342">
        <f t="shared" ref="CS87:CY87" si="60">AVERAGE(CL87:CL93)</f>
        <v>1</v>
      </c>
      <c r="CT87" s="342">
        <f t="shared" si="60"/>
        <v>1</v>
      </c>
      <c r="CU87" s="342">
        <f t="shared" si="60"/>
        <v>1</v>
      </c>
      <c r="CV87" s="342">
        <f t="shared" si="60"/>
        <v>1</v>
      </c>
      <c r="CW87" s="342">
        <f t="shared" si="60"/>
        <v>1</v>
      </c>
      <c r="CX87" s="342">
        <f t="shared" si="60"/>
        <v>1</v>
      </c>
      <c r="CY87" s="342">
        <f t="shared" si="60"/>
        <v>1</v>
      </c>
      <c r="CZ87" s="342">
        <f>(SUM(Q87:Q93)-SUM(R87:R93))/SUM(Q87:Q93)</f>
        <v>0.94598201518858627</v>
      </c>
      <c r="DA87" s="338">
        <f>(SUM(U87:U93)-SUM(V87:V93))/SUM(U87:U93)</f>
        <v>0.95973721023181457</v>
      </c>
      <c r="DB87" s="338">
        <f>((SUM(E87:E93)-SUM(F87:F93))/SUM(E87:E93))</f>
        <v>0.97095426796615614</v>
      </c>
      <c r="DC87" s="338">
        <f>((SUM(I87:I93)-SUM(J87:J93))/SUM(I87:I93))</f>
        <v>0.96956571484611231</v>
      </c>
      <c r="DD87" s="338">
        <f>((SUM(M87:M93)-SUM(N87:N93))/SUM(M87:M93))</f>
        <v>0.97348413741317819</v>
      </c>
      <c r="DE87" s="84">
        <f t="shared" si="53"/>
        <v>0</v>
      </c>
      <c r="DF87" s="84">
        <f t="shared" si="53"/>
        <v>0</v>
      </c>
      <c r="DG87" s="84">
        <f t="shared" si="53"/>
        <v>0</v>
      </c>
      <c r="DH87" s="84">
        <f t="shared" si="54"/>
        <v>0</v>
      </c>
      <c r="DI87" s="84">
        <f t="shared" si="54"/>
        <v>0</v>
      </c>
      <c r="DJ87" s="84">
        <f t="shared" si="54"/>
        <v>0</v>
      </c>
      <c r="DK87" s="84">
        <f t="shared" si="54"/>
        <v>0</v>
      </c>
      <c r="DL87" s="337">
        <f>IF(CC87&lt;99%,5000,IF(CC87&lt;99.2%,4500,IF(CC87&lt;99.3%,4000,IF(CC87&lt;99.4%,3500,IF(CC87&lt;99.5%,3000,IF(CC87&lt;99.6%,2500,IF(CC87&lt;99.7%,2000,IF(CC87&lt;99.8%,1500,))))))))</f>
        <v>0</v>
      </c>
      <c r="DM87" s="337">
        <f>IF(CD87&lt;99%,5000,IF(CD87&lt;99.2%,4500,IF(CD87&lt;99.3%,4000,IF(CD87&lt;99.4%,3500,IF(CD87&lt;99.5%,3000,IF(CD87&lt;99.6%,2500,IF(CD87&lt;99.7%,2000,IF(CD87&lt;99.8%,1500,))))))))</f>
        <v>0</v>
      </c>
      <c r="DN87" s="337">
        <f>IF(CE87&lt;99%,5000,IF(CE87&lt;99.2%,4500,IF(CE87&lt;99.3%,4000,IF(CE87&lt;99.4%,3500,IF(CE87&lt;99.5%,3000,IF(CE87&lt;99.6%,2500,IF(CE87&lt;99.7%,2000,IF(CE87&lt;99.8%,1500,))))))))</f>
        <v>0</v>
      </c>
      <c r="DO87" s="337">
        <f>IF(CF87&lt;88.2%,5000,IF(CF87&lt;88.4%,4500,IF(CF87&lt;88.5%,4000,IF(CF87&lt;88.6%,3500,IF(CF87&lt;88.7%,3000,IF(CF87&lt;88.8%,2500,IF(CF87&lt;88.9%,2000,IF(CF87&lt;90%,1500,))))))))</f>
        <v>0</v>
      </c>
      <c r="DP87" s="337">
        <f>IF(CG87&lt;99%,5000,IF(CG87&lt;99.2%,4500,IF(CG87&lt;99.3%,4000,IF(CG87&lt;99.4%,3500,IF(CG87&lt;99.5%,3000,IF(CG87&lt;99.6%,2500,IF(CG87&lt;99.7%,2000,IF(CG87&lt;99.8%,1500,))))))))</f>
        <v>0</v>
      </c>
      <c r="DQ87" s="337">
        <f>IF(CH87&lt;99%,5000,IF(CH87&lt;99.2%,4500,IF(CH87&lt;99.3%,4000,IF(CH87&lt;99.4%,3500,IF(CH87&lt;99.5%,3000,IF(CH87&lt;99.6%,2500,IF(CH87&lt;99.7%,2000,IF(CH87&lt;99.8%,1500,))))))))</f>
        <v>0</v>
      </c>
      <c r="DR87" s="337">
        <f>IF(CI87&lt;99%,5000,IF(CI87&lt;99.2%,4500,IF(CI87&lt;99.3%,4000,IF(CI87&lt;99.4%,3500,IF(CI87&lt;99.5%,3000,IF(CI87&lt;99.6%,2500,IF(CI87&lt;99.7%,2000,IF(CI87&lt;99.8%,1500,))))))))</f>
        <v>0</v>
      </c>
    </row>
    <row r="88" spans="1:122" s="106" customFormat="1" ht="13.5" thickBot="1" x14ac:dyDescent="0.25">
      <c r="A88" s="84">
        <v>1761</v>
      </c>
      <c r="B88" s="335"/>
      <c r="C88" s="86">
        <v>42584</v>
      </c>
      <c r="D88" s="87">
        <v>67214</v>
      </c>
      <c r="E88" s="84">
        <v>8707</v>
      </c>
      <c r="F88" s="88">
        <v>283</v>
      </c>
      <c r="G88" s="84">
        <v>0</v>
      </c>
      <c r="H88" s="89">
        <v>0.96749741587228666</v>
      </c>
      <c r="I88" s="88">
        <v>9285</v>
      </c>
      <c r="J88" s="84">
        <v>345</v>
      </c>
      <c r="K88" s="88">
        <v>0</v>
      </c>
      <c r="L88" s="89">
        <v>0.96284329563812598</v>
      </c>
      <c r="M88" s="88">
        <v>3422</v>
      </c>
      <c r="N88" s="88">
        <v>98</v>
      </c>
      <c r="O88" s="88">
        <v>0</v>
      </c>
      <c r="P88" s="90">
        <v>0.97136177673874924</v>
      </c>
      <c r="Q88" s="88">
        <v>5744</v>
      </c>
      <c r="R88" s="88">
        <v>427</v>
      </c>
      <c r="S88" s="88">
        <v>1</v>
      </c>
      <c r="T88" s="90">
        <v>0.92566155988857934</v>
      </c>
      <c r="U88" s="88">
        <v>40056</v>
      </c>
      <c r="V88" s="88">
        <v>1560</v>
      </c>
      <c r="W88" s="88">
        <v>3</v>
      </c>
      <c r="X88" s="90">
        <v>0.96105452366686639</v>
      </c>
      <c r="Y88" s="85">
        <v>67214</v>
      </c>
      <c r="Z88" s="85">
        <v>2713</v>
      </c>
      <c r="AA88" s="91">
        <v>4</v>
      </c>
      <c r="AB88" s="92">
        <v>1</v>
      </c>
      <c r="AC88" s="84">
        <v>0</v>
      </c>
      <c r="AD88" s="84">
        <v>0</v>
      </c>
      <c r="AE88" s="92">
        <v>1</v>
      </c>
      <c r="AF88" s="84">
        <v>0</v>
      </c>
      <c r="AG88" s="84">
        <v>0</v>
      </c>
      <c r="AH88" s="93">
        <v>1</v>
      </c>
      <c r="AI88" s="84">
        <v>0</v>
      </c>
      <c r="AJ88" s="94">
        <v>0</v>
      </c>
      <c r="AK88" s="93">
        <v>1</v>
      </c>
      <c r="AL88" s="84">
        <v>0</v>
      </c>
      <c r="AM88" s="94">
        <v>0</v>
      </c>
      <c r="AN88" s="93">
        <v>1</v>
      </c>
      <c r="AO88" s="84">
        <v>0</v>
      </c>
      <c r="AP88" s="94">
        <v>0</v>
      </c>
      <c r="AQ88" s="93">
        <v>1</v>
      </c>
      <c r="AR88" s="84">
        <v>0</v>
      </c>
      <c r="AS88" s="94">
        <v>0</v>
      </c>
      <c r="AT88" s="93">
        <v>1</v>
      </c>
      <c r="AU88" s="84">
        <v>0</v>
      </c>
      <c r="AV88" s="94">
        <v>0</v>
      </c>
      <c r="AW88" s="95">
        <v>8707</v>
      </c>
      <c r="AX88" s="95">
        <v>12707</v>
      </c>
      <c r="AY88" s="96">
        <v>45800</v>
      </c>
      <c r="AZ88" s="109"/>
      <c r="BA88" s="97">
        <v>16</v>
      </c>
      <c r="BB88" s="98">
        <v>0</v>
      </c>
      <c r="BC88" s="98">
        <v>8</v>
      </c>
      <c r="BD88" s="99">
        <v>7.5</v>
      </c>
      <c r="BE88" s="100">
        <v>10.5</v>
      </c>
      <c r="BF88" s="101"/>
      <c r="BG88" s="84"/>
      <c r="BH88" s="84"/>
      <c r="BI88" s="102"/>
      <c r="BJ88" s="102"/>
      <c r="BK88" s="102"/>
      <c r="BL88" s="103"/>
      <c r="BM88" s="104"/>
      <c r="BN88" s="102"/>
      <c r="BO88" s="102"/>
      <c r="BP88" s="104"/>
      <c r="BQ88" s="104"/>
      <c r="BR88" s="104"/>
      <c r="BS88" s="104"/>
      <c r="BT88" s="105">
        <f t="shared" si="29"/>
        <v>1</v>
      </c>
      <c r="BU88" s="105">
        <f t="shared" si="30"/>
        <v>1</v>
      </c>
      <c r="BV88" s="105">
        <f t="shared" si="31"/>
        <v>1</v>
      </c>
      <c r="BW88" s="105">
        <f t="shared" si="32"/>
        <v>1</v>
      </c>
      <c r="BX88" s="105">
        <f t="shared" si="33"/>
        <v>1</v>
      </c>
      <c r="BY88" s="105">
        <f t="shared" si="34"/>
        <v>1</v>
      </c>
      <c r="BZ88" s="105">
        <f t="shared" si="35"/>
        <v>1</v>
      </c>
      <c r="CA88" s="221">
        <v>0.98</v>
      </c>
      <c r="CB88" s="221">
        <v>0.9</v>
      </c>
      <c r="CC88" s="340"/>
      <c r="CD88" s="340"/>
      <c r="CE88" s="340"/>
      <c r="CF88" s="340"/>
      <c r="CG88" s="340"/>
      <c r="CH88" s="340"/>
      <c r="CI88" s="340"/>
      <c r="CJ88" s="222">
        <v>0.998</v>
      </c>
      <c r="CK88" s="222">
        <v>0.95</v>
      </c>
      <c r="CL88" s="223">
        <f t="shared" si="36"/>
        <v>1</v>
      </c>
      <c r="CM88" s="223">
        <f t="shared" si="37"/>
        <v>1</v>
      </c>
      <c r="CN88" s="223">
        <f t="shared" si="38"/>
        <v>1</v>
      </c>
      <c r="CO88" s="223">
        <f t="shared" si="39"/>
        <v>1</v>
      </c>
      <c r="CP88" s="223">
        <f t="shared" si="40"/>
        <v>1</v>
      </c>
      <c r="CQ88" s="223">
        <f t="shared" si="41"/>
        <v>1</v>
      </c>
      <c r="CR88" s="223">
        <f t="shared" si="42"/>
        <v>1</v>
      </c>
      <c r="CS88" s="343"/>
      <c r="CT88" s="343"/>
      <c r="CU88" s="343"/>
      <c r="CV88" s="343"/>
      <c r="CW88" s="343"/>
      <c r="CX88" s="343"/>
      <c r="CY88" s="343"/>
      <c r="CZ88" s="342"/>
      <c r="DA88" s="338"/>
      <c r="DB88" s="338"/>
      <c r="DC88" s="338"/>
      <c r="DD88" s="338"/>
      <c r="DE88" s="84">
        <f t="shared" si="53"/>
        <v>0</v>
      </c>
      <c r="DF88" s="84">
        <f t="shared" si="53"/>
        <v>0</v>
      </c>
      <c r="DG88" s="84">
        <f t="shared" si="53"/>
        <v>0</v>
      </c>
      <c r="DH88" s="84">
        <f t="shared" si="54"/>
        <v>0</v>
      </c>
      <c r="DI88" s="84">
        <f t="shared" si="54"/>
        <v>0</v>
      </c>
      <c r="DJ88" s="84">
        <f t="shared" si="54"/>
        <v>0</v>
      </c>
      <c r="DK88" s="84">
        <f t="shared" si="54"/>
        <v>0</v>
      </c>
      <c r="DL88" s="337"/>
      <c r="DM88" s="337"/>
      <c r="DN88" s="337"/>
      <c r="DO88" s="337"/>
      <c r="DP88" s="337"/>
      <c r="DQ88" s="337"/>
      <c r="DR88" s="337"/>
    </row>
    <row r="89" spans="1:122" s="106" customFormat="1" ht="13.5" thickBot="1" x14ac:dyDescent="0.25">
      <c r="A89" s="84">
        <v>1762</v>
      </c>
      <c r="B89" s="335"/>
      <c r="C89" s="86">
        <v>42585</v>
      </c>
      <c r="D89" s="87">
        <v>73048</v>
      </c>
      <c r="E89" s="84">
        <v>9868</v>
      </c>
      <c r="F89" s="88">
        <v>318</v>
      </c>
      <c r="G89" s="84">
        <v>3</v>
      </c>
      <c r="H89" s="89">
        <v>0.9677746250506688</v>
      </c>
      <c r="I89" s="88">
        <v>11788</v>
      </c>
      <c r="J89" s="84">
        <v>287</v>
      </c>
      <c r="K89" s="88">
        <v>0</v>
      </c>
      <c r="L89" s="89">
        <v>0.97565320665083133</v>
      </c>
      <c r="M89" s="88">
        <v>3870</v>
      </c>
      <c r="N89" s="88">
        <v>81</v>
      </c>
      <c r="O89" s="88">
        <v>0</v>
      </c>
      <c r="P89" s="90">
        <v>0.97906976744186047</v>
      </c>
      <c r="Q89" s="88">
        <v>6824</v>
      </c>
      <c r="R89" s="88">
        <v>355</v>
      </c>
      <c r="S89" s="88">
        <v>0</v>
      </c>
      <c r="T89" s="90">
        <v>0.94797772567409144</v>
      </c>
      <c r="U89" s="88">
        <v>40698</v>
      </c>
      <c r="V89" s="88">
        <v>1650</v>
      </c>
      <c r="W89" s="88">
        <v>8</v>
      </c>
      <c r="X89" s="90">
        <v>0.95945746719740532</v>
      </c>
      <c r="Y89" s="85">
        <v>73048</v>
      </c>
      <c r="Z89" s="85">
        <v>2691</v>
      </c>
      <c r="AA89" s="91">
        <v>11</v>
      </c>
      <c r="AB89" s="92">
        <v>1</v>
      </c>
      <c r="AC89" s="84">
        <v>0</v>
      </c>
      <c r="AD89" s="84">
        <v>0</v>
      </c>
      <c r="AE89" s="92">
        <v>1</v>
      </c>
      <c r="AF89" s="84">
        <v>0</v>
      </c>
      <c r="AG89" s="84">
        <v>0</v>
      </c>
      <c r="AH89" s="93">
        <v>1</v>
      </c>
      <c r="AI89" s="84">
        <v>0</v>
      </c>
      <c r="AJ89" s="94">
        <v>0</v>
      </c>
      <c r="AK89" s="93">
        <v>1</v>
      </c>
      <c r="AL89" s="84">
        <v>0</v>
      </c>
      <c r="AM89" s="94">
        <v>0</v>
      </c>
      <c r="AN89" s="93">
        <v>1</v>
      </c>
      <c r="AO89" s="84">
        <v>0</v>
      </c>
      <c r="AP89" s="94">
        <v>0</v>
      </c>
      <c r="AQ89" s="93">
        <v>1</v>
      </c>
      <c r="AR89" s="84">
        <v>0</v>
      </c>
      <c r="AS89" s="94">
        <v>0</v>
      </c>
      <c r="AT89" s="93">
        <v>1</v>
      </c>
      <c r="AU89" s="84">
        <v>0</v>
      </c>
      <c r="AV89" s="94">
        <v>0</v>
      </c>
      <c r="AW89" s="95">
        <v>9868</v>
      </c>
      <c r="AX89" s="95">
        <v>15658</v>
      </c>
      <c r="AY89" s="96">
        <v>47522</v>
      </c>
      <c r="AZ89" s="109"/>
      <c r="BA89" s="97">
        <v>21</v>
      </c>
      <c r="BB89" s="98">
        <v>9</v>
      </c>
      <c r="BC89" s="98">
        <v>18</v>
      </c>
      <c r="BD89" s="99">
        <v>7.5</v>
      </c>
      <c r="BE89" s="100">
        <v>10.5</v>
      </c>
      <c r="BF89" s="101"/>
      <c r="BG89" s="84"/>
      <c r="BH89" s="84"/>
      <c r="BI89" s="102"/>
      <c r="BJ89" s="102"/>
      <c r="BK89" s="102"/>
      <c r="BL89" s="103"/>
      <c r="BM89" s="104"/>
      <c r="BN89" s="102"/>
      <c r="BO89" s="102"/>
      <c r="BP89" s="104"/>
      <c r="BQ89" s="104"/>
      <c r="BR89" s="104"/>
      <c r="BS89" s="104"/>
      <c r="BT89" s="105">
        <f t="shared" si="29"/>
        <v>1</v>
      </c>
      <c r="BU89" s="105">
        <f t="shared" si="30"/>
        <v>1</v>
      </c>
      <c r="BV89" s="105">
        <f t="shared" si="31"/>
        <v>1</v>
      </c>
      <c r="BW89" s="105">
        <f t="shared" si="32"/>
        <v>1</v>
      </c>
      <c r="BX89" s="105">
        <f t="shared" si="33"/>
        <v>1</v>
      </c>
      <c r="BY89" s="105">
        <f t="shared" si="34"/>
        <v>1</v>
      </c>
      <c r="BZ89" s="105">
        <f t="shared" si="35"/>
        <v>1</v>
      </c>
      <c r="CA89" s="221">
        <v>0.98</v>
      </c>
      <c r="CB89" s="221">
        <v>0.9</v>
      </c>
      <c r="CC89" s="340"/>
      <c r="CD89" s="340"/>
      <c r="CE89" s="340"/>
      <c r="CF89" s="340"/>
      <c r="CG89" s="340"/>
      <c r="CH89" s="340"/>
      <c r="CI89" s="340"/>
      <c r="CJ89" s="222">
        <v>0.998</v>
      </c>
      <c r="CK89" s="222">
        <v>0.95</v>
      </c>
      <c r="CL89" s="223">
        <f t="shared" si="36"/>
        <v>1</v>
      </c>
      <c r="CM89" s="223">
        <f t="shared" si="37"/>
        <v>1</v>
      </c>
      <c r="CN89" s="223">
        <f t="shared" si="38"/>
        <v>1</v>
      </c>
      <c r="CO89" s="223">
        <f t="shared" si="39"/>
        <v>1</v>
      </c>
      <c r="CP89" s="223">
        <f t="shared" si="40"/>
        <v>1</v>
      </c>
      <c r="CQ89" s="223">
        <f t="shared" si="41"/>
        <v>1</v>
      </c>
      <c r="CR89" s="223">
        <f t="shared" si="42"/>
        <v>1</v>
      </c>
      <c r="CS89" s="343"/>
      <c r="CT89" s="343"/>
      <c r="CU89" s="343"/>
      <c r="CV89" s="343"/>
      <c r="CW89" s="343"/>
      <c r="CX89" s="343"/>
      <c r="CY89" s="343"/>
      <c r="CZ89" s="342"/>
      <c r="DA89" s="338"/>
      <c r="DB89" s="338"/>
      <c r="DC89" s="338"/>
      <c r="DD89" s="338"/>
      <c r="DE89" s="84">
        <f t="shared" si="53"/>
        <v>0</v>
      </c>
      <c r="DF89" s="84">
        <f t="shared" si="53"/>
        <v>0</v>
      </c>
      <c r="DG89" s="84">
        <f t="shared" si="53"/>
        <v>0</v>
      </c>
      <c r="DH89" s="84">
        <f t="shared" si="54"/>
        <v>0</v>
      </c>
      <c r="DI89" s="84">
        <f t="shared" si="54"/>
        <v>0</v>
      </c>
      <c r="DJ89" s="84">
        <f t="shared" si="54"/>
        <v>0</v>
      </c>
      <c r="DK89" s="84">
        <f t="shared" si="54"/>
        <v>0</v>
      </c>
      <c r="DL89" s="337"/>
      <c r="DM89" s="337"/>
      <c r="DN89" s="337"/>
      <c r="DO89" s="337"/>
      <c r="DP89" s="337"/>
      <c r="DQ89" s="337"/>
      <c r="DR89" s="337"/>
    </row>
    <row r="90" spans="1:122" s="106" customFormat="1" ht="13.5" thickBot="1" x14ac:dyDescent="0.25">
      <c r="A90" s="84">
        <v>1763</v>
      </c>
      <c r="B90" s="335"/>
      <c r="C90" s="86">
        <v>42586</v>
      </c>
      <c r="D90" s="87">
        <v>70217</v>
      </c>
      <c r="E90" s="84">
        <v>10036</v>
      </c>
      <c r="F90" s="88">
        <v>299</v>
      </c>
      <c r="G90" s="84">
        <v>0</v>
      </c>
      <c r="H90" s="89">
        <v>0.97020725388601037</v>
      </c>
      <c r="I90" s="88">
        <v>12275</v>
      </c>
      <c r="J90" s="84">
        <v>280</v>
      </c>
      <c r="K90" s="88">
        <v>0</v>
      </c>
      <c r="L90" s="89">
        <v>0.97718940936863541</v>
      </c>
      <c r="M90" s="88">
        <v>3595</v>
      </c>
      <c r="N90" s="88">
        <v>80</v>
      </c>
      <c r="O90" s="88">
        <v>0</v>
      </c>
      <c r="P90" s="90">
        <v>0.97774687065368571</v>
      </c>
      <c r="Q90" s="88">
        <v>6272</v>
      </c>
      <c r="R90" s="88">
        <v>296</v>
      </c>
      <c r="S90" s="88">
        <v>0</v>
      </c>
      <c r="T90" s="90">
        <v>0.95280612244897955</v>
      </c>
      <c r="U90" s="88">
        <v>38039</v>
      </c>
      <c r="V90" s="88">
        <v>1620</v>
      </c>
      <c r="W90" s="88">
        <v>2</v>
      </c>
      <c r="X90" s="90">
        <v>0.95741212965640532</v>
      </c>
      <c r="Y90" s="85">
        <v>70217</v>
      </c>
      <c r="Z90" s="85">
        <v>2575</v>
      </c>
      <c r="AA90" s="91">
        <v>2</v>
      </c>
      <c r="AB90" s="92">
        <v>1</v>
      </c>
      <c r="AC90" s="84">
        <v>0</v>
      </c>
      <c r="AD90" s="84">
        <v>0</v>
      </c>
      <c r="AE90" s="92">
        <v>1</v>
      </c>
      <c r="AF90" s="84">
        <v>0</v>
      </c>
      <c r="AG90" s="84">
        <v>0</v>
      </c>
      <c r="AH90" s="93">
        <v>1</v>
      </c>
      <c r="AI90" s="84">
        <v>0</v>
      </c>
      <c r="AJ90" s="94">
        <v>0</v>
      </c>
      <c r="AK90" s="93">
        <v>1</v>
      </c>
      <c r="AL90" s="84">
        <v>0</v>
      </c>
      <c r="AM90" s="94">
        <v>0</v>
      </c>
      <c r="AN90" s="93">
        <v>1</v>
      </c>
      <c r="AO90" s="84">
        <v>0</v>
      </c>
      <c r="AP90" s="94">
        <v>0</v>
      </c>
      <c r="AQ90" s="93">
        <v>1</v>
      </c>
      <c r="AR90" s="84">
        <v>0</v>
      </c>
      <c r="AS90" s="94">
        <v>0</v>
      </c>
      <c r="AT90" s="93">
        <v>1</v>
      </c>
      <c r="AU90" s="84">
        <v>0</v>
      </c>
      <c r="AV90" s="94">
        <v>0</v>
      </c>
      <c r="AW90" s="95">
        <v>10036</v>
      </c>
      <c r="AX90" s="95">
        <v>15870</v>
      </c>
      <c r="AY90" s="96">
        <v>44311</v>
      </c>
      <c r="AZ90" s="109"/>
      <c r="BA90" s="97">
        <v>21</v>
      </c>
      <c r="BB90" s="98">
        <v>9</v>
      </c>
      <c r="BC90" s="98">
        <v>22</v>
      </c>
      <c r="BD90" s="99">
        <v>7.5</v>
      </c>
      <c r="BE90" s="100">
        <v>10.5</v>
      </c>
      <c r="BF90" s="101"/>
      <c r="BG90" s="84"/>
      <c r="BH90" s="84"/>
      <c r="BI90" s="102"/>
      <c r="BJ90" s="102"/>
      <c r="BK90" s="102"/>
      <c r="BL90" s="103"/>
      <c r="BM90" s="104"/>
      <c r="BN90" s="102"/>
      <c r="BO90" s="102"/>
      <c r="BP90" s="104"/>
      <c r="BQ90" s="104"/>
      <c r="BR90" s="104"/>
      <c r="BS90" s="104"/>
      <c r="BT90" s="105">
        <f t="shared" si="29"/>
        <v>1</v>
      </c>
      <c r="BU90" s="105">
        <f t="shared" si="30"/>
        <v>1</v>
      </c>
      <c r="BV90" s="105">
        <f t="shared" si="31"/>
        <v>1</v>
      </c>
      <c r="BW90" s="105">
        <f t="shared" si="32"/>
        <v>1</v>
      </c>
      <c r="BX90" s="105">
        <f t="shared" si="33"/>
        <v>1</v>
      </c>
      <c r="BY90" s="105">
        <f t="shared" si="34"/>
        <v>1</v>
      </c>
      <c r="BZ90" s="105">
        <f t="shared" si="35"/>
        <v>1</v>
      </c>
      <c r="CA90" s="221">
        <v>0.98</v>
      </c>
      <c r="CB90" s="221">
        <v>0.9</v>
      </c>
      <c r="CC90" s="340"/>
      <c r="CD90" s="340"/>
      <c r="CE90" s="340"/>
      <c r="CF90" s="340"/>
      <c r="CG90" s="340"/>
      <c r="CH90" s="340"/>
      <c r="CI90" s="340"/>
      <c r="CJ90" s="222">
        <v>0.998</v>
      </c>
      <c r="CK90" s="222">
        <v>0.95</v>
      </c>
      <c r="CL90" s="223">
        <f t="shared" si="36"/>
        <v>1</v>
      </c>
      <c r="CM90" s="223">
        <f t="shared" si="37"/>
        <v>1</v>
      </c>
      <c r="CN90" s="223">
        <f t="shared" si="38"/>
        <v>1</v>
      </c>
      <c r="CO90" s="223">
        <f t="shared" si="39"/>
        <v>1</v>
      </c>
      <c r="CP90" s="223">
        <f t="shared" si="40"/>
        <v>1</v>
      </c>
      <c r="CQ90" s="223">
        <f t="shared" si="41"/>
        <v>1</v>
      </c>
      <c r="CR90" s="223">
        <f t="shared" si="42"/>
        <v>1</v>
      </c>
      <c r="CS90" s="343"/>
      <c r="CT90" s="343"/>
      <c r="CU90" s="343"/>
      <c r="CV90" s="343"/>
      <c r="CW90" s="343"/>
      <c r="CX90" s="343"/>
      <c r="CY90" s="343"/>
      <c r="CZ90" s="342"/>
      <c r="DA90" s="338"/>
      <c r="DB90" s="338"/>
      <c r="DC90" s="338"/>
      <c r="DD90" s="338"/>
      <c r="DE90" s="84">
        <f t="shared" si="53"/>
        <v>0</v>
      </c>
      <c r="DF90" s="84">
        <f t="shared" si="53"/>
        <v>0</v>
      </c>
      <c r="DG90" s="84">
        <f t="shared" si="53"/>
        <v>0</v>
      </c>
      <c r="DH90" s="84">
        <f t="shared" si="54"/>
        <v>0</v>
      </c>
      <c r="DI90" s="84">
        <f t="shared" si="54"/>
        <v>0</v>
      </c>
      <c r="DJ90" s="84">
        <f t="shared" si="54"/>
        <v>0</v>
      </c>
      <c r="DK90" s="84">
        <f t="shared" si="54"/>
        <v>0</v>
      </c>
      <c r="DL90" s="337"/>
      <c r="DM90" s="337"/>
      <c r="DN90" s="337"/>
      <c r="DO90" s="337"/>
      <c r="DP90" s="337"/>
      <c r="DQ90" s="337"/>
      <c r="DR90" s="337"/>
    </row>
    <row r="91" spans="1:122" s="106" customFormat="1" ht="13.5" thickBot="1" x14ac:dyDescent="0.25">
      <c r="A91" s="84">
        <v>1764</v>
      </c>
      <c r="B91" s="335"/>
      <c r="C91" s="86">
        <v>42587</v>
      </c>
      <c r="D91" s="87">
        <v>63710</v>
      </c>
      <c r="E91" s="84">
        <v>7696</v>
      </c>
      <c r="F91" s="88">
        <v>210</v>
      </c>
      <c r="G91" s="84">
        <v>0</v>
      </c>
      <c r="H91" s="89">
        <v>0.97271309771309766</v>
      </c>
      <c r="I91" s="88">
        <v>10229</v>
      </c>
      <c r="J91" s="84">
        <v>321</v>
      </c>
      <c r="K91" s="88">
        <v>0</v>
      </c>
      <c r="L91" s="89">
        <v>0.96861863329748754</v>
      </c>
      <c r="M91" s="88">
        <v>3620</v>
      </c>
      <c r="N91" s="88">
        <v>100</v>
      </c>
      <c r="O91" s="88">
        <v>0</v>
      </c>
      <c r="P91" s="90">
        <v>0.97237569060773477</v>
      </c>
      <c r="Q91" s="88">
        <v>5890</v>
      </c>
      <c r="R91" s="88">
        <v>294</v>
      </c>
      <c r="S91" s="88">
        <v>0</v>
      </c>
      <c r="T91" s="90">
        <v>0.95008488964346349</v>
      </c>
      <c r="U91" s="88">
        <v>36275</v>
      </c>
      <c r="V91" s="88">
        <v>1564</v>
      </c>
      <c r="W91" s="88">
        <v>0</v>
      </c>
      <c r="X91" s="90">
        <v>0.95688490696071671</v>
      </c>
      <c r="Y91" s="85">
        <v>63710</v>
      </c>
      <c r="Z91" s="85">
        <v>2489</v>
      </c>
      <c r="AA91" s="91">
        <v>0</v>
      </c>
      <c r="AB91" s="92">
        <v>1</v>
      </c>
      <c r="AC91" s="84">
        <v>0</v>
      </c>
      <c r="AD91" s="84">
        <v>0</v>
      </c>
      <c r="AE91" s="92">
        <v>1</v>
      </c>
      <c r="AF91" s="84">
        <v>0</v>
      </c>
      <c r="AG91" s="84">
        <v>0</v>
      </c>
      <c r="AH91" s="93">
        <v>1</v>
      </c>
      <c r="AI91" s="84">
        <v>0</v>
      </c>
      <c r="AJ91" s="94">
        <v>0</v>
      </c>
      <c r="AK91" s="93">
        <v>1</v>
      </c>
      <c r="AL91" s="84">
        <v>0</v>
      </c>
      <c r="AM91" s="94">
        <v>0</v>
      </c>
      <c r="AN91" s="93">
        <v>1</v>
      </c>
      <c r="AO91" s="84">
        <v>0</v>
      </c>
      <c r="AP91" s="94">
        <v>0</v>
      </c>
      <c r="AQ91" s="93">
        <v>1</v>
      </c>
      <c r="AR91" s="84">
        <v>0</v>
      </c>
      <c r="AS91" s="94">
        <v>0</v>
      </c>
      <c r="AT91" s="93">
        <v>1</v>
      </c>
      <c r="AU91" s="84">
        <v>0</v>
      </c>
      <c r="AV91" s="94">
        <v>0</v>
      </c>
      <c r="AW91" s="95">
        <v>7696</v>
      </c>
      <c r="AX91" s="95">
        <v>13849</v>
      </c>
      <c r="AY91" s="96">
        <v>42165</v>
      </c>
      <c r="AZ91" s="109"/>
      <c r="BA91" s="97">
        <v>21</v>
      </c>
      <c r="BB91" s="98">
        <v>9</v>
      </c>
      <c r="BC91" s="98">
        <v>22</v>
      </c>
      <c r="BD91" s="99">
        <v>7.5</v>
      </c>
      <c r="BE91" s="100">
        <v>10.5</v>
      </c>
      <c r="BF91" s="101"/>
      <c r="BG91" s="84"/>
      <c r="BH91" s="84"/>
      <c r="BI91" s="102"/>
      <c r="BJ91" s="102"/>
      <c r="BK91" s="102"/>
      <c r="BL91" s="103"/>
      <c r="BM91" s="104"/>
      <c r="BN91" s="102"/>
      <c r="BO91" s="102"/>
      <c r="BP91" s="104"/>
      <c r="BQ91" s="104"/>
      <c r="BR91" s="104"/>
      <c r="BS91" s="104"/>
      <c r="BT91" s="105">
        <f t="shared" si="29"/>
        <v>1</v>
      </c>
      <c r="BU91" s="105">
        <f t="shared" si="30"/>
        <v>1</v>
      </c>
      <c r="BV91" s="105">
        <f t="shared" si="31"/>
        <v>1</v>
      </c>
      <c r="BW91" s="105">
        <f t="shared" si="32"/>
        <v>1</v>
      </c>
      <c r="BX91" s="105">
        <f t="shared" si="33"/>
        <v>1</v>
      </c>
      <c r="BY91" s="105">
        <f t="shared" si="34"/>
        <v>1</v>
      </c>
      <c r="BZ91" s="105">
        <f t="shared" si="35"/>
        <v>1</v>
      </c>
      <c r="CA91" s="221">
        <v>0.98</v>
      </c>
      <c r="CB91" s="221">
        <v>0.9</v>
      </c>
      <c r="CC91" s="340"/>
      <c r="CD91" s="340"/>
      <c r="CE91" s="340"/>
      <c r="CF91" s="340"/>
      <c r="CG91" s="340"/>
      <c r="CH91" s="340"/>
      <c r="CI91" s="340"/>
      <c r="CJ91" s="222">
        <v>0.998</v>
      </c>
      <c r="CK91" s="222">
        <v>0.95</v>
      </c>
      <c r="CL91" s="223">
        <f t="shared" si="36"/>
        <v>1</v>
      </c>
      <c r="CM91" s="223">
        <f t="shared" si="37"/>
        <v>1</v>
      </c>
      <c r="CN91" s="223">
        <f t="shared" si="38"/>
        <v>1</v>
      </c>
      <c r="CO91" s="223">
        <f t="shared" si="39"/>
        <v>1</v>
      </c>
      <c r="CP91" s="223">
        <f t="shared" si="40"/>
        <v>1</v>
      </c>
      <c r="CQ91" s="223">
        <f t="shared" si="41"/>
        <v>1</v>
      </c>
      <c r="CR91" s="223">
        <f t="shared" si="42"/>
        <v>1</v>
      </c>
      <c r="CS91" s="343"/>
      <c r="CT91" s="343"/>
      <c r="CU91" s="343"/>
      <c r="CV91" s="343"/>
      <c r="CW91" s="343"/>
      <c r="CX91" s="343"/>
      <c r="CY91" s="343"/>
      <c r="CZ91" s="342"/>
      <c r="DA91" s="338"/>
      <c r="DB91" s="338"/>
      <c r="DC91" s="338"/>
      <c r="DD91" s="338"/>
      <c r="DE91" s="84">
        <f t="shared" si="53"/>
        <v>0</v>
      </c>
      <c r="DF91" s="84">
        <f t="shared" si="53"/>
        <v>0</v>
      </c>
      <c r="DG91" s="84">
        <f t="shared" si="53"/>
        <v>0</v>
      </c>
      <c r="DH91" s="84">
        <f t="shared" si="54"/>
        <v>0</v>
      </c>
      <c r="DI91" s="84">
        <f t="shared" si="54"/>
        <v>0</v>
      </c>
      <c r="DJ91" s="84">
        <f t="shared" si="54"/>
        <v>0</v>
      </c>
      <c r="DK91" s="84">
        <f t="shared" si="54"/>
        <v>0</v>
      </c>
      <c r="DL91" s="337"/>
      <c r="DM91" s="337"/>
      <c r="DN91" s="337"/>
      <c r="DO91" s="337"/>
      <c r="DP91" s="337"/>
      <c r="DQ91" s="337"/>
      <c r="DR91" s="337"/>
    </row>
    <row r="92" spans="1:122" s="106" customFormat="1" ht="13.5" thickBot="1" x14ac:dyDescent="0.25">
      <c r="A92" s="84">
        <v>1765</v>
      </c>
      <c r="B92" s="335"/>
      <c r="C92" s="86">
        <v>42588</v>
      </c>
      <c r="D92" s="87">
        <v>10036</v>
      </c>
      <c r="E92" s="84"/>
      <c r="F92" s="88"/>
      <c r="G92" s="84"/>
      <c r="H92" s="89"/>
      <c r="I92" s="88">
        <v>5264</v>
      </c>
      <c r="J92" s="84">
        <v>185</v>
      </c>
      <c r="K92" s="88">
        <v>4</v>
      </c>
      <c r="L92" s="89">
        <v>0.96485562310030393</v>
      </c>
      <c r="M92" s="88">
        <v>2166</v>
      </c>
      <c r="N92" s="88">
        <v>74</v>
      </c>
      <c r="O92" s="88">
        <v>0</v>
      </c>
      <c r="P92" s="90">
        <v>0.96583564173591874</v>
      </c>
      <c r="Q92" s="88"/>
      <c r="R92" s="88"/>
      <c r="S92" s="88"/>
      <c r="T92" s="90"/>
      <c r="U92" s="88">
        <v>2606</v>
      </c>
      <c r="V92" s="88">
        <v>97</v>
      </c>
      <c r="W92" s="88">
        <v>0</v>
      </c>
      <c r="X92" s="90">
        <v>0.96277820414428239</v>
      </c>
      <c r="Y92" s="85">
        <v>10036</v>
      </c>
      <c r="Z92" s="85">
        <v>356</v>
      </c>
      <c r="AA92" s="91">
        <v>4</v>
      </c>
      <c r="AB92" s="92">
        <v>1</v>
      </c>
      <c r="AC92" s="84">
        <v>0</v>
      </c>
      <c r="AD92" s="84">
        <v>0</v>
      </c>
      <c r="AE92" s="92">
        <v>1</v>
      </c>
      <c r="AF92" s="84">
        <v>0</v>
      </c>
      <c r="AG92" s="84">
        <v>0</v>
      </c>
      <c r="AH92" s="93">
        <v>1</v>
      </c>
      <c r="AI92" s="84">
        <v>0</v>
      </c>
      <c r="AJ92" s="94">
        <v>0</v>
      </c>
      <c r="AK92" s="93">
        <v>1</v>
      </c>
      <c r="AL92" s="84">
        <v>0</v>
      </c>
      <c r="AM92" s="94">
        <v>0</v>
      </c>
      <c r="AN92" s="93">
        <v>1</v>
      </c>
      <c r="AO92" s="84">
        <v>0</v>
      </c>
      <c r="AP92" s="94">
        <v>0</v>
      </c>
      <c r="AQ92" s="93">
        <v>1</v>
      </c>
      <c r="AR92" s="84">
        <v>0</v>
      </c>
      <c r="AS92" s="94">
        <v>0</v>
      </c>
      <c r="AT92" s="93">
        <v>1</v>
      </c>
      <c r="AU92" s="84">
        <v>0</v>
      </c>
      <c r="AV92" s="94">
        <v>0</v>
      </c>
      <c r="AW92" s="95">
        <v>0</v>
      </c>
      <c r="AX92" s="95">
        <v>7430</v>
      </c>
      <c r="AY92" s="96">
        <v>2606</v>
      </c>
      <c r="AZ92" s="109"/>
      <c r="BA92" s="97">
        <v>21</v>
      </c>
      <c r="BB92" s="98">
        <v>9</v>
      </c>
      <c r="BC92" s="98">
        <v>22</v>
      </c>
      <c r="BD92" s="99">
        <v>7.5</v>
      </c>
      <c r="BE92" s="100">
        <v>10.5</v>
      </c>
      <c r="BF92" s="101"/>
      <c r="BG92" s="84"/>
      <c r="BH92" s="84"/>
      <c r="BI92" s="102"/>
      <c r="BJ92" s="102"/>
      <c r="BK92" s="102"/>
      <c r="BL92" s="103"/>
      <c r="BM92" s="104"/>
      <c r="BN92" s="102"/>
      <c r="BO92" s="102"/>
      <c r="BP92" s="104"/>
      <c r="BQ92" s="104"/>
      <c r="BR92" s="104"/>
      <c r="BS92" s="104"/>
      <c r="BT92" s="105">
        <f t="shared" si="29"/>
        <v>1</v>
      </c>
      <c r="BU92" s="105">
        <f t="shared" si="30"/>
        <v>1</v>
      </c>
      <c r="BV92" s="105">
        <f t="shared" si="31"/>
        <v>1</v>
      </c>
      <c r="BW92" s="105">
        <f t="shared" si="32"/>
        <v>1</v>
      </c>
      <c r="BX92" s="105">
        <f t="shared" si="33"/>
        <v>1</v>
      </c>
      <c r="BY92" s="105">
        <f t="shared" si="34"/>
        <v>1</v>
      </c>
      <c r="BZ92" s="105">
        <f t="shared" si="35"/>
        <v>1</v>
      </c>
      <c r="CA92" s="221">
        <v>0.98</v>
      </c>
      <c r="CB92" s="221">
        <v>0.9</v>
      </c>
      <c r="CC92" s="340"/>
      <c r="CD92" s="340"/>
      <c r="CE92" s="340"/>
      <c r="CF92" s="340"/>
      <c r="CG92" s="340"/>
      <c r="CH92" s="340"/>
      <c r="CI92" s="340"/>
      <c r="CJ92" s="222">
        <v>0.998</v>
      </c>
      <c r="CK92" s="222">
        <v>0.95</v>
      </c>
      <c r="CL92" s="223">
        <f t="shared" si="36"/>
        <v>1</v>
      </c>
      <c r="CM92" s="223">
        <f t="shared" si="37"/>
        <v>1</v>
      </c>
      <c r="CN92" s="223">
        <f t="shared" si="38"/>
        <v>1</v>
      </c>
      <c r="CO92" s="223">
        <f t="shared" si="39"/>
        <v>1</v>
      </c>
      <c r="CP92" s="223">
        <f t="shared" si="40"/>
        <v>1</v>
      </c>
      <c r="CQ92" s="223">
        <f t="shared" si="41"/>
        <v>1</v>
      </c>
      <c r="CR92" s="223">
        <f t="shared" si="42"/>
        <v>1</v>
      </c>
      <c r="CS92" s="343"/>
      <c r="CT92" s="343"/>
      <c r="CU92" s="343"/>
      <c r="CV92" s="343"/>
      <c r="CW92" s="343"/>
      <c r="CX92" s="343"/>
      <c r="CY92" s="343"/>
      <c r="CZ92" s="342"/>
      <c r="DA92" s="338"/>
      <c r="DB92" s="338"/>
      <c r="DC92" s="338"/>
      <c r="DD92" s="338"/>
      <c r="DE92" s="84">
        <f t="shared" si="53"/>
        <v>0</v>
      </c>
      <c r="DF92" s="84">
        <f t="shared" si="53"/>
        <v>0</v>
      </c>
      <c r="DG92" s="84">
        <f t="shared" si="53"/>
        <v>0</v>
      </c>
      <c r="DH92" s="84">
        <f t="shared" si="54"/>
        <v>0</v>
      </c>
      <c r="DI92" s="84">
        <f t="shared" si="54"/>
        <v>0</v>
      </c>
      <c r="DJ92" s="84">
        <f t="shared" si="54"/>
        <v>0</v>
      </c>
      <c r="DK92" s="84">
        <f t="shared" si="54"/>
        <v>0</v>
      </c>
      <c r="DL92" s="337"/>
      <c r="DM92" s="337"/>
      <c r="DN92" s="337"/>
      <c r="DO92" s="337"/>
      <c r="DP92" s="337"/>
      <c r="DQ92" s="337"/>
      <c r="DR92" s="337"/>
    </row>
    <row r="93" spans="1:122" s="106" customFormat="1" ht="13.5" thickBot="1" x14ac:dyDescent="0.25">
      <c r="A93" s="84">
        <v>1766</v>
      </c>
      <c r="B93" s="335"/>
      <c r="C93" s="86">
        <v>42589</v>
      </c>
      <c r="D93" s="87">
        <v>0</v>
      </c>
      <c r="E93" s="84"/>
      <c r="F93" s="88"/>
      <c r="G93" s="84"/>
      <c r="H93" s="89"/>
      <c r="I93" s="88"/>
      <c r="J93" s="84"/>
      <c r="K93" s="88"/>
      <c r="L93" s="89"/>
      <c r="M93" s="88"/>
      <c r="N93" s="88"/>
      <c r="O93" s="88"/>
      <c r="P93" s="90"/>
      <c r="Q93" s="88"/>
      <c r="R93" s="88"/>
      <c r="S93" s="88"/>
      <c r="T93" s="90"/>
      <c r="U93" s="88"/>
      <c r="V93" s="88"/>
      <c r="W93" s="88"/>
      <c r="X93" s="90"/>
      <c r="Y93" s="85">
        <v>0</v>
      </c>
      <c r="Z93" s="85">
        <v>0</v>
      </c>
      <c r="AA93" s="91">
        <v>0</v>
      </c>
      <c r="AB93" s="92">
        <v>1</v>
      </c>
      <c r="AC93" s="84">
        <v>0</v>
      </c>
      <c r="AD93" s="84">
        <v>0</v>
      </c>
      <c r="AE93" s="92">
        <v>1</v>
      </c>
      <c r="AF93" s="84">
        <v>0</v>
      </c>
      <c r="AG93" s="84">
        <v>0</v>
      </c>
      <c r="AH93" s="93">
        <v>1</v>
      </c>
      <c r="AI93" s="84">
        <v>0</v>
      </c>
      <c r="AJ93" s="94">
        <v>0</v>
      </c>
      <c r="AK93" s="93">
        <v>1</v>
      </c>
      <c r="AL93" s="84">
        <v>0</v>
      </c>
      <c r="AM93" s="94">
        <v>0</v>
      </c>
      <c r="AN93" s="93">
        <v>1</v>
      </c>
      <c r="AO93" s="84">
        <v>0</v>
      </c>
      <c r="AP93" s="94">
        <v>0</v>
      </c>
      <c r="AQ93" s="93">
        <v>1</v>
      </c>
      <c r="AR93" s="84">
        <v>0</v>
      </c>
      <c r="AS93" s="94">
        <v>0</v>
      </c>
      <c r="AT93" s="93">
        <v>1</v>
      </c>
      <c r="AU93" s="84">
        <v>0</v>
      </c>
      <c r="AV93" s="94">
        <v>0</v>
      </c>
      <c r="AW93" s="95">
        <v>0</v>
      </c>
      <c r="AX93" s="95">
        <v>0</v>
      </c>
      <c r="AY93" s="96">
        <v>0</v>
      </c>
      <c r="AZ93" s="109"/>
      <c r="BA93" s="97">
        <v>21</v>
      </c>
      <c r="BB93" s="98">
        <v>9</v>
      </c>
      <c r="BC93" s="98">
        <v>22</v>
      </c>
      <c r="BD93" s="99">
        <v>7.5</v>
      </c>
      <c r="BE93" s="100">
        <v>10.5</v>
      </c>
      <c r="BF93" s="101"/>
      <c r="BG93" s="84"/>
      <c r="BH93" s="84"/>
      <c r="BI93" s="102"/>
      <c r="BJ93" s="102"/>
      <c r="BK93" s="102"/>
      <c r="BL93" s="103"/>
      <c r="BM93" s="104"/>
      <c r="BN93" s="102"/>
      <c r="BO93" s="102"/>
      <c r="BP93" s="108"/>
      <c r="BQ93" s="108"/>
      <c r="BR93" s="108"/>
      <c r="BS93" s="108"/>
      <c r="BT93" s="105">
        <f t="shared" si="29"/>
        <v>1</v>
      </c>
      <c r="BU93" s="105">
        <f t="shared" si="30"/>
        <v>1</v>
      </c>
      <c r="BV93" s="105">
        <f t="shared" si="31"/>
        <v>1</v>
      </c>
      <c r="BW93" s="105">
        <f t="shared" si="32"/>
        <v>1</v>
      </c>
      <c r="BX93" s="105">
        <f t="shared" si="33"/>
        <v>1</v>
      </c>
      <c r="BY93" s="105">
        <f t="shared" si="34"/>
        <v>1</v>
      </c>
      <c r="BZ93" s="105">
        <f t="shared" si="35"/>
        <v>1</v>
      </c>
      <c r="CA93" s="221">
        <v>0.98</v>
      </c>
      <c r="CB93" s="221">
        <v>0.9</v>
      </c>
      <c r="CC93" s="341"/>
      <c r="CD93" s="341"/>
      <c r="CE93" s="341"/>
      <c r="CF93" s="341"/>
      <c r="CG93" s="341"/>
      <c r="CH93" s="341"/>
      <c r="CI93" s="341"/>
      <c r="CJ93" s="222">
        <v>0.998</v>
      </c>
      <c r="CK93" s="222">
        <v>0.95</v>
      </c>
      <c r="CL93" s="223">
        <f t="shared" si="36"/>
        <v>1</v>
      </c>
      <c r="CM93" s="223">
        <f t="shared" si="37"/>
        <v>1</v>
      </c>
      <c r="CN93" s="223">
        <f t="shared" si="38"/>
        <v>1</v>
      </c>
      <c r="CO93" s="223">
        <f t="shared" si="39"/>
        <v>1</v>
      </c>
      <c r="CP93" s="223">
        <f t="shared" si="40"/>
        <v>1</v>
      </c>
      <c r="CQ93" s="223">
        <f t="shared" si="41"/>
        <v>1</v>
      </c>
      <c r="CR93" s="223">
        <f t="shared" si="42"/>
        <v>1</v>
      </c>
      <c r="CS93" s="343"/>
      <c r="CT93" s="343"/>
      <c r="CU93" s="343"/>
      <c r="CV93" s="343"/>
      <c r="CW93" s="343"/>
      <c r="CX93" s="343"/>
      <c r="CY93" s="343"/>
      <c r="CZ93" s="342"/>
      <c r="DA93" s="338"/>
      <c r="DB93" s="338"/>
      <c r="DC93" s="338"/>
      <c r="DD93" s="338"/>
      <c r="DE93" s="84">
        <f t="shared" si="53"/>
        <v>0</v>
      </c>
      <c r="DF93" s="84">
        <f t="shared" si="53"/>
        <v>0</v>
      </c>
      <c r="DG93" s="84">
        <f t="shared" si="53"/>
        <v>0</v>
      </c>
      <c r="DH93" s="84">
        <f t="shared" si="54"/>
        <v>0</v>
      </c>
      <c r="DI93" s="84">
        <f t="shared" si="54"/>
        <v>0</v>
      </c>
      <c r="DJ93" s="84">
        <f t="shared" si="54"/>
        <v>0</v>
      </c>
      <c r="DK93" s="84">
        <f t="shared" si="54"/>
        <v>0</v>
      </c>
      <c r="DL93" s="337"/>
      <c r="DM93" s="337"/>
      <c r="DN93" s="337"/>
      <c r="DO93" s="337"/>
      <c r="DP93" s="337"/>
      <c r="DQ93" s="337"/>
      <c r="DR93" s="337"/>
    </row>
    <row r="94" spans="1:122" s="106" customFormat="1" ht="13.5" thickBot="1" x14ac:dyDescent="0.25">
      <c r="A94" s="84">
        <v>1767</v>
      </c>
      <c r="B94" s="335">
        <v>32</v>
      </c>
      <c r="C94" s="86">
        <v>42590</v>
      </c>
      <c r="D94" s="87">
        <v>67517</v>
      </c>
      <c r="E94" s="84">
        <v>7833</v>
      </c>
      <c r="F94" s="88">
        <v>197</v>
      </c>
      <c r="G94" s="84">
        <v>1</v>
      </c>
      <c r="H94" s="89">
        <v>0.97484999361674962</v>
      </c>
      <c r="I94" s="88">
        <v>10728</v>
      </c>
      <c r="J94" s="84">
        <v>326</v>
      </c>
      <c r="K94" s="88">
        <v>0</v>
      </c>
      <c r="L94" s="89">
        <v>0.9696122296793438</v>
      </c>
      <c r="M94" s="88">
        <v>4359</v>
      </c>
      <c r="N94" s="88">
        <v>88</v>
      </c>
      <c r="O94" s="88">
        <v>1</v>
      </c>
      <c r="P94" s="90">
        <v>0.97981188345950909</v>
      </c>
      <c r="Q94" s="88">
        <v>6745</v>
      </c>
      <c r="R94" s="88">
        <v>371</v>
      </c>
      <c r="S94" s="88">
        <v>0</v>
      </c>
      <c r="T94" s="90">
        <v>0.9449962935507783</v>
      </c>
      <c r="U94" s="88">
        <v>37852</v>
      </c>
      <c r="V94" s="88">
        <v>1475</v>
      </c>
      <c r="W94" s="88">
        <v>0</v>
      </c>
      <c r="X94" s="90">
        <v>0.96103244214308359</v>
      </c>
      <c r="Y94" s="85">
        <v>67517</v>
      </c>
      <c r="Z94" s="85">
        <v>2457</v>
      </c>
      <c r="AA94" s="91">
        <v>2</v>
      </c>
      <c r="AB94" s="92">
        <v>1</v>
      </c>
      <c r="AC94" s="84">
        <v>0</v>
      </c>
      <c r="AD94" s="84">
        <v>0</v>
      </c>
      <c r="AE94" s="92">
        <v>1</v>
      </c>
      <c r="AF94" s="84">
        <v>0</v>
      </c>
      <c r="AG94" s="84">
        <v>0</v>
      </c>
      <c r="AH94" s="93">
        <v>1</v>
      </c>
      <c r="AI94" s="84">
        <v>0</v>
      </c>
      <c r="AJ94" s="94">
        <v>0</v>
      </c>
      <c r="AK94" s="93">
        <v>1</v>
      </c>
      <c r="AL94" s="84">
        <v>0</v>
      </c>
      <c r="AM94" s="94">
        <v>0</v>
      </c>
      <c r="AN94" s="93">
        <v>1</v>
      </c>
      <c r="AO94" s="84">
        <v>0</v>
      </c>
      <c r="AP94" s="94">
        <v>0</v>
      </c>
      <c r="AQ94" s="93">
        <v>1</v>
      </c>
      <c r="AR94" s="84">
        <v>0</v>
      </c>
      <c r="AS94" s="94">
        <v>0</v>
      </c>
      <c r="AT94" s="93">
        <v>1</v>
      </c>
      <c r="AU94" s="84">
        <v>0</v>
      </c>
      <c r="AV94" s="94">
        <v>0</v>
      </c>
      <c r="AW94" s="95">
        <v>7833</v>
      </c>
      <c r="AX94" s="95">
        <v>15087</v>
      </c>
      <c r="AY94" s="96">
        <v>44597</v>
      </c>
      <c r="AZ94" s="109"/>
      <c r="BA94" s="97">
        <v>14.5</v>
      </c>
      <c r="BB94" s="98">
        <v>0</v>
      </c>
      <c r="BC94" s="98">
        <v>12</v>
      </c>
      <c r="BD94" s="99">
        <v>7.5</v>
      </c>
      <c r="BE94" s="100">
        <v>10.5</v>
      </c>
      <c r="BF94" s="101"/>
      <c r="BG94" s="84"/>
      <c r="BH94" s="84"/>
      <c r="BI94" s="102"/>
      <c r="BJ94" s="102"/>
      <c r="BK94" s="102"/>
      <c r="BL94" s="103"/>
      <c r="BM94" s="104"/>
      <c r="BN94" s="102"/>
      <c r="BO94" s="102"/>
      <c r="BP94" s="108"/>
      <c r="BQ94" s="108"/>
      <c r="BR94" s="108"/>
      <c r="BS94" s="108"/>
      <c r="BT94" s="105">
        <f t="shared" si="29"/>
        <v>1</v>
      </c>
      <c r="BU94" s="105">
        <f t="shared" si="30"/>
        <v>1</v>
      </c>
      <c r="BV94" s="105">
        <f t="shared" si="31"/>
        <v>1</v>
      </c>
      <c r="BW94" s="105">
        <f t="shared" si="32"/>
        <v>1</v>
      </c>
      <c r="BX94" s="105">
        <f t="shared" si="33"/>
        <v>1</v>
      </c>
      <c r="BY94" s="105">
        <f t="shared" si="34"/>
        <v>1</v>
      </c>
      <c r="BZ94" s="105">
        <f t="shared" si="35"/>
        <v>1</v>
      </c>
      <c r="CA94" s="221">
        <v>0.98</v>
      </c>
      <c r="CB94" s="221">
        <v>0.9</v>
      </c>
      <c r="CC94" s="339">
        <f t="shared" ref="CC94:CI94" si="61">AVERAGE(BT94:BT100)</f>
        <v>1</v>
      </c>
      <c r="CD94" s="339">
        <f t="shared" si="61"/>
        <v>1</v>
      </c>
      <c r="CE94" s="339">
        <f t="shared" si="61"/>
        <v>1</v>
      </c>
      <c r="CF94" s="339">
        <f t="shared" si="61"/>
        <v>1</v>
      </c>
      <c r="CG94" s="339">
        <f t="shared" si="61"/>
        <v>1</v>
      </c>
      <c r="CH94" s="339">
        <f t="shared" si="61"/>
        <v>1</v>
      </c>
      <c r="CI94" s="339">
        <f t="shared" si="61"/>
        <v>1</v>
      </c>
      <c r="CJ94" s="222">
        <v>0.998</v>
      </c>
      <c r="CK94" s="222">
        <v>0.95</v>
      </c>
      <c r="CL94" s="223">
        <f t="shared" si="36"/>
        <v>1</v>
      </c>
      <c r="CM94" s="223">
        <f t="shared" si="37"/>
        <v>1</v>
      </c>
      <c r="CN94" s="223">
        <f t="shared" si="38"/>
        <v>1</v>
      </c>
      <c r="CO94" s="223">
        <f t="shared" si="39"/>
        <v>1</v>
      </c>
      <c r="CP94" s="223">
        <f t="shared" si="40"/>
        <v>1</v>
      </c>
      <c r="CQ94" s="223">
        <f t="shared" si="41"/>
        <v>1</v>
      </c>
      <c r="CR94" s="223">
        <f t="shared" si="42"/>
        <v>1</v>
      </c>
      <c r="CS94" s="342">
        <f t="shared" ref="CS94:CY94" si="62">AVERAGE(CL94:CL100)</f>
        <v>1</v>
      </c>
      <c r="CT94" s="342">
        <f t="shared" si="62"/>
        <v>1</v>
      </c>
      <c r="CU94" s="342">
        <f t="shared" si="62"/>
        <v>1</v>
      </c>
      <c r="CV94" s="342">
        <f t="shared" si="62"/>
        <v>1</v>
      </c>
      <c r="CW94" s="342">
        <f t="shared" si="62"/>
        <v>1</v>
      </c>
      <c r="CX94" s="342">
        <f t="shared" si="62"/>
        <v>1</v>
      </c>
      <c r="CY94" s="342">
        <f t="shared" si="62"/>
        <v>1</v>
      </c>
      <c r="CZ94" s="342">
        <f>(SUM(Q94:Q100)-SUM(R94:R100))/SUM(Q94:Q100)</f>
        <v>0.94367943614174765</v>
      </c>
      <c r="DA94" s="338">
        <f>(SUM(U94:U100)-SUM(V94:V100))/SUM(U94:U100)</f>
        <v>0.95830906507000913</v>
      </c>
      <c r="DB94" s="338">
        <f>((SUM(E94:E100)-SUM(F94:F100))/SUM(E94:E100))</f>
        <v>0.97363376293980597</v>
      </c>
      <c r="DC94" s="338">
        <f>((SUM(I94:I100)-SUM(J94:J100))/SUM(I94:I100))</f>
        <v>0.96418463779149632</v>
      </c>
      <c r="DD94" s="338">
        <f>((SUM(M94:M100)-SUM(N94:N100))/SUM(M94:M100))</f>
        <v>0.96814946619217079</v>
      </c>
      <c r="DE94" s="84">
        <f t="shared" si="53"/>
        <v>0</v>
      </c>
      <c r="DF94" s="84">
        <f t="shared" si="53"/>
        <v>0</v>
      </c>
      <c r="DG94" s="84">
        <f t="shared" si="53"/>
        <v>0</v>
      </c>
      <c r="DH94" s="84">
        <f t="shared" si="54"/>
        <v>0</v>
      </c>
      <c r="DI94" s="84">
        <f t="shared" si="54"/>
        <v>0</v>
      </c>
      <c r="DJ94" s="84">
        <f t="shared" si="54"/>
        <v>0</v>
      </c>
      <c r="DK94" s="84">
        <f t="shared" si="54"/>
        <v>0</v>
      </c>
      <c r="DL94" s="337">
        <f>IF(CC94&lt;99%,5000,IF(CC94&lt;99.2%,4500,IF(CC94&lt;99.3%,4000,IF(CC94&lt;99.4%,3500,IF(CC94&lt;99.5%,3000,IF(CC94&lt;99.6%,2500,IF(CC94&lt;99.7%,2000,IF(CC94&lt;99.8%,1500,))))))))</f>
        <v>0</v>
      </c>
      <c r="DM94" s="337">
        <f>IF(CD94&lt;99%,5000,IF(CD94&lt;99.2%,4500,IF(CD94&lt;99.3%,4000,IF(CD94&lt;99.4%,3500,IF(CD94&lt;99.5%,3000,IF(CD94&lt;99.6%,2500,IF(CD94&lt;99.7%,2000,IF(CD94&lt;99.8%,1500,))))))))</f>
        <v>0</v>
      </c>
      <c r="DN94" s="337">
        <f>IF(CE94&lt;99%,5000,IF(CE94&lt;99.2%,4500,IF(CE94&lt;99.3%,4000,IF(CE94&lt;99.4%,3500,IF(CE94&lt;99.5%,3000,IF(CE94&lt;99.6%,2500,IF(CE94&lt;99.7%,2000,IF(CE94&lt;99.8%,1500,))))))))</f>
        <v>0</v>
      </c>
      <c r="DO94" s="337">
        <f>IF(CF94&lt;88.2%,5000,IF(CF94&lt;88.4%,4500,IF(CF94&lt;88.5%,4000,IF(CF94&lt;88.6%,3500,IF(CF94&lt;88.7%,3000,IF(CF94&lt;88.8%,2500,IF(CF94&lt;88.9%,2000,IF(CF94&lt;90%,1500,))))))))</f>
        <v>0</v>
      </c>
      <c r="DP94" s="337">
        <f>IF(CG94&lt;99%,5000,IF(CG94&lt;99.2%,4500,IF(CG94&lt;99.3%,4000,IF(CG94&lt;99.4%,3500,IF(CG94&lt;99.5%,3000,IF(CG94&lt;99.6%,2500,IF(CG94&lt;99.7%,2000,IF(CG94&lt;99.8%,1500,))))))))</f>
        <v>0</v>
      </c>
      <c r="DQ94" s="337">
        <f>IF(CH94&lt;99%,5000,IF(CH94&lt;99.2%,4500,IF(CH94&lt;99.3%,4000,IF(CH94&lt;99.4%,3500,IF(CH94&lt;99.5%,3000,IF(CH94&lt;99.6%,2500,IF(CH94&lt;99.7%,2000,IF(CH94&lt;99.8%,1500,))))))))</f>
        <v>0</v>
      </c>
      <c r="DR94" s="337">
        <f>IF(CI94&lt;99%,5000,IF(CI94&lt;99.2%,4500,IF(CI94&lt;99.3%,4000,IF(CI94&lt;99.4%,3500,IF(CI94&lt;99.5%,3000,IF(CI94&lt;99.6%,2500,IF(CI94&lt;99.7%,2000,IF(CI94&lt;99.8%,1500,))))))))</f>
        <v>0</v>
      </c>
    </row>
    <row r="95" spans="1:122" s="106" customFormat="1" ht="13.5" thickBot="1" x14ac:dyDescent="0.25">
      <c r="A95" s="84">
        <v>1768</v>
      </c>
      <c r="B95" s="335"/>
      <c r="C95" s="86">
        <v>42591</v>
      </c>
      <c r="D95" s="87">
        <v>61597</v>
      </c>
      <c r="E95" s="84">
        <v>6461</v>
      </c>
      <c r="F95" s="88">
        <v>160</v>
      </c>
      <c r="G95" s="84">
        <v>1</v>
      </c>
      <c r="H95" s="89">
        <v>0.97523603157405969</v>
      </c>
      <c r="I95" s="88">
        <v>10794</v>
      </c>
      <c r="J95" s="84">
        <v>382</v>
      </c>
      <c r="K95" s="88">
        <v>4</v>
      </c>
      <c r="L95" s="89">
        <v>0.9646099685010191</v>
      </c>
      <c r="M95" s="88">
        <v>3920</v>
      </c>
      <c r="N95" s="88">
        <v>112</v>
      </c>
      <c r="O95" s="88">
        <v>0</v>
      </c>
      <c r="P95" s="90">
        <v>0.97142857142857142</v>
      </c>
      <c r="Q95" s="88">
        <v>5319</v>
      </c>
      <c r="R95" s="88">
        <v>284</v>
      </c>
      <c r="S95" s="88">
        <v>1</v>
      </c>
      <c r="T95" s="90">
        <v>0.9466065049821395</v>
      </c>
      <c r="U95" s="88">
        <v>35103</v>
      </c>
      <c r="V95" s="88">
        <v>1341</v>
      </c>
      <c r="W95" s="88">
        <v>7</v>
      </c>
      <c r="X95" s="90">
        <v>0.96179813691137506</v>
      </c>
      <c r="Y95" s="85">
        <v>61597</v>
      </c>
      <c r="Z95" s="85">
        <v>2279</v>
      </c>
      <c r="AA95" s="91">
        <v>13</v>
      </c>
      <c r="AB95" s="92">
        <v>1</v>
      </c>
      <c r="AC95" s="84">
        <v>0</v>
      </c>
      <c r="AD95" s="84">
        <v>0</v>
      </c>
      <c r="AE95" s="92">
        <v>1</v>
      </c>
      <c r="AF95" s="84">
        <v>0</v>
      </c>
      <c r="AG95" s="84">
        <v>0</v>
      </c>
      <c r="AH95" s="93">
        <v>1</v>
      </c>
      <c r="AI95" s="84">
        <v>0</v>
      </c>
      <c r="AJ95" s="94">
        <v>0</v>
      </c>
      <c r="AK95" s="93">
        <v>1</v>
      </c>
      <c r="AL95" s="84">
        <v>0</v>
      </c>
      <c r="AM95" s="94">
        <v>0</v>
      </c>
      <c r="AN95" s="93">
        <v>1</v>
      </c>
      <c r="AO95" s="84">
        <v>0</v>
      </c>
      <c r="AP95" s="94">
        <v>0</v>
      </c>
      <c r="AQ95" s="93">
        <v>1</v>
      </c>
      <c r="AR95" s="84">
        <v>0</v>
      </c>
      <c r="AS95" s="94">
        <v>0</v>
      </c>
      <c r="AT95" s="93">
        <v>1</v>
      </c>
      <c r="AU95" s="84">
        <v>0</v>
      </c>
      <c r="AV95" s="94">
        <v>0</v>
      </c>
      <c r="AW95" s="95">
        <v>6461</v>
      </c>
      <c r="AX95" s="95">
        <v>14714</v>
      </c>
      <c r="AY95" s="96">
        <v>40422</v>
      </c>
      <c r="AZ95" s="109"/>
      <c r="BA95" s="97">
        <v>16</v>
      </c>
      <c r="BB95" s="98">
        <v>0</v>
      </c>
      <c r="BC95" s="98">
        <v>8</v>
      </c>
      <c r="BD95" s="99">
        <v>7.5</v>
      </c>
      <c r="BE95" s="100">
        <v>10.5</v>
      </c>
      <c r="BF95" s="101"/>
      <c r="BG95" s="84"/>
      <c r="BH95" s="84"/>
      <c r="BI95" s="102"/>
      <c r="BJ95" s="102"/>
      <c r="BK95" s="102"/>
      <c r="BL95" s="103"/>
      <c r="BM95" s="104"/>
      <c r="BN95" s="102"/>
      <c r="BO95" s="102"/>
      <c r="BP95" s="104"/>
      <c r="BQ95" s="104"/>
      <c r="BR95" s="104"/>
      <c r="BS95" s="104"/>
      <c r="BT95" s="105">
        <f t="shared" si="29"/>
        <v>1</v>
      </c>
      <c r="BU95" s="105">
        <f t="shared" si="30"/>
        <v>1</v>
      </c>
      <c r="BV95" s="105">
        <f t="shared" si="31"/>
        <v>1</v>
      </c>
      <c r="BW95" s="105">
        <f t="shared" si="32"/>
        <v>1</v>
      </c>
      <c r="BX95" s="105">
        <f t="shared" si="33"/>
        <v>1</v>
      </c>
      <c r="BY95" s="105">
        <f t="shared" si="34"/>
        <v>1</v>
      </c>
      <c r="BZ95" s="105">
        <f t="shared" si="35"/>
        <v>1</v>
      </c>
      <c r="CA95" s="221">
        <v>0.98</v>
      </c>
      <c r="CB95" s="221">
        <v>0.9</v>
      </c>
      <c r="CC95" s="340"/>
      <c r="CD95" s="340"/>
      <c r="CE95" s="340"/>
      <c r="CF95" s="340"/>
      <c r="CG95" s="340"/>
      <c r="CH95" s="340"/>
      <c r="CI95" s="340"/>
      <c r="CJ95" s="222">
        <v>0.998</v>
      </c>
      <c r="CK95" s="222">
        <v>0.95</v>
      </c>
      <c r="CL95" s="223">
        <f t="shared" si="36"/>
        <v>1</v>
      </c>
      <c r="CM95" s="223">
        <f t="shared" si="37"/>
        <v>1</v>
      </c>
      <c r="CN95" s="223">
        <f t="shared" si="38"/>
        <v>1</v>
      </c>
      <c r="CO95" s="223">
        <f t="shared" si="39"/>
        <v>1</v>
      </c>
      <c r="CP95" s="223">
        <f t="shared" si="40"/>
        <v>1</v>
      </c>
      <c r="CQ95" s="223">
        <f t="shared" si="41"/>
        <v>1</v>
      </c>
      <c r="CR95" s="223">
        <f t="shared" si="42"/>
        <v>1</v>
      </c>
      <c r="CS95" s="343"/>
      <c r="CT95" s="343"/>
      <c r="CU95" s="343"/>
      <c r="CV95" s="343"/>
      <c r="CW95" s="343"/>
      <c r="CX95" s="343"/>
      <c r="CY95" s="343"/>
      <c r="CZ95" s="342"/>
      <c r="DA95" s="338"/>
      <c r="DB95" s="338"/>
      <c r="DC95" s="338"/>
      <c r="DD95" s="338"/>
      <c r="DE95" s="84">
        <f t="shared" si="53"/>
        <v>0</v>
      </c>
      <c r="DF95" s="84">
        <f t="shared" si="53"/>
        <v>0</v>
      </c>
      <c r="DG95" s="84">
        <f t="shared" si="53"/>
        <v>0</v>
      </c>
      <c r="DH95" s="84">
        <f t="shared" si="54"/>
        <v>0</v>
      </c>
      <c r="DI95" s="84">
        <f t="shared" si="54"/>
        <v>0</v>
      </c>
      <c r="DJ95" s="84">
        <f t="shared" si="54"/>
        <v>0</v>
      </c>
      <c r="DK95" s="84">
        <f t="shared" si="54"/>
        <v>0</v>
      </c>
      <c r="DL95" s="337"/>
      <c r="DM95" s="337"/>
      <c r="DN95" s="337"/>
      <c r="DO95" s="337"/>
      <c r="DP95" s="337"/>
      <c r="DQ95" s="337"/>
      <c r="DR95" s="337"/>
    </row>
    <row r="96" spans="1:122" s="106" customFormat="1" ht="13.5" thickBot="1" x14ac:dyDescent="0.25">
      <c r="A96" s="84">
        <v>1769</v>
      </c>
      <c r="B96" s="335"/>
      <c r="C96" s="86">
        <v>42592</v>
      </c>
      <c r="D96" s="87">
        <v>61462</v>
      </c>
      <c r="E96" s="84">
        <v>6931</v>
      </c>
      <c r="F96" s="88">
        <v>199</v>
      </c>
      <c r="G96" s="84">
        <v>0</v>
      </c>
      <c r="H96" s="89">
        <v>0.97128841437022073</v>
      </c>
      <c r="I96" s="88">
        <v>10356</v>
      </c>
      <c r="J96" s="84">
        <v>284</v>
      </c>
      <c r="K96" s="88">
        <v>0</v>
      </c>
      <c r="L96" s="89">
        <v>0.9725762842796446</v>
      </c>
      <c r="M96" s="88">
        <v>3435</v>
      </c>
      <c r="N96" s="88">
        <v>112</v>
      </c>
      <c r="O96" s="88">
        <v>0</v>
      </c>
      <c r="P96" s="90">
        <v>0.9673944687045124</v>
      </c>
      <c r="Q96" s="88">
        <v>5902</v>
      </c>
      <c r="R96" s="88">
        <v>294</v>
      </c>
      <c r="S96" s="88">
        <v>4</v>
      </c>
      <c r="T96" s="90">
        <v>0.9501863774991528</v>
      </c>
      <c r="U96" s="88">
        <v>34838</v>
      </c>
      <c r="V96" s="88">
        <v>1518</v>
      </c>
      <c r="W96" s="88">
        <v>2</v>
      </c>
      <c r="X96" s="90">
        <v>0.95642689017739246</v>
      </c>
      <c r="Y96" s="85">
        <v>61462</v>
      </c>
      <c r="Z96" s="85">
        <v>2407</v>
      </c>
      <c r="AA96" s="91">
        <v>6</v>
      </c>
      <c r="AB96" s="92">
        <v>1</v>
      </c>
      <c r="AC96" s="84">
        <v>0</v>
      </c>
      <c r="AD96" s="84">
        <v>0</v>
      </c>
      <c r="AE96" s="92">
        <v>1</v>
      </c>
      <c r="AF96" s="84">
        <v>0</v>
      </c>
      <c r="AG96" s="84">
        <v>0</v>
      </c>
      <c r="AH96" s="93">
        <v>1</v>
      </c>
      <c r="AI96" s="84">
        <v>0</v>
      </c>
      <c r="AJ96" s="94">
        <v>0</v>
      </c>
      <c r="AK96" s="93">
        <v>1</v>
      </c>
      <c r="AL96" s="84">
        <v>0</v>
      </c>
      <c r="AM96" s="94">
        <v>0</v>
      </c>
      <c r="AN96" s="93">
        <v>1</v>
      </c>
      <c r="AO96" s="84">
        <v>0</v>
      </c>
      <c r="AP96" s="94">
        <v>0</v>
      </c>
      <c r="AQ96" s="93">
        <v>1</v>
      </c>
      <c r="AR96" s="84">
        <v>0</v>
      </c>
      <c r="AS96" s="94">
        <v>0</v>
      </c>
      <c r="AT96" s="93">
        <v>1</v>
      </c>
      <c r="AU96" s="84">
        <v>0</v>
      </c>
      <c r="AV96" s="94">
        <v>0</v>
      </c>
      <c r="AW96" s="95">
        <v>6931</v>
      </c>
      <c r="AX96" s="95">
        <v>13791</v>
      </c>
      <c r="AY96" s="96">
        <v>40740</v>
      </c>
      <c r="AZ96" s="109"/>
      <c r="BA96" s="97">
        <v>21</v>
      </c>
      <c r="BB96" s="98">
        <v>9</v>
      </c>
      <c r="BC96" s="98">
        <v>18</v>
      </c>
      <c r="BD96" s="99">
        <v>7.5</v>
      </c>
      <c r="BE96" s="100">
        <v>10.5</v>
      </c>
      <c r="BF96" s="101"/>
      <c r="BG96" s="84"/>
      <c r="BH96" s="84"/>
      <c r="BI96" s="102"/>
      <c r="BJ96" s="102"/>
      <c r="BK96" s="102"/>
      <c r="BL96" s="103"/>
      <c r="BM96" s="104"/>
      <c r="BN96" s="102"/>
      <c r="BO96" s="102"/>
      <c r="BP96" s="104"/>
      <c r="BQ96" s="104"/>
      <c r="BR96" s="104"/>
      <c r="BS96" s="104"/>
      <c r="BT96" s="105">
        <f t="shared" si="29"/>
        <v>1</v>
      </c>
      <c r="BU96" s="105">
        <f t="shared" si="30"/>
        <v>1</v>
      </c>
      <c r="BV96" s="105">
        <f t="shared" si="31"/>
        <v>1</v>
      </c>
      <c r="BW96" s="105">
        <f t="shared" si="32"/>
        <v>1</v>
      </c>
      <c r="BX96" s="105">
        <f t="shared" si="33"/>
        <v>1</v>
      </c>
      <c r="BY96" s="105">
        <f t="shared" si="34"/>
        <v>1</v>
      </c>
      <c r="BZ96" s="105">
        <f t="shared" si="35"/>
        <v>1</v>
      </c>
      <c r="CA96" s="221">
        <v>0.98</v>
      </c>
      <c r="CB96" s="221">
        <v>0.9</v>
      </c>
      <c r="CC96" s="340"/>
      <c r="CD96" s="340"/>
      <c r="CE96" s="340"/>
      <c r="CF96" s="340"/>
      <c r="CG96" s="340"/>
      <c r="CH96" s="340"/>
      <c r="CI96" s="340"/>
      <c r="CJ96" s="222">
        <v>0.998</v>
      </c>
      <c r="CK96" s="222">
        <v>0.95</v>
      </c>
      <c r="CL96" s="223">
        <f t="shared" si="36"/>
        <v>1</v>
      </c>
      <c r="CM96" s="223">
        <f t="shared" si="37"/>
        <v>1</v>
      </c>
      <c r="CN96" s="223">
        <f t="shared" si="38"/>
        <v>1</v>
      </c>
      <c r="CO96" s="223">
        <f t="shared" si="39"/>
        <v>1</v>
      </c>
      <c r="CP96" s="223">
        <f t="shared" si="40"/>
        <v>1</v>
      </c>
      <c r="CQ96" s="223">
        <f t="shared" si="41"/>
        <v>1</v>
      </c>
      <c r="CR96" s="223">
        <f t="shared" si="42"/>
        <v>1</v>
      </c>
      <c r="CS96" s="343"/>
      <c r="CT96" s="343"/>
      <c r="CU96" s="343"/>
      <c r="CV96" s="343"/>
      <c r="CW96" s="343"/>
      <c r="CX96" s="343"/>
      <c r="CY96" s="343"/>
      <c r="CZ96" s="342"/>
      <c r="DA96" s="338"/>
      <c r="DB96" s="338"/>
      <c r="DC96" s="338"/>
      <c r="DD96" s="338"/>
      <c r="DE96" s="84">
        <f t="shared" si="53"/>
        <v>0</v>
      </c>
      <c r="DF96" s="84">
        <f t="shared" si="53"/>
        <v>0</v>
      </c>
      <c r="DG96" s="84">
        <f t="shared" si="53"/>
        <v>0</v>
      </c>
      <c r="DH96" s="84">
        <f t="shared" si="54"/>
        <v>0</v>
      </c>
      <c r="DI96" s="84">
        <f t="shared" si="54"/>
        <v>0</v>
      </c>
      <c r="DJ96" s="84">
        <f t="shared" si="54"/>
        <v>0</v>
      </c>
      <c r="DK96" s="84">
        <f t="shared" si="54"/>
        <v>0</v>
      </c>
      <c r="DL96" s="337"/>
      <c r="DM96" s="337"/>
      <c r="DN96" s="337"/>
      <c r="DO96" s="337"/>
      <c r="DP96" s="337"/>
      <c r="DQ96" s="337"/>
      <c r="DR96" s="337"/>
    </row>
    <row r="97" spans="1:122" s="106" customFormat="1" ht="13.5" thickBot="1" x14ac:dyDescent="0.25">
      <c r="A97" s="84">
        <v>1770</v>
      </c>
      <c r="B97" s="335"/>
      <c r="C97" s="86">
        <v>42593</v>
      </c>
      <c r="D97" s="87">
        <v>59240</v>
      </c>
      <c r="E97" s="84">
        <v>6584</v>
      </c>
      <c r="F97" s="88">
        <v>167</v>
      </c>
      <c r="G97" s="84">
        <v>0</v>
      </c>
      <c r="H97" s="89">
        <v>0.97463547995139732</v>
      </c>
      <c r="I97" s="88">
        <v>10161</v>
      </c>
      <c r="J97" s="84">
        <v>280</v>
      </c>
      <c r="K97" s="88">
        <v>7</v>
      </c>
      <c r="L97" s="89">
        <v>0.97244365712036218</v>
      </c>
      <c r="M97" s="88">
        <v>4044</v>
      </c>
      <c r="N97" s="88">
        <v>116</v>
      </c>
      <c r="O97" s="88">
        <v>0</v>
      </c>
      <c r="P97" s="90">
        <v>0.97131552917903063</v>
      </c>
      <c r="Q97" s="88">
        <v>5838</v>
      </c>
      <c r="R97" s="88">
        <v>301</v>
      </c>
      <c r="S97" s="88">
        <v>4</v>
      </c>
      <c r="T97" s="90">
        <v>0.94844124700239807</v>
      </c>
      <c r="U97" s="88">
        <v>32613</v>
      </c>
      <c r="V97" s="88">
        <v>1662</v>
      </c>
      <c r="W97" s="88">
        <v>18</v>
      </c>
      <c r="X97" s="90">
        <v>0.9490387268880508</v>
      </c>
      <c r="Y97" s="85">
        <v>59240</v>
      </c>
      <c r="Z97" s="85">
        <v>2526</v>
      </c>
      <c r="AA97" s="91">
        <v>29</v>
      </c>
      <c r="AB97" s="92">
        <v>1</v>
      </c>
      <c r="AC97" s="84">
        <v>0</v>
      </c>
      <c r="AD97" s="84">
        <v>0</v>
      </c>
      <c r="AE97" s="92">
        <v>1</v>
      </c>
      <c r="AF97" s="84">
        <v>0</v>
      </c>
      <c r="AG97" s="84">
        <v>0</v>
      </c>
      <c r="AH97" s="93">
        <v>1</v>
      </c>
      <c r="AI97" s="84">
        <v>0</v>
      </c>
      <c r="AJ97" s="94">
        <v>0</v>
      </c>
      <c r="AK97" s="93">
        <v>1</v>
      </c>
      <c r="AL97" s="84">
        <v>0</v>
      </c>
      <c r="AM97" s="94">
        <v>0</v>
      </c>
      <c r="AN97" s="93">
        <v>1</v>
      </c>
      <c r="AO97" s="84">
        <v>0</v>
      </c>
      <c r="AP97" s="94">
        <v>0</v>
      </c>
      <c r="AQ97" s="93">
        <v>1</v>
      </c>
      <c r="AR97" s="84">
        <v>0</v>
      </c>
      <c r="AS97" s="94">
        <v>0</v>
      </c>
      <c r="AT97" s="93">
        <v>1</v>
      </c>
      <c r="AU97" s="84">
        <v>0</v>
      </c>
      <c r="AV97" s="94">
        <v>0</v>
      </c>
      <c r="AW97" s="95">
        <v>6584</v>
      </c>
      <c r="AX97" s="95">
        <v>14205</v>
      </c>
      <c r="AY97" s="96">
        <v>38451</v>
      </c>
      <c r="AZ97" s="109"/>
      <c r="BA97" s="97">
        <v>21</v>
      </c>
      <c r="BB97" s="98">
        <v>9</v>
      </c>
      <c r="BC97" s="98">
        <v>22</v>
      </c>
      <c r="BD97" s="99">
        <v>7.5</v>
      </c>
      <c r="BE97" s="100">
        <v>10.5</v>
      </c>
      <c r="BF97" s="101"/>
      <c r="BG97" s="84"/>
      <c r="BH97" s="84"/>
      <c r="BI97" s="102"/>
      <c r="BJ97" s="102"/>
      <c r="BK97" s="102"/>
      <c r="BL97" s="103"/>
      <c r="BM97" s="104"/>
      <c r="BN97" s="102"/>
      <c r="BO97" s="102"/>
      <c r="BP97" s="104"/>
      <c r="BQ97" s="104"/>
      <c r="BR97" s="104"/>
      <c r="BS97" s="104"/>
      <c r="BT97" s="105">
        <f t="shared" si="29"/>
        <v>1</v>
      </c>
      <c r="BU97" s="105">
        <f t="shared" si="30"/>
        <v>1</v>
      </c>
      <c r="BV97" s="105">
        <f t="shared" si="31"/>
        <v>1</v>
      </c>
      <c r="BW97" s="105">
        <f t="shared" ref="BW97:BW160" si="63">IF(BP97&lt;1,1,AK97)</f>
        <v>1</v>
      </c>
      <c r="BX97" s="105">
        <f t="shared" si="33"/>
        <v>1</v>
      </c>
      <c r="BY97" s="105">
        <f t="shared" si="34"/>
        <v>1</v>
      </c>
      <c r="BZ97" s="105">
        <f t="shared" si="35"/>
        <v>1</v>
      </c>
      <c r="CA97" s="221">
        <v>0.98</v>
      </c>
      <c r="CB97" s="221">
        <v>0.9</v>
      </c>
      <c r="CC97" s="340"/>
      <c r="CD97" s="340"/>
      <c r="CE97" s="340"/>
      <c r="CF97" s="340"/>
      <c r="CG97" s="340"/>
      <c r="CH97" s="340"/>
      <c r="CI97" s="340"/>
      <c r="CJ97" s="222">
        <v>0.998</v>
      </c>
      <c r="CK97" s="222">
        <v>0.95</v>
      </c>
      <c r="CL97" s="223">
        <f t="shared" ref="CL97:CL160" si="64">AB97</f>
        <v>1</v>
      </c>
      <c r="CM97" s="223">
        <f t="shared" ref="CM97:CM160" si="65">AE97</f>
        <v>1</v>
      </c>
      <c r="CN97" s="223">
        <f t="shared" ref="CN97:CN160" si="66">AH97</f>
        <v>1</v>
      </c>
      <c r="CO97" s="223">
        <f t="shared" ref="CO97:CO160" si="67">AK97</f>
        <v>1</v>
      </c>
      <c r="CP97" s="223">
        <f t="shared" ref="CP97:CP160" si="68">AN97</f>
        <v>1</v>
      </c>
      <c r="CQ97" s="223">
        <f t="shared" ref="CQ97:CQ160" si="69">AQ97</f>
        <v>1</v>
      </c>
      <c r="CR97" s="223">
        <f t="shared" ref="CR97:CR160" si="70">AT97</f>
        <v>1</v>
      </c>
      <c r="CS97" s="343"/>
      <c r="CT97" s="343"/>
      <c r="CU97" s="343"/>
      <c r="CV97" s="343"/>
      <c r="CW97" s="343"/>
      <c r="CX97" s="343"/>
      <c r="CY97" s="343"/>
      <c r="CZ97" s="342"/>
      <c r="DA97" s="338"/>
      <c r="DB97" s="338"/>
      <c r="DC97" s="338"/>
      <c r="DD97" s="338"/>
      <c r="DE97" s="84">
        <f t="shared" si="53"/>
        <v>0</v>
      </c>
      <c r="DF97" s="84">
        <f t="shared" si="53"/>
        <v>0</v>
      </c>
      <c r="DG97" s="84">
        <f t="shared" si="53"/>
        <v>0</v>
      </c>
      <c r="DH97" s="84">
        <f t="shared" si="54"/>
        <v>0</v>
      </c>
      <c r="DI97" s="84">
        <f t="shared" si="54"/>
        <v>0</v>
      </c>
      <c r="DJ97" s="84">
        <f t="shared" si="54"/>
        <v>0</v>
      </c>
      <c r="DK97" s="84">
        <f t="shared" si="54"/>
        <v>0</v>
      </c>
      <c r="DL97" s="337"/>
      <c r="DM97" s="337"/>
      <c r="DN97" s="337"/>
      <c r="DO97" s="337"/>
      <c r="DP97" s="337"/>
      <c r="DQ97" s="337"/>
      <c r="DR97" s="337"/>
    </row>
    <row r="98" spans="1:122" s="106" customFormat="1" ht="13.5" thickBot="1" x14ac:dyDescent="0.25">
      <c r="A98" s="84">
        <v>1771</v>
      </c>
      <c r="B98" s="335"/>
      <c r="C98" s="86">
        <v>42594</v>
      </c>
      <c r="D98" s="87">
        <v>58769</v>
      </c>
      <c r="E98" s="84">
        <v>6098</v>
      </c>
      <c r="F98" s="88">
        <v>171</v>
      </c>
      <c r="G98" s="84">
        <v>0</v>
      </c>
      <c r="H98" s="89">
        <v>0.97195801902263035</v>
      </c>
      <c r="I98" s="88">
        <v>11848</v>
      </c>
      <c r="J98" s="84">
        <v>471</v>
      </c>
      <c r="K98" s="88">
        <v>0</v>
      </c>
      <c r="L98" s="89">
        <v>0.96024645509790685</v>
      </c>
      <c r="M98" s="88">
        <v>4773</v>
      </c>
      <c r="N98" s="88">
        <v>185</v>
      </c>
      <c r="O98" s="88">
        <v>0</v>
      </c>
      <c r="P98" s="90">
        <v>0.96124031007751942</v>
      </c>
      <c r="Q98" s="88">
        <v>6842</v>
      </c>
      <c r="R98" s="88">
        <v>476</v>
      </c>
      <c r="S98" s="88">
        <v>0</v>
      </c>
      <c r="T98" s="90">
        <v>0.93042969891844485</v>
      </c>
      <c r="U98" s="88">
        <v>29208</v>
      </c>
      <c r="V98" s="88">
        <v>1091</v>
      </c>
      <c r="W98" s="88">
        <v>4</v>
      </c>
      <c r="X98" s="90">
        <v>0.96264721993974256</v>
      </c>
      <c r="Y98" s="85">
        <v>58769</v>
      </c>
      <c r="Z98" s="85">
        <v>2394</v>
      </c>
      <c r="AA98" s="91">
        <v>4</v>
      </c>
      <c r="AB98" s="92">
        <v>1</v>
      </c>
      <c r="AC98" s="84">
        <v>0</v>
      </c>
      <c r="AD98" s="84">
        <v>0</v>
      </c>
      <c r="AE98" s="92">
        <v>1</v>
      </c>
      <c r="AF98" s="84">
        <v>0</v>
      </c>
      <c r="AG98" s="84">
        <v>0</v>
      </c>
      <c r="AH98" s="93">
        <v>1</v>
      </c>
      <c r="AI98" s="84">
        <v>0</v>
      </c>
      <c r="AJ98" s="94">
        <v>0</v>
      </c>
      <c r="AK98" s="93">
        <v>1</v>
      </c>
      <c r="AL98" s="84">
        <v>0</v>
      </c>
      <c r="AM98" s="94">
        <v>0</v>
      </c>
      <c r="AN98" s="93">
        <v>1</v>
      </c>
      <c r="AO98" s="84">
        <v>0</v>
      </c>
      <c r="AP98" s="94">
        <v>0</v>
      </c>
      <c r="AQ98" s="93">
        <v>1</v>
      </c>
      <c r="AR98" s="84">
        <v>0</v>
      </c>
      <c r="AS98" s="94">
        <v>0</v>
      </c>
      <c r="AT98" s="93">
        <v>1</v>
      </c>
      <c r="AU98" s="84">
        <v>0</v>
      </c>
      <c r="AV98" s="94">
        <v>0</v>
      </c>
      <c r="AW98" s="95">
        <v>6098</v>
      </c>
      <c r="AX98" s="95">
        <v>16621</v>
      </c>
      <c r="AY98" s="96">
        <v>36050</v>
      </c>
      <c r="AZ98" s="109"/>
      <c r="BA98" s="97">
        <v>21</v>
      </c>
      <c r="BB98" s="98">
        <v>9</v>
      </c>
      <c r="BC98" s="98">
        <v>22</v>
      </c>
      <c r="BD98" s="99">
        <v>7.5</v>
      </c>
      <c r="BE98" s="100">
        <v>10.5</v>
      </c>
      <c r="BF98" s="101"/>
      <c r="BG98" s="84"/>
      <c r="BH98" s="84"/>
      <c r="BI98" s="102"/>
      <c r="BJ98" s="102"/>
      <c r="BK98" s="102"/>
      <c r="BL98" s="103"/>
      <c r="BM98" s="104"/>
      <c r="BN98" s="102"/>
      <c r="BO98" s="102"/>
      <c r="BP98" s="104"/>
      <c r="BQ98" s="104"/>
      <c r="BR98" s="104"/>
      <c r="BS98" s="104"/>
      <c r="BT98" s="105">
        <f t="shared" ref="BT98:BT161" si="71">IF(BM98&lt;1,1,AB98)</f>
        <v>1</v>
      </c>
      <c r="BU98" s="105">
        <f t="shared" ref="BU98:BU161" si="72">IF(BN98&lt;1,1,AE98)</f>
        <v>1</v>
      </c>
      <c r="BV98" s="105">
        <f t="shared" ref="BV98:BV161" si="73">IF(BO98&lt;1,1,AH98)</f>
        <v>1</v>
      </c>
      <c r="BW98" s="105">
        <f t="shared" si="63"/>
        <v>1</v>
      </c>
      <c r="BX98" s="105">
        <f t="shared" ref="BX98:BX161" si="74">IF(BQ98&lt;1,1,AN98)</f>
        <v>1</v>
      </c>
      <c r="BY98" s="105">
        <f t="shared" ref="BY98:BY161" si="75">IF(BR98&lt;1,1,AQ98)</f>
        <v>1</v>
      </c>
      <c r="BZ98" s="105">
        <f t="shared" ref="BZ98:BZ161" si="76">IF(BS98&lt;1,1,AT98)</f>
        <v>1</v>
      </c>
      <c r="CA98" s="221">
        <v>0.98</v>
      </c>
      <c r="CB98" s="221">
        <v>0.9</v>
      </c>
      <c r="CC98" s="340"/>
      <c r="CD98" s="340"/>
      <c r="CE98" s="340"/>
      <c r="CF98" s="340"/>
      <c r="CG98" s="340"/>
      <c r="CH98" s="340"/>
      <c r="CI98" s="340"/>
      <c r="CJ98" s="222">
        <v>0.998</v>
      </c>
      <c r="CK98" s="222">
        <v>0.95</v>
      </c>
      <c r="CL98" s="223">
        <f t="shared" si="64"/>
        <v>1</v>
      </c>
      <c r="CM98" s="223">
        <f t="shared" si="65"/>
        <v>1</v>
      </c>
      <c r="CN98" s="223">
        <f t="shared" si="66"/>
        <v>1</v>
      </c>
      <c r="CO98" s="223">
        <f t="shared" si="67"/>
        <v>1</v>
      </c>
      <c r="CP98" s="223">
        <f t="shared" si="68"/>
        <v>1</v>
      </c>
      <c r="CQ98" s="223">
        <f t="shared" si="69"/>
        <v>1</v>
      </c>
      <c r="CR98" s="223">
        <f t="shared" si="70"/>
        <v>1</v>
      </c>
      <c r="CS98" s="343"/>
      <c r="CT98" s="343"/>
      <c r="CU98" s="343"/>
      <c r="CV98" s="343"/>
      <c r="CW98" s="343"/>
      <c r="CX98" s="343"/>
      <c r="CY98" s="343"/>
      <c r="CZ98" s="342"/>
      <c r="DA98" s="338"/>
      <c r="DB98" s="338"/>
      <c r="DC98" s="338"/>
      <c r="DD98" s="338"/>
      <c r="DE98" s="84">
        <f t="shared" si="53"/>
        <v>0</v>
      </c>
      <c r="DF98" s="84">
        <f t="shared" si="53"/>
        <v>0</v>
      </c>
      <c r="DG98" s="84">
        <f t="shared" si="53"/>
        <v>0</v>
      </c>
      <c r="DH98" s="84">
        <f t="shared" si="54"/>
        <v>0</v>
      </c>
      <c r="DI98" s="84">
        <f t="shared" si="54"/>
        <v>0</v>
      </c>
      <c r="DJ98" s="84">
        <f t="shared" si="54"/>
        <v>0</v>
      </c>
      <c r="DK98" s="84">
        <f t="shared" si="54"/>
        <v>0</v>
      </c>
      <c r="DL98" s="337"/>
      <c r="DM98" s="337"/>
      <c r="DN98" s="337"/>
      <c r="DO98" s="337"/>
      <c r="DP98" s="337"/>
      <c r="DQ98" s="337"/>
      <c r="DR98" s="337"/>
    </row>
    <row r="99" spans="1:122" s="106" customFormat="1" ht="13.5" thickBot="1" x14ac:dyDescent="0.25">
      <c r="A99" s="84">
        <v>1772</v>
      </c>
      <c r="B99" s="335"/>
      <c r="C99" s="86">
        <v>42595</v>
      </c>
      <c r="D99" s="87">
        <v>10561</v>
      </c>
      <c r="E99" s="84"/>
      <c r="F99" s="88"/>
      <c r="G99" s="84"/>
      <c r="H99" s="89"/>
      <c r="I99" s="88">
        <v>6534</v>
      </c>
      <c r="J99" s="84">
        <v>421</v>
      </c>
      <c r="K99" s="88">
        <v>0</v>
      </c>
      <c r="L99" s="89">
        <v>0.93556779920416289</v>
      </c>
      <c r="M99" s="88">
        <v>1949</v>
      </c>
      <c r="N99" s="88">
        <v>103</v>
      </c>
      <c r="O99" s="88">
        <v>0</v>
      </c>
      <c r="P99" s="90">
        <v>0.94715238583889172</v>
      </c>
      <c r="Q99" s="88"/>
      <c r="R99" s="88"/>
      <c r="S99" s="88"/>
      <c r="T99" s="90"/>
      <c r="U99" s="88">
        <v>2078</v>
      </c>
      <c r="V99" s="88">
        <v>71</v>
      </c>
      <c r="W99" s="88">
        <v>0</v>
      </c>
      <c r="X99" s="90">
        <v>0.96583253128007696</v>
      </c>
      <c r="Y99" s="85">
        <v>10561</v>
      </c>
      <c r="Z99" s="85">
        <v>595</v>
      </c>
      <c r="AA99" s="91">
        <v>0</v>
      </c>
      <c r="AB99" s="92">
        <v>1</v>
      </c>
      <c r="AC99" s="84">
        <v>0</v>
      </c>
      <c r="AD99" s="84">
        <v>0</v>
      </c>
      <c r="AE99" s="92">
        <v>1</v>
      </c>
      <c r="AF99" s="84">
        <v>0</v>
      </c>
      <c r="AG99" s="84">
        <v>0</v>
      </c>
      <c r="AH99" s="93">
        <v>1</v>
      </c>
      <c r="AI99" s="84">
        <v>0</v>
      </c>
      <c r="AJ99" s="94">
        <v>0</v>
      </c>
      <c r="AK99" s="93">
        <v>1</v>
      </c>
      <c r="AL99" s="84">
        <v>0</v>
      </c>
      <c r="AM99" s="94">
        <v>0</v>
      </c>
      <c r="AN99" s="93">
        <v>1</v>
      </c>
      <c r="AO99" s="84">
        <v>0</v>
      </c>
      <c r="AP99" s="94">
        <v>0</v>
      </c>
      <c r="AQ99" s="93">
        <v>1</v>
      </c>
      <c r="AR99" s="84">
        <v>0</v>
      </c>
      <c r="AS99" s="94">
        <v>0</v>
      </c>
      <c r="AT99" s="93">
        <v>1</v>
      </c>
      <c r="AU99" s="84">
        <v>0</v>
      </c>
      <c r="AV99" s="94">
        <v>0</v>
      </c>
      <c r="AW99" s="95">
        <v>0</v>
      </c>
      <c r="AX99" s="95">
        <v>8483</v>
      </c>
      <c r="AY99" s="96">
        <v>2078</v>
      </c>
      <c r="AZ99" s="109"/>
      <c r="BA99" s="97">
        <v>21</v>
      </c>
      <c r="BB99" s="98">
        <v>9</v>
      </c>
      <c r="BC99" s="98">
        <v>22</v>
      </c>
      <c r="BD99" s="99">
        <v>7.5</v>
      </c>
      <c r="BE99" s="100">
        <v>10.5</v>
      </c>
      <c r="BF99" s="101"/>
      <c r="BG99" s="84"/>
      <c r="BH99" s="84"/>
      <c r="BI99" s="102"/>
      <c r="BJ99" s="102"/>
      <c r="BK99" s="102"/>
      <c r="BL99" s="103"/>
      <c r="BM99" s="104"/>
      <c r="BN99" s="102"/>
      <c r="BO99" s="102"/>
      <c r="BP99" s="104"/>
      <c r="BQ99" s="104"/>
      <c r="BR99" s="104"/>
      <c r="BS99" s="104"/>
      <c r="BT99" s="105">
        <f t="shared" si="71"/>
        <v>1</v>
      </c>
      <c r="BU99" s="105">
        <f t="shared" si="72"/>
        <v>1</v>
      </c>
      <c r="BV99" s="105">
        <f t="shared" si="73"/>
        <v>1</v>
      </c>
      <c r="BW99" s="105">
        <f t="shared" si="63"/>
        <v>1</v>
      </c>
      <c r="BX99" s="105">
        <f t="shared" si="74"/>
        <v>1</v>
      </c>
      <c r="BY99" s="105">
        <f t="shared" si="75"/>
        <v>1</v>
      </c>
      <c r="BZ99" s="105">
        <f t="shared" si="76"/>
        <v>1</v>
      </c>
      <c r="CA99" s="221">
        <v>0.98</v>
      </c>
      <c r="CB99" s="221">
        <v>0.9</v>
      </c>
      <c r="CC99" s="340"/>
      <c r="CD99" s="340"/>
      <c r="CE99" s="340"/>
      <c r="CF99" s="340"/>
      <c r="CG99" s="340"/>
      <c r="CH99" s="340"/>
      <c r="CI99" s="340"/>
      <c r="CJ99" s="222">
        <v>0.998</v>
      </c>
      <c r="CK99" s="222">
        <v>0.95</v>
      </c>
      <c r="CL99" s="223">
        <f t="shared" si="64"/>
        <v>1</v>
      </c>
      <c r="CM99" s="223">
        <f t="shared" si="65"/>
        <v>1</v>
      </c>
      <c r="CN99" s="223">
        <f t="shared" si="66"/>
        <v>1</v>
      </c>
      <c r="CO99" s="223">
        <f t="shared" si="67"/>
        <v>1</v>
      </c>
      <c r="CP99" s="223">
        <f t="shared" si="68"/>
        <v>1</v>
      </c>
      <c r="CQ99" s="223">
        <f t="shared" si="69"/>
        <v>1</v>
      </c>
      <c r="CR99" s="223">
        <f t="shared" si="70"/>
        <v>1</v>
      </c>
      <c r="CS99" s="343"/>
      <c r="CT99" s="343"/>
      <c r="CU99" s="343"/>
      <c r="CV99" s="343"/>
      <c r="CW99" s="343"/>
      <c r="CX99" s="343"/>
      <c r="CY99" s="343"/>
      <c r="CZ99" s="342"/>
      <c r="DA99" s="338"/>
      <c r="DB99" s="338"/>
      <c r="DC99" s="338"/>
      <c r="DD99" s="338"/>
      <c r="DE99" s="84">
        <f t="shared" si="53"/>
        <v>0</v>
      </c>
      <c r="DF99" s="84">
        <f t="shared" si="53"/>
        <v>0</v>
      </c>
      <c r="DG99" s="84">
        <f t="shared" si="53"/>
        <v>0</v>
      </c>
      <c r="DH99" s="84">
        <f t="shared" si="54"/>
        <v>0</v>
      </c>
      <c r="DI99" s="84">
        <f t="shared" si="54"/>
        <v>0</v>
      </c>
      <c r="DJ99" s="84">
        <f t="shared" si="54"/>
        <v>0</v>
      </c>
      <c r="DK99" s="84">
        <f t="shared" si="54"/>
        <v>0</v>
      </c>
      <c r="DL99" s="337"/>
      <c r="DM99" s="337"/>
      <c r="DN99" s="337"/>
      <c r="DO99" s="337"/>
      <c r="DP99" s="337"/>
      <c r="DQ99" s="337"/>
      <c r="DR99" s="337"/>
    </row>
    <row r="100" spans="1:122" s="106" customFormat="1" ht="13.5" thickBot="1" x14ac:dyDescent="0.25">
      <c r="A100" s="84">
        <v>1773</v>
      </c>
      <c r="B100" s="335"/>
      <c r="C100" s="86">
        <v>42596</v>
      </c>
      <c r="D100" s="87">
        <v>0</v>
      </c>
      <c r="E100" s="84"/>
      <c r="F100" s="88"/>
      <c r="G100" s="84"/>
      <c r="H100" s="89"/>
      <c r="I100" s="88"/>
      <c r="J100" s="84"/>
      <c r="K100" s="88"/>
      <c r="L100" s="89"/>
      <c r="M100" s="88"/>
      <c r="N100" s="88"/>
      <c r="O100" s="88"/>
      <c r="P100" s="90"/>
      <c r="Q100" s="88"/>
      <c r="R100" s="88"/>
      <c r="S100" s="88"/>
      <c r="T100" s="90"/>
      <c r="U100" s="88"/>
      <c r="V100" s="88"/>
      <c r="W100" s="88"/>
      <c r="X100" s="90"/>
      <c r="Y100" s="85">
        <v>0</v>
      </c>
      <c r="Z100" s="85">
        <v>0</v>
      </c>
      <c r="AA100" s="91">
        <v>0</v>
      </c>
      <c r="AB100" s="92">
        <v>1</v>
      </c>
      <c r="AC100" s="84">
        <v>0</v>
      </c>
      <c r="AD100" s="84">
        <v>0</v>
      </c>
      <c r="AE100" s="92">
        <v>1</v>
      </c>
      <c r="AF100" s="84">
        <v>0</v>
      </c>
      <c r="AG100" s="84">
        <v>0</v>
      </c>
      <c r="AH100" s="93">
        <v>1</v>
      </c>
      <c r="AI100" s="84">
        <v>0</v>
      </c>
      <c r="AJ100" s="94">
        <v>0</v>
      </c>
      <c r="AK100" s="93">
        <v>1</v>
      </c>
      <c r="AL100" s="84">
        <v>0</v>
      </c>
      <c r="AM100" s="94">
        <v>0</v>
      </c>
      <c r="AN100" s="93">
        <v>1</v>
      </c>
      <c r="AO100" s="84">
        <v>0</v>
      </c>
      <c r="AP100" s="94">
        <v>0</v>
      </c>
      <c r="AQ100" s="93">
        <v>1</v>
      </c>
      <c r="AR100" s="84">
        <v>0</v>
      </c>
      <c r="AS100" s="94">
        <v>0</v>
      </c>
      <c r="AT100" s="93">
        <v>1</v>
      </c>
      <c r="AU100" s="84">
        <v>0</v>
      </c>
      <c r="AV100" s="94">
        <v>0</v>
      </c>
      <c r="AW100" s="95">
        <v>0</v>
      </c>
      <c r="AX100" s="95">
        <v>0</v>
      </c>
      <c r="AY100" s="96">
        <v>0</v>
      </c>
      <c r="AZ100" s="109"/>
      <c r="BA100" s="97">
        <v>21</v>
      </c>
      <c r="BB100" s="98">
        <v>9</v>
      </c>
      <c r="BC100" s="98">
        <v>22</v>
      </c>
      <c r="BD100" s="99">
        <v>7.5</v>
      </c>
      <c r="BE100" s="100">
        <v>10.5</v>
      </c>
      <c r="BF100" s="101"/>
      <c r="BG100" s="84"/>
      <c r="BH100" s="84"/>
      <c r="BI100" s="102"/>
      <c r="BJ100" s="102"/>
      <c r="BK100" s="102"/>
      <c r="BL100" s="103"/>
      <c r="BM100" s="104"/>
      <c r="BN100" s="102"/>
      <c r="BO100" s="102"/>
      <c r="BP100" s="108"/>
      <c r="BQ100" s="108"/>
      <c r="BR100" s="108"/>
      <c r="BS100" s="108"/>
      <c r="BT100" s="105">
        <f t="shared" si="71"/>
        <v>1</v>
      </c>
      <c r="BU100" s="105">
        <f t="shared" si="72"/>
        <v>1</v>
      </c>
      <c r="BV100" s="105">
        <f t="shared" si="73"/>
        <v>1</v>
      </c>
      <c r="BW100" s="105">
        <f t="shared" si="63"/>
        <v>1</v>
      </c>
      <c r="BX100" s="105">
        <f t="shared" si="74"/>
        <v>1</v>
      </c>
      <c r="BY100" s="105">
        <f t="shared" si="75"/>
        <v>1</v>
      </c>
      <c r="BZ100" s="105">
        <f t="shared" si="76"/>
        <v>1</v>
      </c>
      <c r="CA100" s="221">
        <v>0.98</v>
      </c>
      <c r="CB100" s="221">
        <v>0.9</v>
      </c>
      <c r="CC100" s="341"/>
      <c r="CD100" s="341"/>
      <c r="CE100" s="341"/>
      <c r="CF100" s="341"/>
      <c r="CG100" s="341"/>
      <c r="CH100" s="341"/>
      <c r="CI100" s="341"/>
      <c r="CJ100" s="222">
        <v>0.998</v>
      </c>
      <c r="CK100" s="222">
        <v>0.95</v>
      </c>
      <c r="CL100" s="223">
        <f t="shared" si="64"/>
        <v>1</v>
      </c>
      <c r="CM100" s="223">
        <f t="shared" si="65"/>
        <v>1</v>
      </c>
      <c r="CN100" s="223">
        <f t="shared" si="66"/>
        <v>1</v>
      </c>
      <c r="CO100" s="223">
        <f t="shared" si="67"/>
        <v>1</v>
      </c>
      <c r="CP100" s="223">
        <f t="shared" si="68"/>
        <v>1</v>
      </c>
      <c r="CQ100" s="223">
        <f t="shared" si="69"/>
        <v>1</v>
      </c>
      <c r="CR100" s="223">
        <f t="shared" si="70"/>
        <v>1</v>
      </c>
      <c r="CS100" s="343"/>
      <c r="CT100" s="343"/>
      <c r="CU100" s="343"/>
      <c r="CV100" s="343"/>
      <c r="CW100" s="343"/>
      <c r="CX100" s="343"/>
      <c r="CY100" s="343"/>
      <c r="CZ100" s="342"/>
      <c r="DA100" s="338"/>
      <c r="DB100" s="338"/>
      <c r="DC100" s="338"/>
      <c r="DD100" s="338"/>
      <c r="DE100" s="84">
        <f t="shared" si="53"/>
        <v>0</v>
      </c>
      <c r="DF100" s="84">
        <f t="shared" si="53"/>
        <v>0</v>
      </c>
      <c r="DG100" s="84">
        <f t="shared" si="53"/>
        <v>0</v>
      </c>
      <c r="DH100" s="84">
        <f t="shared" si="54"/>
        <v>0</v>
      </c>
      <c r="DI100" s="84">
        <f t="shared" si="54"/>
        <v>0</v>
      </c>
      <c r="DJ100" s="84">
        <f t="shared" si="54"/>
        <v>0</v>
      </c>
      <c r="DK100" s="84">
        <f t="shared" si="54"/>
        <v>0</v>
      </c>
      <c r="DL100" s="337"/>
      <c r="DM100" s="337"/>
      <c r="DN100" s="337"/>
      <c r="DO100" s="337"/>
      <c r="DP100" s="337"/>
      <c r="DQ100" s="337"/>
      <c r="DR100" s="337"/>
    </row>
    <row r="101" spans="1:122" s="106" customFormat="1" ht="13.5" thickBot="1" x14ac:dyDescent="0.25">
      <c r="A101" s="84">
        <v>1774</v>
      </c>
      <c r="B101" s="335">
        <v>33</v>
      </c>
      <c r="C101" s="86">
        <v>42597</v>
      </c>
      <c r="D101" s="87">
        <v>6044</v>
      </c>
      <c r="E101" s="84"/>
      <c r="F101" s="88"/>
      <c r="G101" s="84"/>
      <c r="H101" s="89"/>
      <c r="I101" s="88">
        <v>4036</v>
      </c>
      <c r="J101" s="84">
        <v>168</v>
      </c>
      <c r="K101" s="88">
        <v>0</v>
      </c>
      <c r="L101" s="89">
        <v>0.95837462834489595</v>
      </c>
      <c r="M101" s="88">
        <v>1968</v>
      </c>
      <c r="N101" s="88">
        <v>66</v>
      </c>
      <c r="O101" s="88">
        <v>0</v>
      </c>
      <c r="P101" s="90">
        <v>0.96646341463414631</v>
      </c>
      <c r="Q101" s="88"/>
      <c r="R101" s="88"/>
      <c r="S101" s="88"/>
      <c r="T101" s="90"/>
      <c r="U101" s="88">
        <v>40</v>
      </c>
      <c r="V101" s="88">
        <v>4</v>
      </c>
      <c r="W101" s="88">
        <v>0</v>
      </c>
      <c r="X101" s="90">
        <v>0.9</v>
      </c>
      <c r="Y101" s="85">
        <v>6044</v>
      </c>
      <c r="Z101" s="85">
        <v>238</v>
      </c>
      <c r="AA101" s="91">
        <v>0</v>
      </c>
      <c r="AB101" s="92">
        <v>1</v>
      </c>
      <c r="AC101" s="84">
        <v>0</v>
      </c>
      <c r="AD101" s="84">
        <v>0</v>
      </c>
      <c r="AE101" s="92">
        <v>1</v>
      </c>
      <c r="AF101" s="84">
        <v>0</v>
      </c>
      <c r="AG101" s="84">
        <v>0</v>
      </c>
      <c r="AH101" s="93">
        <v>1</v>
      </c>
      <c r="AI101" s="84">
        <v>0</v>
      </c>
      <c r="AJ101" s="94">
        <v>0</v>
      </c>
      <c r="AK101" s="93">
        <v>1</v>
      </c>
      <c r="AL101" s="84">
        <v>0</v>
      </c>
      <c r="AM101" s="94">
        <v>0</v>
      </c>
      <c r="AN101" s="93">
        <v>1</v>
      </c>
      <c r="AO101" s="84">
        <v>0</v>
      </c>
      <c r="AP101" s="94">
        <v>0</v>
      </c>
      <c r="AQ101" s="93">
        <v>1</v>
      </c>
      <c r="AR101" s="84">
        <v>0</v>
      </c>
      <c r="AS101" s="94">
        <v>0</v>
      </c>
      <c r="AT101" s="93">
        <v>1</v>
      </c>
      <c r="AU101" s="84">
        <v>0</v>
      </c>
      <c r="AV101" s="94">
        <v>0</v>
      </c>
      <c r="AW101" s="95">
        <v>0</v>
      </c>
      <c r="AX101" s="95">
        <v>6004</v>
      </c>
      <c r="AY101" s="96">
        <v>40</v>
      </c>
      <c r="AZ101" s="109"/>
      <c r="BA101" s="97">
        <v>14.5</v>
      </c>
      <c r="BB101" s="98">
        <v>0</v>
      </c>
      <c r="BC101" s="98">
        <v>12</v>
      </c>
      <c r="BD101" s="99">
        <v>7.5</v>
      </c>
      <c r="BE101" s="100">
        <v>10.5</v>
      </c>
      <c r="BF101" s="101"/>
      <c r="BG101" s="84"/>
      <c r="BH101" s="84"/>
      <c r="BI101" s="102"/>
      <c r="BJ101" s="102"/>
      <c r="BK101" s="102"/>
      <c r="BL101" s="103"/>
      <c r="BM101" s="104"/>
      <c r="BN101" s="102"/>
      <c r="BO101" s="102"/>
      <c r="BP101" s="108"/>
      <c r="BQ101" s="108"/>
      <c r="BR101" s="108"/>
      <c r="BS101" s="108"/>
      <c r="BT101" s="105">
        <f t="shared" si="71"/>
        <v>1</v>
      </c>
      <c r="BU101" s="105">
        <f t="shared" si="72"/>
        <v>1</v>
      </c>
      <c r="BV101" s="105">
        <f t="shared" si="73"/>
        <v>1</v>
      </c>
      <c r="BW101" s="105">
        <f t="shared" si="63"/>
        <v>1</v>
      </c>
      <c r="BX101" s="105">
        <f t="shared" si="74"/>
        <v>1</v>
      </c>
      <c r="BY101" s="105">
        <f t="shared" si="75"/>
        <v>1</v>
      </c>
      <c r="BZ101" s="105">
        <f t="shared" si="76"/>
        <v>1</v>
      </c>
      <c r="CA101" s="221">
        <v>0.98</v>
      </c>
      <c r="CB101" s="221">
        <v>0.9</v>
      </c>
      <c r="CC101" s="339">
        <f t="shared" ref="CC101:CI101" si="77">AVERAGE(BT101:BT107)</f>
        <v>1</v>
      </c>
      <c r="CD101" s="339">
        <f t="shared" si="77"/>
        <v>1</v>
      </c>
      <c r="CE101" s="339">
        <f t="shared" si="77"/>
        <v>1</v>
      </c>
      <c r="CF101" s="339">
        <f t="shared" si="77"/>
        <v>1</v>
      </c>
      <c r="CG101" s="339">
        <f t="shared" si="77"/>
        <v>1</v>
      </c>
      <c r="CH101" s="339">
        <f t="shared" si="77"/>
        <v>1</v>
      </c>
      <c r="CI101" s="339">
        <f t="shared" si="77"/>
        <v>1</v>
      </c>
      <c r="CJ101" s="222">
        <v>0.998</v>
      </c>
      <c r="CK101" s="222">
        <v>0.95</v>
      </c>
      <c r="CL101" s="223">
        <f t="shared" si="64"/>
        <v>1</v>
      </c>
      <c r="CM101" s="223">
        <f t="shared" si="65"/>
        <v>1</v>
      </c>
      <c r="CN101" s="223">
        <f t="shared" si="66"/>
        <v>1</v>
      </c>
      <c r="CO101" s="223">
        <f t="shared" si="67"/>
        <v>1</v>
      </c>
      <c r="CP101" s="223">
        <f t="shared" si="68"/>
        <v>1</v>
      </c>
      <c r="CQ101" s="223">
        <f t="shared" si="69"/>
        <v>1</v>
      </c>
      <c r="CR101" s="223">
        <f t="shared" si="70"/>
        <v>1</v>
      </c>
      <c r="CS101" s="342">
        <f t="shared" ref="CS101:CY101" si="78">AVERAGE(CL101:CL107)</f>
        <v>1</v>
      </c>
      <c r="CT101" s="342">
        <f t="shared" si="78"/>
        <v>1</v>
      </c>
      <c r="CU101" s="342">
        <f t="shared" si="78"/>
        <v>1</v>
      </c>
      <c r="CV101" s="342">
        <f t="shared" si="78"/>
        <v>1</v>
      </c>
      <c r="CW101" s="342">
        <f t="shared" si="78"/>
        <v>1</v>
      </c>
      <c r="CX101" s="342">
        <f t="shared" si="78"/>
        <v>1</v>
      </c>
      <c r="CY101" s="342">
        <f t="shared" si="78"/>
        <v>1</v>
      </c>
      <c r="CZ101" s="342">
        <f>(SUM(Q101:Q107)-SUM(R101:R107))/SUM(Q101:Q107)</f>
        <v>0.94175590463042425</v>
      </c>
      <c r="DA101" s="338">
        <f>(SUM(U101:U107)-SUM(V101:V107))/SUM(U101:U107)</f>
        <v>0.95474590798495906</v>
      </c>
      <c r="DB101" s="338">
        <f>((SUM(E101:E107)-SUM(F101:F107))/SUM(E101:E107))</f>
        <v>0.96619297453180919</v>
      </c>
      <c r="DC101" s="338">
        <f>((SUM(I101:I107)-SUM(J101:J107))/SUM(I101:I107))</f>
        <v>0.96051006321296228</v>
      </c>
      <c r="DD101" s="338">
        <f>((SUM(M101:M107)-SUM(N101:N107))/SUM(M101:M107))</f>
        <v>0.96142389765125247</v>
      </c>
      <c r="DE101" s="84">
        <f t="shared" si="53"/>
        <v>0</v>
      </c>
      <c r="DF101" s="84">
        <f t="shared" si="53"/>
        <v>0</v>
      </c>
      <c r="DG101" s="84">
        <f t="shared" si="53"/>
        <v>0</v>
      </c>
      <c r="DH101" s="84">
        <f t="shared" si="54"/>
        <v>0</v>
      </c>
      <c r="DI101" s="84">
        <f t="shared" si="54"/>
        <v>0</v>
      </c>
      <c r="DJ101" s="84">
        <f t="shared" si="54"/>
        <v>0</v>
      </c>
      <c r="DK101" s="84">
        <f t="shared" si="54"/>
        <v>0</v>
      </c>
      <c r="DL101" s="337">
        <f>IF(CC101&lt;99%,5000,IF(CC101&lt;99.2%,4500,IF(CC101&lt;99.3%,4000,IF(CC101&lt;99.4%,3500,IF(CC101&lt;99.5%,3000,IF(CC101&lt;99.6%,2500,IF(CC101&lt;99.7%,2000,IF(CC101&lt;99.8%,1500,))))))))</f>
        <v>0</v>
      </c>
      <c r="DM101" s="337">
        <f>IF(CD101&lt;99%,5000,IF(CD101&lt;99.2%,4500,IF(CD101&lt;99.3%,4000,IF(CD101&lt;99.4%,3500,IF(CD101&lt;99.5%,3000,IF(CD101&lt;99.6%,2500,IF(CD101&lt;99.7%,2000,IF(CD101&lt;99.8%,1500,))))))))</f>
        <v>0</v>
      </c>
      <c r="DN101" s="337">
        <f>IF(CE101&lt;99%,5000,IF(CE101&lt;99.2%,4500,IF(CE101&lt;99.3%,4000,IF(CE101&lt;99.4%,3500,IF(CE101&lt;99.5%,3000,IF(CE101&lt;99.6%,2500,IF(CE101&lt;99.7%,2000,IF(CE101&lt;99.8%,1500,))))))))</f>
        <v>0</v>
      </c>
      <c r="DO101" s="337">
        <f>IF(CF101&lt;88.2%,5000,IF(CF101&lt;88.4%,4500,IF(CF101&lt;88.5%,4000,IF(CF101&lt;88.6%,3500,IF(CF101&lt;88.7%,3000,IF(CF101&lt;88.8%,2500,IF(CF101&lt;88.9%,2000,IF(CF101&lt;90%,1500,))))))))</f>
        <v>0</v>
      </c>
      <c r="DP101" s="337">
        <f>IF(CG101&lt;99%,5000,IF(CG101&lt;99.2%,4500,IF(CG101&lt;99.3%,4000,IF(CG101&lt;99.4%,3500,IF(CG101&lt;99.5%,3000,IF(CG101&lt;99.6%,2500,IF(CG101&lt;99.7%,2000,IF(CG101&lt;99.8%,1500,))))))))</f>
        <v>0</v>
      </c>
      <c r="DQ101" s="337">
        <f>IF(CH101&lt;99%,5000,IF(CH101&lt;99.2%,4500,IF(CH101&lt;99.3%,4000,IF(CH101&lt;99.4%,3500,IF(CH101&lt;99.5%,3000,IF(CH101&lt;99.6%,2500,IF(CH101&lt;99.7%,2000,IF(CH101&lt;99.8%,1500,))))))))</f>
        <v>0</v>
      </c>
      <c r="DR101" s="337">
        <f>IF(CI101&lt;99%,5000,IF(CI101&lt;99.2%,4500,IF(CI101&lt;99.3%,4000,IF(CI101&lt;99.4%,3500,IF(CI101&lt;99.5%,3000,IF(CI101&lt;99.6%,2500,IF(CI101&lt;99.7%,2000,IF(CI101&lt;99.8%,1500,))))))))</f>
        <v>0</v>
      </c>
    </row>
    <row r="102" spans="1:122" s="106" customFormat="1" ht="13.5" thickBot="1" x14ac:dyDescent="0.25">
      <c r="A102" s="84">
        <v>1775</v>
      </c>
      <c r="B102" s="335"/>
      <c r="C102" s="86">
        <v>42598</v>
      </c>
      <c r="D102" s="87">
        <v>71910</v>
      </c>
      <c r="E102" s="84">
        <v>8327</v>
      </c>
      <c r="F102" s="88">
        <v>263</v>
      </c>
      <c r="G102" s="84">
        <v>3</v>
      </c>
      <c r="H102" s="89">
        <v>0.96841599615707941</v>
      </c>
      <c r="I102" s="88">
        <v>12196</v>
      </c>
      <c r="J102" s="84">
        <v>412</v>
      </c>
      <c r="K102" s="88">
        <v>0</v>
      </c>
      <c r="L102" s="89">
        <v>0.9662184322728764</v>
      </c>
      <c r="M102" s="88">
        <v>4516</v>
      </c>
      <c r="N102" s="88">
        <v>161</v>
      </c>
      <c r="O102" s="88">
        <v>2</v>
      </c>
      <c r="P102" s="90">
        <v>0.96434898139946856</v>
      </c>
      <c r="Q102" s="88">
        <v>7719</v>
      </c>
      <c r="R102" s="88">
        <v>456</v>
      </c>
      <c r="S102" s="88">
        <v>1</v>
      </c>
      <c r="T102" s="90">
        <v>0.94092499028371546</v>
      </c>
      <c r="U102" s="88">
        <v>39152</v>
      </c>
      <c r="V102" s="88">
        <v>1814</v>
      </c>
      <c r="W102" s="88">
        <v>4</v>
      </c>
      <c r="X102" s="90">
        <v>0.95366775643645285</v>
      </c>
      <c r="Y102" s="85">
        <v>71910</v>
      </c>
      <c r="Z102" s="85">
        <v>3106</v>
      </c>
      <c r="AA102" s="91">
        <v>10</v>
      </c>
      <c r="AB102" s="92">
        <v>1</v>
      </c>
      <c r="AC102" s="84">
        <v>0</v>
      </c>
      <c r="AD102" s="84">
        <v>0</v>
      </c>
      <c r="AE102" s="92">
        <v>1</v>
      </c>
      <c r="AF102" s="84">
        <v>0</v>
      </c>
      <c r="AG102" s="84">
        <v>0</v>
      </c>
      <c r="AH102" s="93">
        <v>1</v>
      </c>
      <c r="AI102" s="84">
        <v>0</v>
      </c>
      <c r="AJ102" s="94">
        <v>0</v>
      </c>
      <c r="AK102" s="93">
        <v>1</v>
      </c>
      <c r="AL102" s="84">
        <v>0</v>
      </c>
      <c r="AM102" s="94">
        <v>0</v>
      </c>
      <c r="AN102" s="93">
        <v>1</v>
      </c>
      <c r="AO102" s="84">
        <v>0</v>
      </c>
      <c r="AP102" s="94">
        <v>0</v>
      </c>
      <c r="AQ102" s="93">
        <v>1</v>
      </c>
      <c r="AR102" s="84">
        <v>0</v>
      </c>
      <c r="AS102" s="94">
        <v>0</v>
      </c>
      <c r="AT102" s="93">
        <v>1</v>
      </c>
      <c r="AU102" s="84">
        <v>0</v>
      </c>
      <c r="AV102" s="94">
        <v>0</v>
      </c>
      <c r="AW102" s="95">
        <v>8327</v>
      </c>
      <c r="AX102" s="95">
        <v>16712</v>
      </c>
      <c r="AY102" s="96">
        <v>46871</v>
      </c>
      <c r="AZ102" s="109"/>
      <c r="BA102" s="97">
        <v>16</v>
      </c>
      <c r="BB102" s="98">
        <v>0</v>
      </c>
      <c r="BC102" s="98">
        <v>8</v>
      </c>
      <c r="BD102" s="99">
        <v>7.5</v>
      </c>
      <c r="BE102" s="100">
        <v>10.5</v>
      </c>
      <c r="BF102" s="101"/>
      <c r="BG102" s="84"/>
      <c r="BH102" s="84"/>
      <c r="BI102" s="102"/>
      <c r="BJ102" s="102"/>
      <c r="BK102" s="102"/>
      <c r="BL102" s="103"/>
      <c r="BM102" s="104"/>
      <c r="BN102" s="102"/>
      <c r="BO102" s="102"/>
      <c r="BP102" s="104"/>
      <c r="BQ102" s="104"/>
      <c r="BR102" s="104"/>
      <c r="BS102" s="104"/>
      <c r="BT102" s="105">
        <f t="shared" si="71"/>
        <v>1</v>
      </c>
      <c r="BU102" s="105">
        <f t="shared" si="72"/>
        <v>1</v>
      </c>
      <c r="BV102" s="105">
        <f t="shared" si="73"/>
        <v>1</v>
      </c>
      <c r="BW102" s="105">
        <f t="shared" si="63"/>
        <v>1</v>
      </c>
      <c r="BX102" s="105">
        <f t="shared" si="74"/>
        <v>1</v>
      </c>
      <c r="BY102" s="105">
        <f t="shared" si="75"/>
        <v>1</v>
      </c>
      <c r="BZ102" s="105">
        <f t="shared" si="76"/>
        <v>1</v>
      </c>
      <c r="CA102" s="221">
        <v>0.98</v>
      </c>
      <c r="CB102" s="221">
        <v>0.9</v>
      </c>
      <c r="CC102" s="340"/>
      <c r="CD102" s="340"/>
      <c r="CE102" s="340"/>
      <c r="CF102" s="340"/>
      <c r="CG102" s="340"/>
      <c r="CH102" s="340"/>
      <c r="CI102" s="340"/>
      <c r="CJ102" s="222">
        <v>0.998</v>
      </c>
      <c r="CK102" s="222">
        <v>0.95</v>
      </c>
      <c r="CL102" s="223">
        <f t="shared" si="64"/>
        <v>1</v>
      </c>
      <c r="CM102" s="223">
        <f t="shared" si="65"/>
        <v>1</v>
      </c>
      <c r="CN102" s="223">
        <f t="shared" si="66"/>
        <v>1</v>
      </c>
      <c r="CO102" s="223">
        <f t="shared" si="67"/>
        <v>1</v>
      </c>
      <c r="CP102" s="223">
        <f t="shared" si="68"/>
        <v>1</v>
      </c>
      <c r="CQ102" s="223">
        <f t="shared" si="69"/>
        <v>1</v>
      </c>
      <c r="CR102" s="223">
        <f t="shared" si="70"/>
        <v>1</v>
      </c>
      <c r="CS102" s="343"/>
      <c r="CT102" s="343"/>
      <c r="CU102" s="343"/>
      <c r="CV102" s="343"/>
      <c r="CW102" s="343"/>
      <c r="CX102" s="343"/>
      <c r="CY102" s="343"/>
      <c r="CZ102" s="342"/>
      <c r="DA102" s="338"/>
      <c r="DB102" s="338"/>
      <c r="DC102" s="338"/>
      <c r="DD102" s="338"/>
      <c r="DE102" s="84">
        <f t="shared" si="53"/>
        <v>0</v>
      </c>
      <c r="DF102" s="84">
        <f t="shared" si="53"/>
        <v>0</v>
      </c>
      <c r="DG102" s="84">
        <f t="shared" si="53"/>
        <v>0</v>
      </c>
      <c r="DH102" s="84">
        <f t="shared" si="54"/>
        <v>0</v>
      </c>
      <c r="DI102" s="84">
        <f t="shared" si="54"/>
        <v>0</v>
      </c>
      <c r="DJ102" s="84">
        <f t="shared" si="54"/>
        <v>0</v>
      </c>
      <c r="DK102" s="84">
        <f t="shared" si="54"/>
        <v>0</v>
      </c>
      <c r="DL102" s="337"/>
      <c r="DM102" s="337"/>
      <c r="DN102" s="337"/>
      <c r="DO102" s="337"/>
      <c r="DP102" s="337"/>
      <c r="DQ102" s="337"/>
      <c r="DR102" s="337"/>
    </row>
    <row r="103" spans="1:122" s="106" customFormat="1" ht="13.5" thickBot="1" x14ac:dyDescent="0.25">
      <c r="A103" s="84">
        <v>1776</v>
      </c>
      <c r="B103" s="335"/>
      <c r="C103" s="86">
        <v>42599</v>
      </c>
      <c r="D103" s="87">
        <v>70146</v>
      </c>
      <c r="E103" s="84">
        <v>6800</v>
      </c>
      <c r="F103" s="88">
        <v>228</v>
      </c>
      <c r="G103" s="84">
        <v>2</v>
      </c>
      <c r="H103" s="89">
        <v>0.96647058823529408</v>
      </c>
      <c r="I103" s="88">
        <v>13827</v>
      </c>
      <c r="J103" s="84">
        <v>642</v>
      </c>
      <c r="K103" s="88">
        <v>4</v>
      </c>
      <c r="L103" s="89">
        <v>0.95356910392709915</v>
      </c>
      <c r="M103" s="88">
        <v>4843</v>
      </c>
      <c r="N103" s="88">
        <v>275</v>
      </c>
      <c r="O103" s="88">
        <v>0</v>
      </c>
      <c r="P103" s="90">
        <v>0.94321701424736737</v>
      </c>
      <c r="Q103" s="88">
        <v>7583</v>
      </c>
      <c r="R103" s="88">
        <v>470</v>
      </c>
      <c r="S103" s="88">
        <v>0</v>
      </c>
      <c r="T103" s="90">
        <v>0.93801925359356453</v>
      </c>
      <c r="U103" s="88">
        <v>37093</v>
      </c>
      <c r="V103" s="88">
        <v>1664</v>
      </c>
      <c r="W103" s="88">
        <v>0</v>
      </c>
      <c r="X103" s="90">
        <v>0.95513978378669828</v>
      </c>
      <c r="Y103" s="85">
        <v>70146</v>
      </c>
      <c r="Z103" s="85">
        <v>3279</v>
      </c>
      <c r="AA103" s="91">
        <v>6</v>
      </c>
      <c r="AB103" s="92">
        <v>1</v>
      </c>
      <c r="AC103" s="84">
        <v>0</v>
      </c>
      <c r="AD103" s="84">
        <v>0</v>
      </c>
      <c r="AE103" s="92">
        <v>1</v>
      </c>
      <c r="AF103" s="84">
        <v>0</v>
      </c>
      <c r="AG103" s="84">
        <v>0</v>
      </c>
      <c r="AH103" s="93">
        <v>1</v>
      </c>
      <c r="AI103" s="84">
        <v>0</v>
      </c>
      <c r="AJ103" s="94">
        <v>0</v>
      </c>
      <c r="AK103" s="93">
        <v>1</v>
      </c>
      <c r="AL103" s="84">
        <v>0</v>
      </c>
      <c r="AM103" s="94">
        <v>0</v>
      </c>
      <c r="AN103" s="93">
        <v>1</v>
      </c>
      <c r="AO103" s="84">
        <v>0</v>
      </c>
      <c r="AP103" s="94">
        <v>0</v>
      </c>
      <c r="AQ103" s="93">
        <v>1</v>
      </c>
      <c r="AR103" s="84">
        <v>0</v>
      </c>
      <c r="AS103" s="94">
        <v>0</v>
      </c>
      <c r="AT103" s="93">
        <v>1</v>
      </c>
      <c r="AU103" s="84">
        <v>0</v>
      </c>
      <c r="AV103" s="94">
        <v>0</v>
      </c>
      <c r="AW103" s="95">
        <v>6800</v>
      </c>
      <c r="AX103" s="95">
        <v>18670</v>
      </c>
      <c r="AY103" s="96">
        <v>44676</v>
      </c>
      <c r="AZ103" s="109"/>
      <c r="BA103" s="97">
        <v>21</v>
      </c>
      <c r="BB103" s="98">
        <v>9</v>
      </c>
      <c r="BC103" s="98">
        <v>18</v>
      </c>
      <c r="BD103" s="99">
        <v>7.5</v>
      </c>
      <c r="BE103" s="100">
        <v>10.5</v>
      </c>
      <c r="BF103" s="101"/>
      <c r="BG103" s="84"/>
      <c r="BH103" s="84"/>
      <c r="BI103" s="102"/>
      <c r="BJ103" s="102"/>
      <c r="BK103" s="102"/>
      <c r="BL103" s="103"/>
      <c r="BM103" s="104"/>
      <c r="BN103" s="102"/>
      <c r="BO103" s="102"/>
      <c r="BP103" s="104"/>
      <c r="BQ103" s="104"/>
      <c r="BR103" s="104"/>
      <c r="BS103" s="104"/>
      <c r="BT103" s="105">
        <f t="shared" si="71"/>
        <v>1</v>
      </c>
      <c r="BU103" s="105">
        <f t="shared" si="72"/>
        <v>1</v>
      </c>
      <c r="BV103" s="105">
        <f t="shared" si="73"/>
        <v>1</v>
      </c>
      <c r="BW103" s="105">
        <f t="shared" si="63"/>
        <v>1</v>
      </c>
      <c r="BX103" s="105">
        <f t="shared" si="74"/>
        <v>1</v>
      </c>
      <c r="BY103" s="105">
        <f t="shared" si="75"/>
        <v>1</v>
      </c>
      <c r="BZ103" s="105">
        <f t="shared" si="76"/>
        <v>1</v>
      </c>
      <c r="CA103" s="221">
        <v>0.98</v>
      </c>
      <c r="CB103" s="221">
        <v>0.9</v>
      </c>
      <c r="CC103" s="340"/>
      <c r="CD103" s="340"/>
      <c r="CE103" s="340"/>
      <c r="CF103" s="340"/>
      <c r="CG103" s="340"/>
      <c r="CH103" s="340"/>
      <c r="CI103" s="340"/>
      <c r="CJ103" s="222">
        <v>0.998</v>
      </c>
      <c r="CK103" s="222">
        <v>0.95</v>
      </c>
      <c r="CL103" s="223">
        <f t="shared" si="64"/>
        <v>1</v>
      </c>
      <c r="CM103" s="223">
        <f t="shared" si="65"/>
        <v>1</v>
      </c>
      <c r="CN103" s="223">
        <f t="shared" si="66"/>
        <v>1</v>
      </c>
      <c r="CO103" s="223">
        <f t="shared" si="67"/>
        <v>1</v>
      </c>
      <c r="CP103" s="223">
        <f t="shared" si="68"/>
        <v>1</v>
      </c>
      <c r="CQ103" s="223">
        <f t="shared" si="69"/>
        <v>1</v>
      </c>
      <c r="CR103" s="223">
        <f t="shared" si="70"/>
        <v>1</v>
      </c>
      <c r="CS103" s="343"/>
      <c r="CT103" s="343"/>
      <c r="CU103" s="343"/>
      <c r="CV103" s="343"/>
      <c r="CW103" s="343"/>
      <c r="CX103" s="343"/>
      <c r="CY103" s="343"/>
      <c r="CZ103" s="342"/>
      <c r="DA103" s="338"/>
      <c r="DB103" s="338"/>
      <c r="DC103" s="338"/>
      <c r="DD103" s="338"/>
      <c r="DE103" s="84">
        <f t="shared" si="53"/>
        <v>0</v>
      </c>
      <c r="DF103" s="84">
        <f t="shared" si="53"/>
        <v>0</v>
      </c>
      <c r="DG103" s="84">
        <f t="shared" si="53"/>
        <v>0</v>
      </c>
      <c r="DH103" s="84">
        <f t="shared" si="54"/>
        <v>0</v>
      </c>
      <c r="DI103" s="84">
        <f t="shared" si="54"/>
        <v>0</v>
      </c>
      <c r="DJ103" s="84">
        <f t="shared" si="54"/>
        <v>0</v>
      </c>
      <c r="DK103" s="84">
        <f t="shared" si="54"/>
        <v>0</v>
      </c>
      <c r="DL103" s="337"/>
      <c r="DM103" s="337"/>
      <c r="DN103" s="337"/>
      <c r="DO103" s="337"/>
      <c r="DP103" s="337"/>
      <c r="DQ103" s="337"/>
      <c r="DR103" s="337"/>
    </row>
    <row r="104" spans="1:122" s="106" customFormat="1" ht="13.5" thickBot="1" x14ac:dyDescent="0.25">
      <c r="A104" s="84">
        <v>1777</v>
      </c>
      <c r="B104" s="335"/>
      <c r="C104" s="86">
        <v>42600</v>
      </c>
      <c r="D104" s="87">
        <v>59730</v>
      </c>
      <c r="E104" s="84">
        <v>7519</v>
      </c>
      <c r="F104" s="88">
        <v>302</v>
      </c>
      <c r="G104" s="84">
        <v>4</v>
      </c>
      <c r="H104" s="89">
        <v>0.95983508445271981</v>
      </c>
      <c r="I104" s="88">
        <v>9880</v>
      </c>
      <c r="J104" s="84">
        <v>280</v>
      </c>
      <c r="K104" s="88">
        <v>0</v>
      </c>
      <c r="L104" s="89">
        <v>0.97165991902834004</v>
      </c>
      <c r="M104" s="88">
        <v>3247</v>
      </c>
      <c r="N104" s="88">
        <v>96</v>
      </c>
      <c r="O104" s="88">
        <v>0</v>
      </c>
      <c r="P104" s="90">
        <v>0.97043424699722824</v>
      </c>
      <c r="Q104" s="88">
        <v>5142</v>
      </c>
      <c r="R104" s="88">
        <v>282</v>
      </c>
      <c r="S104" s="88">
        <v>5</v>
      </c>
      <c r="T104" s="90">
        <v>0.94515752625437577</v>
      </c>
      <c r="U104" s="88">
        <v>33942</v>
      </c>
      <c r="V104" s="88">
        <v>1402</v>
      </c>
      <c r="W104" s="88">
        <v>3</v>
      </c>
      <c r="X104" s="90">
        <v>0.95869424312061757</v>
      </c>
      <c r="Y104" s="85">
        <v>59730</v>
      </c>
      <c r="Z104" s="85">
        <v>2362</v>
      </c>
      <c r="AA104" s="91">
        <v>12</v>
      </c>
      <c r="AB104" s="92">
        <v>1</v>
      </c>
      <c r="AC104" s="84">
        <v>0</v>
      </c>
      <c r="AD104" s="84">
        <v>0</v>
      </c>
      <c r="AE104" s="92">
        <v>1</v>
      </c>
      <c r="AF104" s="84">
        <v>0</v>
      </c>
      <c r="AG104" s="84">
        <v>0</v>
      </c>
      <c r="AH104" s="93">
        <v>1</v>
      </c>
      <c r="AI104" s="84">
        <v>0</v>
      </c>
      <c r="AJ104" s="94">
        <v>0</v>
      </c>
      <c r="AK104" s="93">
        <v>1</v>
      </c>
      <c r="AL104" s="84">
        <v>0</v>
      </c>
      <c r="AM104" s="94">
        <v>0</v>
      </c>
      <c r="AN104" s="93">
        <v>1</v>
      </c>
      <c r="AO104" s="84">
        <v>0</v>
      </c>
      <c r="AP104" s="94">
        <v>0</v>
      </c>
      <c r="AQ104" s="93">
        <v>1</v>
      </c>
      <c r="AR104" s="84">
        <v>0</v>
      </c>
      <c r="AS104" s="94">
        <v>0</v>
      </c>
      <c r="AT104" s="93">
        <v>1</v>
      </c>
      <c r="AU104" s="84">
        <v>0</v>
      </c>
      <c r="AV104" s="94">
        <v>0</v>
      </c>
      <c r="AW104" s="95">
        <v>7519</v>
      </c>
      <c r="AX104" s="95">
        <v>13127</v>
      </c>
      <c r="AY104" s="96">
        <v>39084</v>
      </c>
      <c r="AZ104" s="109"/>
      <c r="BA104" s="97">
        <v>21</v>
      </c>
      <c r="BB104" s="98">
        <v>9</v>
      </c>
      <c r="BC104" s="98">
        <v>22</v>
      </c>
      <c r="BD104" s="99">
        <v>7.5</v>
      </c>
      <c r="BE104" s="100">
        <v>10.5</v>
      </c>
      <c r="BF104" s="101"/>
      <c r="BG104" s="84"/>
      <c r="BH104" s="84"/>
      <c r="BI104" s="102"/>
      <c r="BJ104" s="102"/>
      <c r="BK104" s="102"/>
      <c r="BL104" s="103"/>
      <c r="BM104" s="104"/>
      <c r="BN104" s="102"/>
      <c r="BO104" s="102"/>
      <c r="BP104" s="104"/>
      <c r="BQ104" s="104"/>
      <c r="BR104" s="104"/>
      <c r="BS104" s="104"/>
      <c r="BT104" s="105">
        <f t="shared" si="71"/>
        <v>1</v>
      </c>
      <c r="BU104" s="105">
        <f t="shared" si="72"/>
        <v>1</v>
      </c>
      <c r="BV104" s="105">
        <f t="shared" si="73"/>
        <v>1</v>
      </c>
      <c r="BW104" s="105">
        <f t="shared" si="63"/>
        <v>1</v>
      </c>
      <c r="BX104" s="105">
        <f t="shared" si="74"/>
        <v>1</v>
      </c>
      <c r="BY104" s="105">
        <f t="shared" si="75"/>
        <v>1</v>
      </c>
      <c r="BZ104" s="105">
        <f t="shared" si="76"/>
        <v>1</v>
      </c>
      <c r="CA104" s="221">
        <v>0.98</v>
      </c>
      <c r="CB104" s="221">
        <v>0.9</v>
      </c>
      <c r="CC104" s="340"/>
      <c r="CD104" s="340"/>
      <c r="CE104" s="340"/>
      <c r="CF104" s="340"/>
      <c r="CG104" s="340"/>
      <c r="CH104" s="340"/>
      <c r="CI104" s="340"/>
      <c r="CJ104" s="222">
        <v>0.998</v>
      </c>
      <c r="CK104" s="222">
        <v>0.95</v>
      </c>
      <c r="CL104" s="223">
        <f t="shared" si="64"/>
        <v>1</v>
      </c>
      <c r="CM104" s="223">
        <f t="shared" si="65"/>
        <v>1</v>
      </c>
      <c r="CN104" s="223">
        <f t="shared" si="66"/>
        <v>1</v>
      </c>
      <c r="CO104" s="223">
        <f t="shared" si="67"/>
        <v>1</v>
      </c>
      <c r="CP104" s="223">
        <f t="shared" si="68"/>
        <v>1</v>
      </c>
      <c r="CQ104" s="223">
        <f t="shared" si="69"/>
        <v>1</v>
      </c>
      <c r="CR104" s="223">
        <f t="shared" si="70"/>
        <v>1</v>
      </c>
      <c r="CS104" s="343"/>
      <c r="CT104" s="343"/>
      <c r="CU104" s="343"/>
      <c r="CV104" s="343"/>
      <c r="CW104" s="343"/>
      <c r="CX104" s="343"/>
      <c r="CY104" s="343"/>
      <c r="CZ104" s="342"/>
      <c r="DA104" s="338"/>
      <c r="DB104" s="338"/>
      <c r="DC104" s="338"/>
      <c r="DD104" s="338"/>
      <c r="DE104" s="84">
        <f t="shared" si="53"/>
        <v>0</v>
      </c>
      <c r="DF104" s="84">
        <f t="shared" si="53"/>
        <v>0</v>
      </c>
      <c r="DG104" s="84">
        <f t="shared" si="53"/>
        <v>0</v>
      </c>
      <c r="DH104" s="84">
        <f t="shared" si="54"/>
        <v>0</v>
      </c>
      <c r="DI104" s="84">
        <f t="shared" si="54"/>
        <v>0</v>
      </c>
      <c r="DJ104" s="84">
        <f t="shared" si="54"/>
        <v>0</v>
      </c>
      <c r="DK104" s="84">
        <f t="shared" si="54"/>
        <v>0</v>
      </c>
      <c r="DL104" s="337"/>
      <c r="DM104" s="337"/>
      <c r="DN104" s="337"/>
      <c r="DO104" s="337"/>
      <c r="DP104" s="337"/>
      <c r="DQ104" s="337"/>
      <c r="DR104" s="337"/>
    </row>
    <row r="105" spans="1:122" s="106" customFormat="1" ht="13.5" thickBot="1" x14ac:dyDescent="0.25">
      <c r="A105" s="84">
        <v>1778</v>
      </c>
      <c r="B105" s="335"/>
      <c r="C105" s="86">
        <v>42601</v>
      </c>
      <c r="D105" s="87">
        <v>59858</v>
      </c>
      <c r="E105" s="84">
        <v>6135</v>
      </c>
      <c r="F105" s="88">
        <v>180</v>
      </c>
      <c r="G105" s="84">
        <v>0</v>
      </c>
      <c r="H105" s="89">
        <v>0.97066014669926648</v>
      </c>
      <c r="I105" s="88">
        <v>11095</v>
      </c>
      <c r="J105" s="84">
        <v>457</v>
      </c>
      <c r="K105" s="88">
        <v>0</v>
      </c>
      <c r="L105" s="89">
        <v>0.95881027489860293</v>
      </c>
      <c r="M105" s="88">
        <v>4012</v>
      </c>
      <c r="N105" s="88">
        <v>127</v>
      </c>
      <c r="O105" s="88">
        <v>1</v>
      </c>
      <c r="P105" s="90">
        <v>0.96834496510468593</v>
      </c>
      <c r="Q105" s="88">
        <v>6357</v>
      </c>
      <c r="R105" s="88">
        <v>353</v>
      </c>
      <c r="S105" s="88">
        <v>0</v>
      </c>
      <c r="T105" s="90">
        <v>0.94447066226207332</v>
      </c>
      <c r="U105" s="88">
        <v>32259</v>
      </c>
      <c r="V105" s="88">
        <v>1572</v>
      </c>
      <c r="W105" s="88">
        <v>0</v>
      </c>
      <c r="X105" s="90">
        <v>0.95126941318701763</v>
      </c>
      <c r="Y105" s="85">
        <v>59858</v>
      </c>
      <c r="Z105" s="85">
        <v>2689</v>
      </c>
      <c r="AA105" s="91">
        <v>1</v>
      </c>
      <c r="AB105" s="92">
        <v>1</v>
      </c>
      <c r="AC105" s="84">
        <v>0</v>
      </c>
      <c r="AD105" s="84">
        <v>0</v>
      </c>
      <c r="AE105" s="92">
        <v>1</v>
      </c>
      <c r="AF105" s="84">
        <v>0</v>
      </c>
      <c r="AG105" s="84">
        <v>0</v>
      </c>
      <c r="AH105" s="93">
        <v>1</v>
      </c>
      <c r="AI105" s="84">
        <v>0</v>
      </c>
      <c r="AJ105" s="94">
        <v>0</v>
      </c>
      <c r="AK105" s="93">
        <v>1</v>
      </c>
      <c r="AL105" s="84">
        <v>0</v>
      </c>
      <c r="AM105" s="94">
        <v>0</v>
      </c>
      <c r="AN105" s="93">
        <v>1</v>
      </c>
      <c r="AO105" s="84">
        <v>0</v>
      </c>
      <c r="AP105" s="94">
        <v>0</v>
      </c>
      <c r="AQ105" s="93">
        <v>1</v>
      </c>
      <c r="AR105" s="84">
        <v>0</v>
      </c>
      <c r="AS105" s="94">
        <v>0</v>
      </c>
      <c r="AT105" s="93">
        <v>1</v>
      </c>
      <c r="AU105" s="84">
        <v>0</v>
      </c>
      <c r="AV105" s="94">
        <v>0</v>
      </c>
      <c r="AW105" s="95">
        <v>6135</v>
      </c>
      <c r="AX105" s="95">
        <v>15107</v>
      </c>
      <c r="AY105" s="96">
        <v>38616</v>
      </c>
      <c r="AZ105" s="109"/>
      <c r="BA105" s="97">
        <v>21</v>
      </c>
      <c r="BB105" s="98">
        <v>9</v>
      </c>
      <c r="BC105" s="98">
        <v>22</v>
      </c>
      <c r="BD105" s="99">
        <v>7.5</v>
      </c>
      <c r="BE105" s="100">
        <v>10.5</v>
      </c>
      <c r="BF105" s="101"/>
      <c r="BG105" s="84"/>
      <c r="BH105" s="84"/>
      <c r="BI105" s="102"/>
      <c r="BJ105" s="102"/>
      <c r="BK105" s="102"/>
      <c r="BL105" s="103"/>
      <c r="BM105" s="104"/>
      <c r="BN105" s="102"/>
      <c r="BO105" s="102"/>
      <c r="BP105" s="104"/>
      <c r="BQ105" s="104"/>
      <c r="BR105" s="104"/>
      <c r="BS105" s="104"/>
      <c r="BT105" s="105">
        <f t="shared" si="71"/>
        <v>1</v>
      </c>
      <c r="BU105" s="105">
        <f t="shared" si="72"/>
        <v>1</v>
      </c>
      <c r="BV105" s="105">
        <f t="shared" si="73"/>
        <v>1</v>
      </c>
      <c r="BW105" s="105">
        <f t="shared" si="63"/>
        <v>1</v>
      </c>
      <c r="BX105" s="105">
        <f t="shared" si="74"/>
        <v>1</v>
      </c>
      <c r="BY105" s="105">
        <f t="shared" si="75"/>
        <v>1</v>
      </c>
      <c r="BZ105" s="105">
        <f t="shared" si="76"/>
        <v>1</v>
      </c>
      <c r="CA105" s="221">
        <v>0.98</v>
      </c>
      <c r="CB105" s="221">
        <v>0.9</v>
      </c>
      <c r="CC105" s="340"/>
      <c r="CD105" s="340"/>
      <c r="CE105" s="340"/>
      <c r="CF105" s="340"/>
      <c r="CG105" s="340"/>
      <c r="CH105" s="340"/>
      <c r="CI105" s="340"/>
      <c r="CJ105" s="222">
        <v>0.998</v>
      </c>
      <c r="CK105" s="222">
        <v>0.95</v>
      </c>
      <c r="CL105" s="223">
        <f t="shared" si="64"/>
        <v>1</v>
      </c>
      <c r="CM105" s="223">
        <f t="shared" si="65"/>
        <v>1</v>
      </c>
      <c r="CN105" s="223">
        <f t="shared" si="66"/>
        <v>1</v>
      </c>
      <c r="CO105" s="223">
        <f t="shared" si="67"/>
        <v>1</v>
      </c>
      <c r="CP105" s="223">
        <f t="shared" si="68"/>
        <v>1</v>
      </c>
      <c r="CQ105" s="223">
        <f t="shared" si="69"/>
        <v>1</v>
      </c>
      <c r="CR105" s="223">
        <f t="shared" si="70"/>
        <v>1</v>
      </c>
      <c r="CS105" s="343"/>
      <c r="CT105" s="343"/>
      <c r="CU105" s="343"/>
      <c r="CV105" s="343"/>
      <c r="CW105" s="343"/>
      <c r="CX105" s="343"/>
      <c r="CY105" s="343"/>
      <c r="CZ105" s="342"/>
      <c r="DA105" s="338"/>
      <c r="DB105" s="338"/>
      <c r="DC105" s="338"/>
      <c r="DD105" s="338"/>
      <c r="DE105" s="84">
        <f t="shared" si="53"/>
        <v>0</v>
      </c>
      <c r="DF105" s="84">
        <f t="shared" si="53"/>
        <v>0</v>
      </c>
      <c r="DG105" s="84">
        <f t="shared" si="53"/>
        <v>0</v>
      </c>
      <c r="DH105" s="84">
        <f t="shared" si="54"/>
        <v>0</v>
      </c>
      <c r="DI105" s="84">
        <f t="shared" si="54"/>
        <v>0</v>
      </c>
      <c r="DJ105" s="84">
        <f t="shared" si="54"/>
        <v>0</v>
      </c>
      <c r="DK105" s="84">
        <f t="shared" si="54"/>
        <v>0</v>
      </c>
      <c r="DL105" s="337"/>
      <c r="DM105" s="337"/>
      <c r="DN105" s="337"/>
      <c r="DO105" s="337"/>
      <c r="DP105" s="337"/>
      <c r="DQ105" s="337"/>
      <c r="DR105" s="337"/>
    </row>
    <row r="106" spans="1:122" s="106" customFormat="1" ht="13.5" thickBot="1" x14ac:dyDescent="0.25">
      <c r="A106" s="84">
        <v>1779</v>
      </c>
      <c r="B106" s="335"/>
      <c r="C106" s="86">
        <v>42602</v>
      </c>
      <c r="D106" s="87">
        <v>8097</v>
      </c>
      <c r="E106" s="84"/>
      <c r="F106" s="88"/>
      <c r="G106" s="84"/>
      <c r="H106" s="89"/>
      <c r="I106" s="88">
        <v>4018</v>
      </c>
      <c r="J106" s="84">
        <v>215</v>
      </c>
      <c r="K106" s="88">
        <v>0</v>
      </c>
      <c r="L106" s="89">
        <v>0.94649079143852666</v>
      </c>
      <c r="M106" s="88">
        <v>1893</v>
      </c>
      <c r="N106" s="88">
        <v>65</v>
      </c>
      <c r="O106" s="88">
        <v>0</v>
      </c>
      <c r="P106" s="90">
        <v>0.96566296883254099</v>
      </c>
      <c r="Q106" s="88"/>
      <c r="R106" s="88"/>
      <c r="S106" s="88"/>
      <c r="T106" s="90"/>
      <c r="U106" s="88">
        <v>2186</v>
      </c>
      <c r="V106" s="88">
        <v>91</v>
      </c>
      <c r="W106" s="88">
        <v>0</v>
      </c>
      <c r="X106" s="90">
        <v>0.95837145471180241</v>
      </c>
      <c r="Y106" s="85">
        <v>8097</v>
      </c>
      <c r="Z106" s="85">
        <v>371</v>
      </c>
      <c r="AA106" s="91">
        <v>0</v>
      </c>
      <c r="AB106" s="92">
        <v>1</v>
      </c>
      <c r="AC106" s="84">
        <v>0</v>
      </c>
      <c r="AD106" s="84">
        <v>0</v>
      </c>
      <c r="AE106" s="92">
        <v>1</v>
      </c>
      <c r="AF106" s="84">
        <v>0</v>
      </c>
      <c r="AG106" s="84">
        <v>0</v>
      </c>
      <c r="AH106" s="93">
        <v>1</v>
      </c>
      <c r="AI106" s="84">
        <v>0</v>
      </c>
      <c r="AJ106" s="94">
        <v>0</v>
      </c>
      <c r="AK106" s="93">
        <v>1</v>
      </c>
      <c r="AL106" s="84">
        <v>0</v>
      </c>
      <c r="AM106" s="94">
        <v>0</v>
      </c>
      <c r="AN106" s="93">
        <v>1</v>
      </c>
      <c r="AO106" s="84">
        <v>0</v>
      </c>
      <c r="AP106" s="94">
        <v>0</v>
      </c>
      <c r="AQ106" s="93">
        <v>1</v>
      </c>
      <c r="AR106" s="84">
        <v>0</v>
      </c>
      <c r="AS106" s="94">
        <v>0</v>
      </c>
      <c r="AT106" s="93">
        <v>1</v>
      </c>
      <c r="AU106" s="84">
        <v>0</v>
      </c>
      <c r="AV106" s="94">
        <v>0</v>
      </c>
      <c r="AW106" s="95">
        <v>0</v>
      </c>
      <c r="AX106" s="95">
        <v>5911</v>
      </c>
      <c r="AY106" s="96">
        <v>2186</v>
      </c>
      <c r="AZ106" s="109"/>
      <c r="BA106" s="97">
        <v>21</v>
      </c>
      <c r="BB106" s="98">
        <v>9</v>
      </c>
      <c r="BC106" s="98">
        <v>22</v>
      </c>
      <c r="BD106" s="99">
        <v>7.5</v>
      </c>
      <c r="BE106" s="100">
        <v>10.5</v>
      </c>
      <c r="BF106" s="101"/>
      <c r="BG106" s="84"/>
      <c r="BH106" s="84"/>
      <c r="BI106" s="102"/>
      <c r="BJ106" s="102"/>
      <c r="BK106" s="102"/>
      <c r="BL106" s="103"/>
      <c r="BM106" s="104"/>
      <c r="BN106" s="102"/>
      <c r="BO106" s="102"/>
      <c r="BP106" s="104"/>
      <c r="BQ106" s="104"/>
      <c r="BR106" s="104"/>
      <c r="BS106" s="104"/>
      <c r="BT106" s="105">
        <f t="shared" si="71"/>
        <v>1</v>
      </c>
      <c r="BU106" s="105">
        <f t="shared" si="72"/>
        <v>1</v>
      </c>
      <c r="BV106" s="105">
        <f t="shared" si="73"/>
        <v>1</v>
      </c>
      <c r="BW106" s="105">
        <f t="shared" si="63"/>
        <v>1</v>
      </c>
      <c r="BX106" s="105">
        <f t="shared" si="74"/>
        <v>1</v>
      </c>
      <c r="BY106" s="105">
        <f t="shared" si="75"/>
        <v>1</v>
      </c>
      <c r="BZ106" s="105">
        <f t="shared" si="76"/>
        <v>1</v>
      </c>
      <c r="CA106" s="221">
        <v>0.98</v>
      </c>
      <c r="CB106" s="221">
        <v>0.9</v>
      </c>
      <c r="CC106" s="340"/>
      <c r="CD106" s="340"/>
      <c r="CE106" s="340"/>
      <c r="CF106" s="340"/>
      <c r="CG106" s="340"/>
      <c r="CH106" s="340"/>
      <c r="CI106" s="340"/>
      <c r="CJ106" s="222">
        <v>0.998</v>
      </c>
      <c r="CK106" s="222">
        <v>0.95</v>
      </c>
      <c r="CL106" s="223">
        <f t="shared" si="64"/>
        <v>1</v>
      </c>
      <c r="CM106" s="223">
        <f t="shared" si="65"/>
        <v>1</v>
      </c>
      <c r="CN106" s="223">
        <f t="shared" si="66"/>
        <v>1</v>
      </c>
      <c r="CO106" s="223">
        <f t="shared" si="67"/>
        <v>1</v>
      </c>
      <c r="CP106" s="223">
        <f t="shared" si="68"/>
        <v>1</v>
      </c>
      <c r="CQ106" s="223">
        <f t="shared" si="69"/>
        <v>1</v>
      </c>
      <c r="CR106" s="223">
        <f t="shared" si="70"/>
        <v>1</v>
      </c>
      <c r="CS106" s="343"/>
      <c r="CT106" s="343"/>
      <c r="CU106" s="343"/>
      <c r="CV106" s="343"/>
      <c r="CW106" s="343"/>
      <c r="CX106" s="343"/>
      <c r="CY106" s="343"/>
      <c r="CZ106" s="342"/>
      <c r="DA106" s="338"/>
      <c r="DB106" s="338"/>
      <c r="DC106" s="338"/>
      <c r="DD106" s="338"/>
      <c r="DE106" s="84">
        <f t="shared" si="53"/>
        <v>0</v>
      </c>
      <c r="DF106" s="84">
        <f t="shared" si="53"/>
        <v>0</v>
      </c>
      <c r="DG106" s="84">
        <f t="shared" si="53"/>
        <v>0</v>
      </c>
      <c r="DH106" s="84">
        <f t="shared" si="54"/>
        <v>0</v>
      </c>
      <c r="DI106" s="84">
        <f t="shared" si="54"/>
        <v>0</v>
      </c>
      <c r="DJ106" s="84">
        <f t="shared" si="54"/>
        <v>0</v>
      </c>
      <c r="DK106" s="84">
        <f t="shared" si="54"/>
        <v>0</v>
      </c>
      <c r="DL106" s="337"/>
      <c r="DM106" s="337"/>
      <c r="DN106" s="337"/>
      <c r="DO106" s="337"/>
      <c r="DP106" s="337"/>
      <c r="DQ106" s="337"/>
      <c r="DR106" s="337"/>
    </row>
    <row r="107" spans="1:122" s="106" customFormat="1" ht="13.5" thickBot="1" x14ac:dyDescent="0.25">
      <c r="A107" s="84">
        <v>1780</v>
      </c>
      <c r="B107" s="335"/>
      <c r="C107" s="86">
        <v>42603</v>
      </c>
      <c r="D107" s="87">
        <v>0</v>
      </c>
      <c r="E107" s="84"/>
      <c r="F107" s="88"/>
      <c r="G107" s="84"/>
      <c r="H107" s="89"/>
      <c r="I107" s="88">
        <v>0</v>
      </c>
      <c r="J107" s="84">
        <v>0</v>
      </c>
      <c r="K107" s="88">
        <v>0</v>
      </c>
      <c r="L107" s="89"/>
      <c r="M107" s="88">
        <v>0</v>
      </c>
      <c r="N107" s="88">
        <v>0</v>
      </c>
      <c r="O107" s="88">
        <v>0</v>
      </c>
      <c r="P107" s="90"/>
      <c r="Q107" s="88"/>
      <c r="R107" s="88"/>
      <c r="S107" s="88"/>
      <c r="T107" s="90"/>
      <c r="U107" s="88">
        <v>0</v>
      </c>
      <c r="V107" s="88">
        <v>0</v>
      </c>
      <c r="W107" s="88">
        <v>0</v>
      </c>
      <c r="X107" s="90"/>
      <c r="Y107" s="85">
        <v>0</v>
      </c>
      <c r="Z107" s="85">
        <v>0</v>
      </c>
      <c r="AA107" s="91">
        <v>0</v>
      </c>
      <c r="AB107" s="92">
        <v>1</v>
      </c>
      <c r="AC107" s="84">
        <v>0</v>
      </c>
      <c r="AD107" s="84">
        <v>0</v>
      </c>
      <c r="AE107" s="92">
        <v>1</v>
      </c>
      <c r="AF107" s="84">
        <v>0</v>
      </c>
      <c r="AG107" s="84">
        <v>0</v>
      </c>
      <c r="AH107" s="93">
        <v>1</v>
      </c>
      <c r="AI107" s="84">
        <v>0</v>
      </c>
      <c r="AJ107" s="94">
        <v>0</v>
      </c>
      <c r="AK107" s="93">
        <v>1</v>
      </c>
      <c r="AL107" s="84">
        <v>0</v>
      </c>
      <c r="AM107" s="94">
        <v>0</v>
      </c>
      <c r="AN107" s="93">
        <v>1</v>
      </c>
      <c r="AO107" s="84">
        <v>0</v>
      </c>
      <c r="AP107" s="94">
        <v>0</v>
      </c>
      <c r="AQ107" s="93">
        <v>1</v>
      </c>
      <c r="AR107" s="84">
        <v>0</v>
      </c>
      <c r="AS107" s="94">
        <v>0</v>
      </c>
      <c r="AT107" s="93">
        <v>1</v>
      </c>
      <c r="AU107" s="84">
        <v>0</v>
      </c>
      <c r="AV107" s="94">
        <v>0</v>
      </c>
      <c r="AW107" s="95">
        <f>E107</f>
        <v>0</v>
      </c>
      <c r="AX107" s="95">
        <f>I107+M107</f>
        <v>0</v>
      </c>
      <c r="AY107" s="96">
        <f>Q107+U107</f>
        <v>0</v>
      </c>
      <c r="AZ107" s="109"/>
      <c r="BA107" s="97">
        <v>21</v>
      </c>
      <c r="BB107" s="98">
        <v>9</v>
      </c>
      <c r="BC107" s="98">
        <v>22</v>
      </c>
      <c r="BD107" s="99">
        <v>7.5</v>
      </c>
      <c r="BE107" s="100">
        <v>10.5</v>
      </c>
      <c r="BF107" s="101"/>
      <c r="BG107" s="84"/>
      <c r="BH107" s="84"/>
      <c r="BI107" s="102"/>
      <c r="BJ107" s="102"/>
      <c r="BK107" s="102"/>
      <c r="BL107" s="103"/>
      <c r="BM107" s="104"/>
      <c r="BN107" s="102"/>
      <c r="BO107" s="102"/>
      <c r="BP107" s="108"/>
      <c r="BQ107" s="108"/>
      <c r="BR107" s="108"/>
      <c r="BS107" s="108"/>
      <c r="BT107" s="105">
        <f t="shared" si="71"/>
        <v>1</v>
      </c>
      <c r="BU107" s="105">
        <f t="shared" si="72"/>
        <v>1</v>
      </c>
      <c r="BV107" s="105">
        <f t="shared" si="73"/>
        <v>1</v>
      </c>
      <c r="BW107" s="105">
        <f t="shared" si="63"/>
        <v>1</v>
      </c>
      <c r="BX107" s="105">
        <f t="shared" si="74"/>
        <v>1</v>
      </c>
      <c r="BY107" s="105">
        <f t="shared" si="75"/>
        <v>1</v>
      </c>
      <c r="BZ107" s="105">
        <f t="shared" si="76"/>
        <v>1</v>
      </c>
      <c r="CA107" s="221">
        <v>0.98</v>
      </c>
      <c r="CB107" s="221">
        <v>0.9</v>
      </c>
      <c r="CC107" s="341"/>
      <c r="CD107" s="341"/>
      <c r="CE107" s="341"/>
      <c r="CF107" s="341"/>
      <c r="CG107" s="341"/>
      <c r="CH107" s="341"/>
      <c r="CI107" s="341"/>
      <c r="CJ107" s="222">
        <v>0.998</v>
      </c>
      <c r="CK107" s="222">
        <v>0.95</v>
      </c>
      <c r="CL107" s="223">
        <f t="shared" si="64"/>
        <v>1</v>
      </c>
      <c r="CM107" s="223">
        <f t="shared" si="65"/>
        <v>1</v>
      </c>
      <c r="CN107" s="223">
        <f t="shared" si="66"/>
        <v>1</v>
      </c>
      <c r="CO107" s="223">
        <f t="shared" si="67"/>
        <v>1</v>
      </c>
      <c r="CP107" s="223">
        <f t="shared" si="68"/>
        <v>1</v>
      </c>
      <c r="CQ107" s="223">
        <f t="shared" si="69"/>
        <v>1</v>
      </c>
      <c r="CR107" s="223">
        <f t="shared" si="70"/>
        <v>1</v>
      </c>
      <c r="CS107" s="343"/>
      <c r="CT107" s="343"/>
      <c r="CU107" s="343"/>
      <c r="CV107" s="343"/>
      <c r="CW107" s="343"/>
      <c r="CX107" s="343"/>
      <c r="CY107" s="343"/>
      <c r="CZ107" s="342"/>
      <c r="DA107" s="338"/>
      <c r="DB107" s="338"/>
      <c r="DC107" s="338"/>
      <c r="DD107" s="338"/>
      <c r="DE107" s="84">
        <f t="shared" si="53"/>
        <v>0</v>
      </c>
      <c r="DF107" s="84">
        <f t="shared" si="53"/>
        <v>0</v>
      </c>
      <c r="DG107" s="84">
        <f t="shared" si="53"/>
        <v>0</v>
      </c>
      <c r="DH107" s="84">
        <f t="shared" si="54"/>
        <v>0</v>
      </c>
      <c r="DI107" s="84">
        <f t="shared" si="54"/>
        <v>0</v>
      </c>
      <c r="DJ107" s="84">
        <f t="shared" si="54"/>
        <v>0</v>
      </c>
      <c r="DK107" s="84">
        <f t="shared" si="54"/>
        <v>0</v>
      </c>
      <c r="DL107" s="337"/>
      <c r="DM107" s="337"/>
      <c r="DN107" s="337"/>
      <c r="DO107" s="337"/>
      <c r="DP107" s="337"/>
      <c r="DQ107" s="337"/>
      <c r="DR107" s="337"/>
    </row>
    <row r="108" spans="1:122" s="106" customFormat="1" ht="13.5" thickBot="1" x14ac:dyDescent="0.25">
      <c r="A108" s="84">
        <v>1781</v>
      </c>
      <c r="B108" s="335">
        <v>34</v>
      </c>
      <c r="C108" s="86">
        <v>42604</v>
      </c>
      <c r="D108" s="110">
        <f t="shared" ref="D108:D126" si="79">SUM(E108,I108,M108,Q108,U108)</f>
        <v>70681</v>
      </c>
      <c r="E108" s="84">
        <v>8641</v>
      </c>
      <c r="F108" s="88">
        <v>214</v>
      </c>
      <c r="G108" s="84">
        <v>0</v>
      </c>
      <c r="H108" s="111">
        <v>0.97523434787640317</v>
      </c>
      <c r="I108" s="88">
        <v>14135</v>
      </c>
      <c r="J108" s="84">
        <v>916</v>
      </c>
      <c r="K108" s="88">
        <v>4</v>
      </c>
      <c r="L108" s="89">
        <v>0.93519632118853913</v>
      </c>
      <c r="M108" s="88">
        <v>5080</v>
      </c>
      <c r="N108" s="88">
        <v>1109</v>
      </c>
      <c r="O108" s="88">
        <v>0</v>
      </c>
      <c r="P108" s="90">
        <v>0.7816929133858268</v>
      </c>
      <c r="Q108" s="88">
        <v>6874</v>
      </c>
      <c r="R108" s="88">
        <v>473</v>
      </c>
      <c r="S108" s="88">
        <v>1</v>
      </c>
      <c r="T108" s="90">
        <v>0.93118999127145763</v>
      </c>
      <c r="U108" s="88">
        <v>35951</v>
      </c>
      <c r="V108" s="88">
        <v>1631</v>
      </c>
      <c r="W108" s="88">
        <v>0</v>
      </c>
      <c r="X108" s="90">
        <v>0.95463269450084842</v>
      </c>
      <c r="Y108" s="85">
        <f t="shared" ref="Y108:AA123" si="80">E108+I108+M108+Q108+U108</f>
        <v>70681</v>
      </c>
      <c r="Z108" s="85">
        <f t="shared" si="80"/>
        <v>4343</v>
      </c>
      <c r="AA108" s="91">
        <f t="shared" si="80"/>
        <v>5</v>
      </c>
      <c r="AB108" s="92">
        <v>1</v>
      </c>
      <c r="AC108" s="84">
        <v>0</v>
      </c>
      <c r="AD108" s="84">
        <v>0</v>
      </c>
      <c r="AE108" s="92">
        <v>1</v>
      </c>
      <c r="AF108" s="84">
        <v>0</v>
      </c>
      <c r="AG108" s="84">
        <v>0</v>
      </c>
      <c r="AH108" s="93">
        <v>1</v>
      </c>
      <c r="AI108" s="84">
        <v>0</v>
      </c>
      <c r="AJ108" s="94">
        <v>0</v>
      </c>
      <c r="AK108" s="93">
        <v>1</v>
      </c>
      <c r="AL108" s="84">
        <v>0</v>
      </c>
      <c r="AM108" s="94">
        <v>0</v>
      </c>
      <c r="AN108" s="93">
        <v>1</v>
      </c>
      <c r="AO108" s="84">
        <v>0</v>
      </c>
      <c r="AP108" s="94">
        <v>0</v>
      </c>
      <c r="AQ108" s="93">
        <v>1</v>
      </c>
      <c r="AR108" s="84">
        <v>0</v>
      </c>
      <c r="AS108" s="94">
        <v>0</v>
      </c>
      <c r="AT108" s="93">
        <v>1</v>
      </c>
      <c r="AU108" s="84">
        <v>0</v>
      </c>
      <c r="AV108" s="94">
        <v>0</v>
      </c>
      <c r="AW108" s="95">
        <f t="shared" ref="AW108:AW171" si="81">E108</f>
        <v>8641</v>
      </c>
      <c r="AX108" s="95">
        <f t="shared" ref="AX108:AX171" si="82">I108+M108</f>
        <v>19215</v>
      </c>
      <c r="AY108" s="96">
        <f t="shared" ref="AY108:AY171" si="83">Q108+U108</f>
        <v>42825</v>
      </c>
      <c r="AZ108" s="109"/>
      <c r="BA108" s="97">
        <v>14.5</v>
      </c>
      <c r="BB108" s="98">
        <v>0</v>
      </c>
      <c r="BC108" s="98">
        <v>12</v>
      </c>
      <c r="BD108" s="99">
        <v>7.5</v>
      </c>
      <c r="BE108" s="100">
        <v>10.5</v>
      </c>
      <c r="BF108" s="101"/>
      <c r="BG108" s="84"/>
      <c r="BH108" s="84"/>
      <c r="BI108" s="102"/>
      <c r="BJ108" s="102"/>
      <c r="BK108" s="102"/>
      <c r="BL108" s="103"/>
      <c r="BM108" s="104"/>
      <c r="BN108" s="102"/>
      <c r="BO108" s="102"/>
      <c r="BP108" s="108"/>
      <c r="BQ108" s="108"/>
      <c r="BR108" s="108"/>
      <c r="BS108" s="108"/>
      <c r="BT108" s="105">
        <f t="shared" si="71"/>
        <v>1</v>
      </c>
      <c r="BU108" s="105">
        <f t="shared" si="72"/>
        <v>1</v>
      </c>
      <c r="BV108" s="105">
        <f t="shared" si="73"/>
        <v>1</v>
      </c>
      <c r="BW108" s="105">
        <f t="shared" si="63"/>
        <v>1</v>
      </c>
      <c r="BX108" s="105">
        <f t="shared" si="74"/>
        <v>1</v>
      </c>
      <c r="BY108" s="105">
        <f t="shared" si="75"/>
        <v>1</v>
      </c>
      <c r="BZ108" s="105">
        <f t="shared" si="76"/>
        <v>1</v>
      </c>
      <c r="CA108" s="221">
        <v>0.98</v>
      </c>
      <c r="CB108" s="221">
        <v>0.9</v>
      </c>
      <c r="CC108" s="339">
        <f t="shared" ref="CC108:CI108" si="84">AVERAGE(BT108:BT114)</f>
        <v>1</v>
      </c>
      <c r="CD108" s="339">
        <f t="shared" si="84"/>
        <v>1</v>
      </c>
      <c r="CE108" s="339">
        <f t="shared" si="84"/>
        <v>1</v>
      </c>
      <c r="CF108" s="339">
        <f t="shared" si="84"/>
        <v>1</v>
      </c>
      <c r="CG108" s="339">
        <f t="shared" si="84"/>
        <v>1</v>
      </c>
      <c r="CH108" s="339">
        <f t="shared" si="84"/>
        <v>1</v>
      </c>
      <c r="CI108" s="339">
        <f t="shared" si="84"/>
        <v>1</v>
      </c>
      <c r="CJ108" s="222">
        <v>0.998</v>
      </c>
      <c r="CK108" s="222">
        <v>0.95</v>
      </c>
      <c r="CL108" s="223">
        <f t="shared" si="64"/>
        <v>1</v>
      </c>
      <c r="CM108" s="223">
        <f t="shared" si="65"/>
        <v>1</v>
      </c>
      <c r="CN108" s="223">
        <f t="shared" si="66"/>
        <v>1</v>
      </c>
      <c r="CO108" s="223">
        <f t="shared" si="67"/>
        <v>1</v>
      </c>
      <c r="CP108" s="223">
        <f t="shared" si="68"/>
        <v>1</v>
      </c>
      <c r="CQ108" s="223">
        <f t="shared" si="69"/>
        <v>1</v>
      </c>
      <c r="CR108" s="223">
        <f t="shared" si="70"/>
        <v>1</v>
      </c>
      <c r="CS108" s="342">
        <f t="shared" ref="CS108:CY108" si="85">AVERAGE(CL108:CL114)</f>
        <v>1</v>
      </c>
      <c r="CT108" s="342">
        <f t="shared" si="85"/>
        <v>1</v>
      </c>
      <c r="CU108" s="342">
        <f t="shared" si="85"/>
        <v>0.99025714285714284</v>
      </c>
      <c r="CV108" s="342">
        <f t="shared" si="85"/>
        <v>1</v>
      </c>
      <c r="CW108" s="342">
        <f t="shared" si="85"/>
        <v>1</v>
      </c>
      <c r="CX108" s="342">
        <f t="shared" si="85"/>
        <v>1</v>
      </c>
      <c r="CY108" s="342">
        <f t="shared" si="85"/>
        <v>1</v>
      </c>
      <c r="CZ108" s="342">
        <f>(SUM(Q108:Q114)-SUM(R108:R114))/SUM(Q108:Q114)</f>
        <v>0.93825292440202523</v>
      </c>
      <c r="DA108" s="338">
        <f>(SUM(U108:U114)-SUM(V108:V114))/SUM(U108:U114)</f>
        <v>0.95951426896012515</v>
      </c>
      <c r="DB108" s="338">
        <f>((SUM(E108:E114)-SUM(F108:F114))/SUM(E108:E114))</f>
        <v>0.9704085267282242</v>
      </c>
      <c r="DC108" s="338">
        <f>((SUM(I108:I114)-SUM(J108:J114))/SUM(I108:I114))</f>
        <v>0.95272319662402738</v>
      </c>
      <c r="DD108" s="338">
        <f>((SUM(M108:M114)-SUM(N108:N114))/SUM(M108:M114))</f>
        <v>0.91893990372172474</v>
      </c>
      <c r="DE108" s="84">
        <f t="shared" si="53"/>
        <v>0</v>
      </c>
      <c r="DF108" s="84">
        <f t="shared" si="53"/>
        <v>0</v>
      </c>
      <c r="DG108" s="84">
        <f t="shared" si="53"/>
        <v>0</v>
      </c>
      <c r="DH108" s="84">
        <f t="shared" si="54"/>
        <v>0</v>
      </c>
      <c r="DI108" s="84">
        <f t="shared" si="54"/>
        <v>0</v>
      </c>
      <c r="DJ108" s="84">
        <f t="shared" si="54"/>
        <v>0</v>
      </c>
      <c r="DK108" s="84">
        <f t="shared" si="54"/>
        <v>0</v>
      </c>
      <c r="DL108" s="337">
        <f>IF(CC108&lt;99%,5000,IF(CC108&lt;99.2%,4500,IF(CC108&lt;99.3%,4000,IF(CC108&lt;99.4%,3500,IF(CC108&lt;99.5%,3000,IF(CC108&lt;99.6%,2500,IF(CC108&lt;99.7%,2000,IF(CC108&lt;99.8%,1500,))))))))</f>
        <v>0</v>
      </c>
      <c r="DM108" s="337">
        <f>IF(CD108&lt;99%,5000,IF(CD108&lt;99.2%,4500,IF(CD108&lt;99.3%,4000,IF(CD108&lt;99.4%,3500,IF(CD108&lt;99.5%,3000,IF(CD108&lt;99.6%,2500,IF(CD108&lt;99.7%,2000,IF(CD108&lt;99.8%,1500,))))))))</f>
        <v>0</v>
      </c>
      <c r="DN108" s="337">
        <f>IF(CE108&lt;99%,5000,IF(CE108&lt;99.2%,4500,IF(CE108&lt;99.3%,4000,IF(CE108&lt;99.4%,3500,IF(CE108&lt;99.5%,3000,IF(CE108&lt;99.6%,2500,IF(CE108&lt;99.7%,2000,IF(CE108&lt;99.8%,1500,))))))))</f>
        <v>0</v>
      </c>
      <c r="DO108" s="337">
        <f>IF(CF108&lt;88.2%,5000,IF(CF108&lt;88.4%,4500,IF(CF108&lt;88.5%,4000,IF(CF108&lt;88.6%,3500,IF(CF108&lt;88.7%,3000,IF(CF108&lt;88.8%,2500,IF(CF108&lt;88.9%,2000,IF(CF108&lt;90%,1500,))))))))</f>
        <v>0</v>
      </c>
      <c r="DP108" s="337">
        <f>IF(CG108&lt;99%,5000,IF(CG108&lt;99.2%,4500,IF(CG108&lt;99.3%,4000,IF(CG108&lt;99.4%,3500,IF(CG108&lt;99.5%,3000,IF(CG108&lt;99.6%,2500,IF(CG108&lt;99.7%,2000,IF(CG108&lt;99.8%,1500,))))))))</f>
        <v>0</v>
      </c>
      <c r="DQ108" s="337">
        <f>IF(CH108&lt;99%,5000,IF(CH108&lt;99.2%,4500,IF(CH108&lt;99.3%,4000,IF(CH108&lt;99.4%,3500,IF(CH108&lt;99.5%,3000,IF(CH108&lt;99.6%,2500,IF(CH108&lt;99.7%,2000,IF(CH108&lt;99.8%,1500,))))))))</f>
        <v>0</v>
      </c>
      <c r="DR108" s="337">
        <f>IF(CI108&lt;99%,5000,IF(CI108&lt;99.2%,4500,IF(CI108&lt;99.3%,4000,IF(CI108&lt;99.4%,3500,IF(CI108&lt;99.5%,3000,IF(CI108&lt;99.6%,2500,IF(CI108&lt;99.7%,2000,IF(CI108&lt;99.8%,1500,))))))))</f>
        <v>0</v>
      </c>
    </row>
    <row r="109" spans="1:122" s="106" customFormat="1" ht="13.5" thickBot="1" x14ac:dyDescent="0.25">
      <c r="A109" s="84">
        <v>1782</v>
      </c>
      <c r="B109" s="335"/>
      <c r="C109" s="86">
        <v>42605</v>
      </c>
      <c r="D109" s="110">
        <f t="shared" si="79"/>
        <v>10164</v>
      </c>
      <c r="E109" s="84">
        <v>1293</v>
      </c>
      <c r="F109" s="88">
        <v>37</v>
      </c>
      <c r="G109" s="84">
        <v>0</v>
      </c>
      <c r="H109" s="111">
        <v>0.97138437741686001</v>
      </c>
      <c r="I109" s="88">
        <v>1829</v>
      </c>
      <c r="J109" s="84">
        <v>41</v>
      </c>
      <c r="K109" s="88">
        <v>0</v>
      </c>
      <c r="L109" s="89">
        <v>0.97758337889557134</v>
      </c>
      <c r="M109" s="88">
        <v>440</v>
      </c>
      <c r="N109" s="88">
        <v>4</v>
      </c>
      <c r="O109" s="88">
        <v>0</v>
      </c>
      <c r="P109" s="90">
        <v>0.99090909090909096</v>
      </c>
      <c r="Q109" s="88">
        <v>2845</v>
      </c>
      <c r="R109" s="88">
        <v>189</v>
      </c>
      <c r="S109" s="88">
        <v>0</v>
      </c>
      <c r="T109" s="90">
        <v>0.93356766256590507</v>
      </c>
      <c r="U109" s="88">
        <v>3757</v>
      </c>
      <c r="V109" s="88">
        <v>156</v>
      </c>
      <c r="W109" s="88">
        <v>0</v>
      </c>
      <c r="X109" s="90">
        <v>0.95847750865051906</v>
      </c>
      <c r="Y109" s="85">
        <f t="shared" si="80"/>
        <v>10164</v>
      </c>
      <c r="Z109" s="85">
        <f t="shared" si="80"/>
        <v>427</v>
      </c>
      <c r="AA109" s="91">
        <f t="shared" si="80"/>
        <v>0</v>
      </c>
      <c r="AB109" s="92">
        <v>1</v>
      </c>
      <c r="AC109" s="84">
        <v>0</v>
      </c>
      <c r="AD109" s="84">
        <v>0</v>
      </c>
      <c r="AE109" s="92">
        <v>1</v>
      </c>
      <c r="AF109" s="84">
        <v>0</v>
      </c>
      <c r="AG109" s="84">
        <v>0</v>
      </c>
      <c r="AH109" s="93">
        <v>1</v>
      </c>
      <c r="AI109" s="84">
        <v>0</v>
      </c>
      <c r="AJ109" s="94">
        <v>0</v>
      </c>
      <c r="AK109" s="93">
        <v>1</v>
      </c>
      <c r="AL109" s="84">
        <v>0</v>
      </c>
      <c r="AM109" s="94">
        <v>0</v>
      </c>
      <c r="AN109" s="93">
        <v>1</v>
      </c>
      <c r="AO109" s="84">
        <v>0</v>
      </c>
      <c r="AP109" s="94">
        <v>0</v>
      </c>
      <c r="AQ109" s="93">
        <v>1</v>
      </c>
      <c r="AR109" s="84">
        <v>0</v>
      </c>
      <c r="AS109" s="94">
        <v>0</v>
      </c>
      <c r="AT109" s="93">
        <v>1</v>
      </c>
      <c r="AU109" s="84">
        <v>0</v>
      </c>
      <c r="AV109" s="94">
        <v>0</v>
      </c>
      <c r="AW109" s="95">
        <f t="shared" si="81"/>
        <v>1293</v>
      </c>
      <c r="AX109" s="95">
        <f t="shared" si="82"/>
        <v>2269</v>
      </c>
      <c r="AY109" s="96">
        <f t="shared" si="83"/>
        <v>6602</v>
      </c>
      <c r="AZ109" s="109"/>
      <c r="BA109" s="97">
        <v>16</v>
      </c>
      <c r="BB109" s="98">
        <v>0</v>
      </c>
      <c r="BC109" s="98">
        <v>8</v>
      </c>
      <c r="BD109" s="99">
        <v>7.5</v>
      </c>
      <c r="BE109" s="100">
        <v>10.5</v>
      </c>
      <c r="BF109" s="101"/>
      <c r="BG109" s="84"/>
      <c r="BH109" s="84"/>
      <c r="BI109" s="102"/>
      <c r="BJ109" s="102"/>
      <c r="BK109" s="102"/>
      <c r="BL109" s="103"/>
      <c r="BM109" s="104"/>
      <c r="BN109" s="102"/>
      <c r="BO109" s="102"/>
      <c r="BP109" s="104"/>
      <c r="BQ109" s="104"/>
      <c r="BR109" s="104"/>
      <c r="BS109" s="104"/>
      <c r="BT109" s="105">
        <f t="shared" si="71"/>
        <v>1</v>
      </c>
      <c r="BU109" s="105">
        <f t="shared" si="72"/>
        <v>1</v>
      </c>
      <c r="BV109" s="105">
        <f t="shared" si="73"/>
        <v>1</v>
      </c>
      <c r="BW109" s="105">
        <f t="shared" si="63"/>
        <v>1</v>
      </c>
      <c r="BX109" s="105">
        <f t="shared" si="74"/>
        <v>1</v>
      </c>
      <c r="BY109" s="105">
        <f t="shared" si="75"/>
        <v>1</v>
      </c>
      <c r="BZ109" s="105">
        <f t="shared" si="76"/>
        <v>1</v>
      </c>
      <c r="CA109" s="221">
        <v>0.98</v>
      </c>
      <c r="CB109" s="221">
        <v>0.9</v>
      </c>
      <c r="CC109" s="340"/>
      <c r="CD109" s="340"/>
      <c r="CE109" s="340"/>
      <c r="CF109" s="340"/>
      <c r="CG109" s="340"/>
      <c r="CH109" s="340"/>
      <c r="CI109" s="340"/>
      <c r="CJ109" s="222">
        <v>0.998</v>
      </c>
      <c r="CK109" s="222">
        <v>0.95</v>
      </c>
      <c r="CL109" s="223">
        <f t="shared" si="64"/>
        <v>1</v>
      </c>
      <c r="CM109" s="223">
        <f t="shared" si="65"/>
        <v>1</v>
      </c>
      <c r="CN109" s="223">
        <f t="shared" si="66"/>
        <v>1</v>
      </c>
      <c r="CO109" s="223">
        <f t="shared" si="67"/>
        <v>1</v>
      </c>
      <c r="CP109" s="223">
        <f t="shared" si="68"/>
        <v>1</v>
      </c>
      <c r="CQ109" s="223">
        <f t="shared" si="69"/>
        <v>1</v>
      </c>
      <c r="CR109" s="223">
        <f t="shared" si="70"/>
        <v>1</v>
      </c>
      <c r="CS109" s="343"/>
      <c r="CT109" s="343"/>
      <c r="CU109" s="343"/>
      <c r="CV109" s="343"/>
      <c r="CW109" s="343"/>
      <c r="CX109" s="343"/>
      <c r="CY109" s="343"/>
      <c r="CZ109" s="342"/>
      <c r="DA109" s="338"/>
      <c r="DB109" s="338"/>
      <c r="DC109" s="338"/>
      <c r="DD109" s="338"/>
      <c r="DE109" s="84">
        <f t="shared" si="53"/>
        <v>0</v>
      </c>
      <c r="DF109" s="84">
        <f t="shared" si="53"/>
        <v>0</v>
      </c>
      <c r="DG109" s="84">
        <f t="shared" si="53"/>
        <v>0</v>
      </c>
      <c r="DH109" s="84">
        <f t="shared" si="54"/>
        <v>0</v>
      </c>
      <c r="DI109" s="84">
        <f t="shared" si="54"/>
        <v>0</v>
      </c>
      <c r="DJ109" s="84">
        <f t="shared" si="54"/>
        <v>0</v>
      </c>
      <c r="DK109" s="84">
        <f t="shared" si="54"/>
        <v>0</v>
      </c>
      <c r="DL109" s="337"/>
      <c r="DM109" s="337"/>
      <c r="DN109" s="337"/>
      <c r="DO109" s="337"/>
      <c r="DP109" s="337"/>
      <c r="DQ109" s="337"/>
      <c r="DR109" s="337"/>
    </row>
    <row r="110" spans="1:122" s="106" customFormat="1" ht="13.5" thickBot="1" x14ac:dyDescent="0.25">
      <c r="A110" s="84">
        <v>1783</v>
      </c>
      <c r="B110" s="335"/>
      <c r="C110" s="86">
        <v>42606</v>
      </c>
      <c r="D110" s="110">
        <f t="shared" si="79"/>
        <v>67859</v>
      </c>
      <c r="E110" s="84">
        <v>8217</v>
      </c>
      <c r="F110" s="88">
        <v>260</v>
      </c>
      <c r="G110" s="84">
        <v>0</v>
      </c>
      <c r="H110" s="111">
        <v>0.96835828161129367</v>
      </c>
      <c r="I110" s="88">
        <v>13287</v>
      </c>
      <c r="J110" s="84">
        <v>566</v>
      </c>
      <c r="K110" s="88">
        <v>0</v>
      </c>
      <c r="L110" s="89">
        <v>0.95740197185218634</v>
      </c>
      <c r="M110" s="88">
        <v>3712</v>
      </c>
      <c r="N110" s="88">
        <v>116</v>
      </c>
      <c r="O110" s="88">
        <v>1</v>
      </c>
      <c r="P110" s="90">
        <v>0.96875</v>
      </c>
      <c r="Q110" s="88">
        <v>6512</v>
      </c>
      <c r="R110" s="88">
        <v>411</v>
      </c>
      <c r="S110" s="88">
        <v>0</v>
      </c>
      <c r="T110" s="90">
        <v>0.93688574938574942</v>
      </c>
      <c r="U110" s="88">
        <v>36131</v>
      </c>
      <c r="V110" s="88">
        <v>1507</v>
      </c>
      <c r="W110" s="88">
        <v>3</v>
      </c>
      <c r="X110" s="90">
        <v>0.95829066452630707</v>
      </c>
      <c r="Y110" s="85">
        <f t="shared" si="80"/>
        <v>67859</v>
      </c>
      <c r="Z110" s="85">
        <f t="shared" si="80"/>
        <v>2860</v>
      </c>
      <c r="AA110" s="91">
        <f t="shared" si="80"/>
        <v>4</v>
      </c>
      <c r="AB110" s="92">
        <v>1</v>
      </c>
      <c r="AC110" s="84">
        <v>0</v>
      </c>
      <c r="AD110" s="84">
        <v>0</v>
      </c>
      <c r="AE110" s="92">
        <v>1</v>
      </c>
      <c r="AF110" s="84">
        <v>0</v>
      </c>
      <c r="AG110" s="84">
        <v>0</v>
      </c>
      <c r="AH110" s="93">
        <v>1</v>
      </c>
      <c r="AI110" s="84">
        <v>0</v>
      </c>
      <c r="AJ110" s="94">
        <v>0</v>
      </c>
      <c r="AK110" s="93">
        <v>1</v>
      </c>
      <c r="AL110" s="84">
        <v>0</v>
      </c>
      <c r="AM110" s="94">
        <v>0</v>
      </c>
      <c r="AN110" s="93">
        <v>1</v>
      </c>
      <c r="AO110" s="84">
        <v>0</v>
      </c>
      <c r="AP110" s="94">
        <v>0</v>
      </c>
      <c r="AQ110" s="93">
        <v>1</v>
      </c>
      <c r="AR110" s="84">
        <v>0</v>
      </c>
      <c r="AS110" s="94">
        <v>0</v>
      </c>
      <c r="AT110" s="93">
        <v>1</v>
      </c>
      <c r="AU110" s="84">
        <v>0</v>
      </c>
      <c r="AV110" s="94">
        <v>0</v>
      </c>
      <c r="AW110" s="95">
        <f t="shared" si="81"/>
        <v>8217</v>
      </c>
      <c r="AX110" s="95">
        <f t="shared" si="82"/>
        <v>16999</v>
      </c>
      <c r="AY110" s="96">
        <f t="shared" si="83"/>
        <v>42643</v>
      </c>
      <c r="AZ110" s="109"/>
      <c r="BA110" s="97">
        <v>21</v>
      </c>
      <c r="BB110" s="98">
        <v>9</v>
      </c>
      <c r="BC110" s="98">
        <v>18</v>
      </c>
      <c r="BD110" s="99">
        <v>7.5</v>
      </c>
      <c r="BE110" s="100">
        <v>10.5</v>
      </c>
      <c r="BF110" s="101"/>
      <c r="BG110" s="84"/>
      <c r="BH110" s="84"/>
      <c r="BI110" s="102"/>
      <c r="BJ110" s="102"/>
      <c r="BK110" s="102"/>
      <c r="BL110" s="103"/>
      <c r="BM110" s="104"/>
      <c r="BN110" s="102"/>
      <c r="BO110" s="102"/>
      <c r="BP110" s="104"/>
      <c r="BQ110" s="104"/>
      <c r="BR110" s="104"/>
      <c r="BS110" s="104"/>
      <c r="BT110" s="105">
        <f t="shared" si="71"/>
        <v>1</v>
      </c>
      <c r="BU110" s="105">
        <f t="shared" si="72"/>
        <v>1</v>
      </c>
      <c r="BV110" s="105">
        <f t="shared" si="73"/>
        <v>1</v>
      </c>
      <c r="BW110" s="105">
        <f t="shared" si="63"/>
        <v>1</v>
      </c>
      <c r="BX110" s="105">
        <f t="shared" si="74"/>
        <v>1</v>
      </c>
      <c r="BY110" s="105">
        <f t="shared" si="75"/>
        <v>1</v>
      </c>
      <c r="BZ110" s="105">
        <f t="shared" si="76"/>
        <v>1</v>
      </c>
      <c r="CA110" s="221">
        <v>0.98</v>
      </c>
      <c r="CB110" s="221">
        <v>0.9</v>
      </c>
      <c r="CC110" s="340"/>
      <c r="CD110" s="340"/>
      <c r="CE110" s="340"/>
      <c r="CF110" s="340"/>
      <c r="CG110" s="340"/>
      <c r="CH110" s="340"/>
      <c r="CI110" s="340"/>
      <c r="CJ110" s="222">
        <v>0.998</v>
      </c>
      <c r="CK110" s="222">
        <v>0.95</v>
      </c>
      <c r="CL110" s="223">
        <f t="shared" si="64"/>
        <v>1</v>
      </c>
      <c r="CM110" s="223">
        <f t="shared" si="65"/>
        <v>1</v>
      </c>
      <c r="CN110" s="223">
        <f t="shared" si="66"/>
        <v>1</v>
      </c>
      <c r="CO110" s="223">
        <f t="shared" si="67"/>
        <v>1</v>
      </c>
      <c r="CP110" s="223">
        <f t="shared" si="68"/>
        <v>1</v>
      </c>
      <c r="CQ110" s="223">
        <f t="shared" si="69"/>
        <v>1</v>
      </c>
      <c r="CR110" s="223">
        <f t="shared" si="70"/>
        <v>1</v>
      </c>
      <c r="CS110" s="343"/>
      <c r="CT110" s="343"/>
      <c r="CU110" s="343"/>
      <c r="CV110" s="343"/>
      <c r="CW110" s="343"/>
      <c r="CX110" s="343"/>
      <c r="CY110" s="343"/>
      <c r="CZ110" s="342"/>
      <c r="DA110" s="338"/>
      <c r="DB110" s="338"/>
      <c r="DC110" s="338"/>
      <c r="DD110" s="338"/>
      <c r="DE110" s="84">
        <f t="shared" si="53"/>
        <v>0</v>
      </c>
      <c r="DF110" s="84">
        <f t="shared" si="53"/>
        <v>0</v>
      </c>
      <c r="DG110" s="84">
        <f t="shared" si="53"/>
        <v>0</v>
      </c>
      <c r="DH110" s="84">
        <f t="shared" si="54"/>
        <v>0</v>
      </c>
      <c r="DI110" s="84">
        <f t="shared" si="54"/>
        <v>0</v>
      </c>
      <c r="DJ110" s="84">
        <f t="shared" si="54"/>
        <v>0</v>
      </c>
      <c r="DK110" s="84">
        <f t="shared" si="54"/>
        <v>0</v>
      </c>
      <c r="DL110" s="337"/>
      <c r="DM110" s="337"/>
      <c r="DN110" s="337"/>
      <c r="DO110" s="337"/>
      <c r="DP110" s="337"/>
      <c r="DQ110" s="337"/>
      <c r="DR110" s="337"/>
    </row>
    <row r="111" spans="1:122" s="106" customFormat="1" ht="13.5" thickBot="1" x14ac:dyDescent="0.25">
      <c r="A111" s="84">
        <v>1784</v>
      </c>
      <c r="B111" s="335"/>
      <c r="C111" s="86">
        <v>42607</v>
      </c>
      <c r="D111" s="110">
        <f t="shared" si="79"/>
        <v>69667</v>
      </c>
      <c r="E111" s="84">
        <v>10108</v>
      </c>
      <c r="F111" s="88">
        <v>308</v>
      </c>
      <c r="G111" s="84">
        <v>0</v>
      </c>
      <c r="H111" s="111">
        <v>0.96952908587257614</v>
      </c>
      <c r="I111" s="88">
        <v>11368</v>
      </c>
      <c r="J111" s="84">
        <v>381</v>
      </c>
      <c r="K111" s="88">
        <v>4</v>
      </c>
      <c r="L111" s="89">
        <v>0.96648486980999293</v>
      </c>
      <c r="M111" s="88">
        <v>3636</v>
      </c>
      <c r="N111" s="88">
        <v>95</v>
      </c>
      <c r="O111" s="88">
        <v>0</v>
      </c>
      <c r="P111" s="90">
        <v>0.97387238723872382</v>
      </c>
      <c r="Q111" s="88">
        <v>7789</v>
      </c>
      <c r="R111" s="88">
        <v>346</v>
      </c>
      <c r="S111" s="88">
        <v>0</v>
      </c>
      <c r="T111" s="90">
        <v>0.95557837976633719</v>
      </c>
      <c r="U111" s="88">
        <v>36766</v>
      </c>
      <c r="V111" s="88">
        <v>1775</v>
      </c>
      <c r="W111" s="88">
        <v>0</v>
      </c>
      <c r="X111" s="90">
        <v>0.95172169939618123</v>
      </c>
      <c r="Y111" s="85">
        <f t="shared" si="80"/>
        <v>69667</v>
      </c>
      <c r="Z111" s="85">
        <f t="shared" si="80"/>
        <v>2905</v>
      </c>
      <c r="AA111" s="91">
        <f t="shared" si="80"/>
        <v>4</v>
      </c>
      <c r="AB111" s="92">
        <v>1</v>
      </c>
      <c r="AC111" s="84">
        <v>0</v>
      </c>
      <c r="AD111" s="84">
        <v>0</v>
      </c>
      <c r="AE111" s="92">
        <v>1</v>
      </c>
      <c r="AF111" s="84">
        <v>0</v>
      </c>
      <c r="AG111" s="84">
        <v>0</v>
      </c>
      <c r="AH111" s="93">
        <v>1</v>
      </c>
      <c r="AI111" s="84">
        <v>0</v>
      </c>
      <c r="AJ111" s="94">
        <v>0</v>
      </c>
      <c r="AK111" s="93">
        <v>1</v>
      </c>
      <c r="AL111" s="84">
        <v>0</v>
      </c>
      <c r="AM111" s="94">
        <v>0</v>
      </c>
      <c r="AN111" s="93">
        <v>1</v>
      </c>
      <c r="AO111" s="84">
        <v>0</v>
      </c>
      <c r="AP111" s="94">
        <v>0</v>
      </c>
      <c r="AQ111" s="93">
        <v>1</v>
      </c>
      <c r="AR111" s="84">
        <v>0</v>
      </c>
      <c r="AS111" s="94">
        <v>0</v>
      </c>
      <c r="AT111" s="93">
        <v>1</v>
      </c>
      <c r="AU111" s="84">
        <v>0</v>
      </c>
      <c r="AV111" s="94">
        <v>0</v>
      </c>
      <c r="AW111" s="95">
        <f t="shared" si="81"/>
        <v>10108</v>
      </c>
      <c r="AX111" s="95">
        <f t="shared" si="82"/>
        <v>15004</v>
      </c>
      <c r="AY111" s="96">
        <f t="shared" si="83"/>
        <v>44555</v>
      </c>
      <c r="AZ111" s="109"/>
      <c r="BA111" s="97">
        <v>21</v>
      </c>
      <c r="BB111" s="98">
        <v>9</v>
      </c>
      <c r="BC111" s="98">
        <v>22</v>
      </c>
      <c r="BD111" s="99">
        <v>7.5</v>
      </c>
      <c r="BE111" s="100">
        <v>10.5</v>
      </c>
      <c r="BF111" s="101"/>
      <c r="BG111" s="84"/>
      <c r="BH111" s="84"/>
      <c r="BI111" s="102"/>
      <c r="BJ111" s="102"/>
      <c r="BK111" s="102"/>
      <c r="BL111" s="103"/>
      <c r="BM111" s="104"/>
      <c r="BN111" s="102"/>
      <c r="BO111" s="102"/>
      <c r="BP111" s="104"/>
      <c r="BQ111" s="104"/>
      <c r="BR111" s="104"/>
      <c r="BS111" s="104"/>
      <c r="BT111" s="105">
        <f t="shared" si="71"/>
        <v>1</v>
      </c>
      <c r="BU111" s="105">
        <f t="shared" si="72"/>
        <v>1</v>
      </c>
      <c r="BV111" s="105">
        <f t="shared" si="73"/>
        <v>1</v>
      </c>
      <c r="BW111" s="105">
        <f t="shared" si="63"/>
        <v>1</v>
      </c>
      <c r="BX111" s="105">
        <f t="shared" si="74"/>
        <v>1</v>
      </c>
      <c r="BY111" s="105">
        <f t="shared" si="75"/>
        <v>1</v>
      </c>
      <c r="BZ111" s="105">
        <f t="shared" si="76"/>
        <v>1</v>
      </c>
      <c r="CA111" s="221">
        <v>0.98</v>
      </c>
      <c r="CB111" s="221">
        <v>0.9</v>
      </c>
      <c r="CC111" s="340"/>
      <c r="CD111" s="340"/>
      <c r="CE111" s="340"/>
      <c r="CF111" s="340"/>
      <c r="CG111" s="340"/>
      <c r="CH111" s="340"/>
      <c r="CI111" s="340"/>
      <c r="CJ111" s="222">
        <v>0.998</v>
      </c>
      <c r="CK111" s="222">
        <v>0.95</v>
      </c>
      <c r="CL111" s="223">
        <f t="shared" si="64"/>
        <v>1</v>
      </c>
      <c r="CM111" s="223">
        <f t="shared" si="65"/>
        <v>1</v>
      </c>
      <c r="CN111" s="223">
        <f t="shared" si="66"/>
        <v>1</v>
      </c>
      <c r="CO111" s="223">
        <f t="shared" si="67"/>
        <v>1</v>
      </c>
      <c r="CP111" s="223">
        <f t="shared" si="68"/>
        <v>1</v>
      </c>
      <c r="CQ111" s="223">
        <f t="shared" si="69"/>
        <v>1</v>
      </c>
      <c r="CR111" s="223">
        <f t="shared" si="70"/>
        <v>1</v>
      </c>
      <c r="CS111" s="343"/>
      <c r="CT111" s="343"/>
      <c r="CU111" s="343"/>
      <c r="CV111" s="343"/>
      <c r="CW111" s="343"/>
      <c r="CX111" s="343"/>
      <c r="CY111" s="343"/>
      <c r="CZ111" s="342"/>
      <c r="DA111" s="338"/>
      <c r="DB111" s="338"/>
      <c r="DC111" s="338"/>
      <c r="DD111" s="338"/>
      <c r="DE111" s="84">
        <f t="shared" si="53"/>
        <v>0</v>
      </c>
      <c r="DF111" s="84">
        <f t="shared" si="53"/>
        <v>0</v>
      </c>
      <c r="DG111" s="84">
        <f t="shared" si="53"/>
        <v>0</v>
      </c>
      <c r="DH111" s="84">
        <f t="shared" si="54"/>
        <v>0</v>
      </c>
      <c r="DI111" s="84">
        <f t="shared" si="54"/>
        <v>0</v>
      </c>
      <c r="DJ111" s="84">
        <f t="shared" si="54"/>
        <v>0</v>
      </c>
      <c r="DK111" s="84">
        <f t="shared" si="54"/>
        <v>0</v>
      </c>
      <c r="DL111" s="337"/>
      <c r="DM111" s="337"/>
      <c r="DN111" s="337"/>
      <c r="DO111" s="337"/>
      <c r="DP111" s="337"/>
      <c r="DQ111" s="337"/>
      <c r="DR111" s="337"/>
    </row>
    <row r="112" spans="1:122" s="106" customFormat="1" ht="13.5" thickBot="1" x14ac:dyDescent="0.25">
      <c r="A112" s="84">
        <v>1786</v>
      </c>
      <c r="B112" s="335"/>
      <c r="C112" s="86">
        <v>42608</v>
      </c>
      <c r="D112" s="110">
        <f t="shared" si="79"/>
        <v>66792</v>
      </c>
      <c r="E112" s="84">
        <v>8238</v>
      </c>
      <c r="F112" s="88">
        <v>261</v>
      </c>
      <c r="G112" s="84">
        <v>0</v>
      </c>
      <c r="H112" s="89">
        <v>0.96831755280407861</v>
      </c>
      <c r="I112" s="88">
        <v>12341</v>
      </c>
      <c r="J112" s="84">
        <v>335</v>
      </c>
      <c r="K112" s="88">
        <v>3</v>
      </c>
      <c r="L112" s="89">
        <v>0.97285471193582362</v>
      </c>
      <c r="M112" s="88">
        <v>3315</v>
      </c>
      <c r="N112" s="88">
        <v>81</v>
      </c>
      <c r="O112" s="88">
        <v>0</v>
      </c>
      <c r="P112" s="90">
        <v>0.97556561085972848</v>
      </c>
      <c r="Q112" s="88">
        <v>6461</v>
      </c>
      <c r="R112" s="88">
        <v>370</v>
      </c>
      <c r="S112" s="88">
        <v>0</v>
      </c>
      <c r="T112" s="90">
        <v>0.94273332301501311</v>
      </c>
      <c r="U112" s="88">
        <v>36437</v>
      </c>
      <c r="V112" s="88">
        <v>1509</v>
      </c>
      <c r="W112" s="88">
        <v>3</v>
      </c>
      <c r="X112" s="90">
        <v>0.95858605263880126</v>
      </c>
      <c r="Y112" s="85">
        <f t="shared" si="80"/>
        <v>66792</v>
      </c>
      <c r="Z112" s="85">
        <f t="shared" si="80"/>
        <v>2556</v>
      </c>
      <c r="AA112" s="91">
        <f t="shared" si="80"/>
        <v>6</v>
      </c>
      <c r="AB112" s="92">
        <v>1</v>
      </c>
      <c r="AC112" s="84">
        <v>0</v>
      </c>
      <c r="AD112" s="84">
        <v>0</v>
      </c>
      <c r="AE112" s="92">
        <v>1</v>
      </c>
      <c r="AF112" s="84">
        <v>0</v>
      </c>
      <c r="AG112" s="84">
        <v>0</v>
      </c>
      <c r="AH112" s="93">
        <v>1</v>
      </c>
      <c r="AI112" s="84">
        <v>0</v>
      </c>
      <c r="AJ112" s="94">
        <v>0</v>
      </c>
      <c r="AK112" s="93">
        <v>1</v>
      </c>
      <c r="AL112" s="84">
        <v>0</v>
      </c>
      <c r="AM112" s="94">
        <v>0</v>
      </c>
      <c r="AN112" s="93">
        <v>1</v>
      </c>
      <c r="AO112" s="84">
        <v>0</v>
      </c>
      <c r="AP112" s="94">
        <v>0</v>
      </c>
      <c r="AQ112" s="93">
        <v>1</v>
      </c>
      <c r="AR112" s="84">
        <v>0</v>
      </c>
      <c r="AS112" s="94">
        <v>0</v>
      </c>
      <c r="AT112" s="93">
        <v>1</v>
      </c>
      <c r="AU112" s="84">
        <v>0</v>
      </c>
      <c r="AV112" s="94">
        <v>0</v>
      </c>
      <c r="AW112" s="95">
        <f t="shared" si="81"/>
        <v>8238</v>
      </c>
      <c r="AX112" s="95">
        <f t="shared" si="82"/>
        <v>15656</v>
      </c>
      <c r="AY112" s="96">
        <f t="shared" si="83"/>
        <v>42898</v>
      </c>
      <c r="AZ112" s="109"/>
      <c r="BA112" s="97">
        <v>21</v>
      </c>
      <c r="BB112" s="98">
        <v>9</v>
      </c>
      <c r="BC112" s="98">
        <v>22</v>
      </c>
      <c r="BD112" s="99">
        <v>7.5</v>
      </c>
      <c r="BE112" s="100">
        <v>10.5</v>
      </c>
      <c r="BF112" s="101"/>
      <c r="BG112" s="84"/>
      <c r="BH112" s="84"/>
      <c r="BI112" s="102"/>
      <c r="BJ112" s="102"/>
      <c r="BK112" s="102"/>
      <c r="BL112" s="103"/>
      <c r="BM112" s="104"/>
      <c r="BN112" s="102"/>
      <c r="BO112" s="102"/>
      <c r="BP112" s="104"/>
      <c r="BQ112" s="104"/>
      <c r="BR112" s="104"/>
      <c r="BS112" s="104"/>
      <c r="BT112" s="105">
        <f t="shared" si="71"/>
        <v>1</v>
      </c>
      <c r="BU112" s="105">
        <f t="shared" si="72"/>
        <v>1</v>
      </c>
      <c r="BV112" s="105">
        <f t="shared" si="73"/>
        <v>1</v>
      </c>
      <c r="BW112" s="105">
        <f t="shared" si="63"/>
        <v>1</v>
      </c>
      <c r="BX112" s="105">
        <f t="shared" si="74"/>
        <v>1</v>
      </c>
      <c r="BY112" s="105">
        <f t="shared" si="75"/>
        <v>1</v>
      </c>
      <c r="BZ112" s="105">
        <f t="shared" si="76"/>
        <v>1</v>
      </c>
      <c r="CA112" s="221">
        <v>0.98</v>
      </c>
      <c r="CB112" s="221">
        <v>0.9</v>
      </c>
      <c r="CC112" s="340"/>
      <c r="CD112" s="340"/>
      <c r="CE112" s="340"/>
      <c r="CF112" s="340"/>
      <c r="CG112" s="340"/>
      <c r="CH112" s="340"/>
      <c r="CI112" s="340"/>
      <c r="CJ112" s="222">
        <v>0.998</v>
      </c>
      <c r="CK112" s="222">
        <v>0.95</v>
      </c>
      <c r="CL112" s="223">
        <f t="shared" si="64"/>
        <v>1</v>
      </c>
      <c r="CM112" s="223">
        <f t="shared" si="65"/>
        <v>1</v>
      </c>
      <c r="CN112" s="223">
        <f t="shared" si="66"/>
        <v>1</v>
      </c>
      <c r="CO112" s="223">
        <f t="shared" si="67"/>
        <v>1</v>
      </c>
      <c r="CP112" s="223">
        <f t="shared" si="68"/>
        <v>1</v>
      </c>
      <c r="CQ112" s="223">
        <f t="shared" si="69"/>
        <v>1</v>
      </c>
      <c r="CR112" s="223">
        <f t="shared" si="70"/>
        <v>1</v>
      </c>
      <c r="CS112" s="343"/>
      <c r="CT112" s="343"/>
      <c r="CU112" s="343"/>
      <c r="CV112" s="343"/>
      <c r="CW112" s="343"/>
      <c r="CX112" s="343"/>
      <c r="CY112" s="343"/>
      <c r="CZ112" s="342"/>
      <c r="DA112" s="338"/>
      <c r="DB112" s="338"/>
      <c r="DC112" s="338"/>
      <c r="DD112" s="338"/>
      <c r="DE112" s="84">
        <f t="shared" si="53"/>
        <v>0</v>
      </c>
      <c r="DF112" s="84">
        <f t="shared" si="53"/>
        <v>0</v>
      </c>
      <c r="DG112" s="84">
        <f t="shared" si="53"/>
        <v>0</v>
      </c>
      <c r="DH112" s="84">
        <f t="shared" si="54"/>
        <v>0</v>
      </c>
      <c r="DI112" s="84">
        <f t="shared" si="54"/>
        <v>0</v>
      </c>
      <c r="DJ112" s="84">
        <f t="shared" si="54"/>
        <v>0</v>
      </c>
      <c r="DK112" s="84">
        <f t="shared" si="54"/>
        <v>0</v>
      </c>
      <c r="DL112" s="337"/>
      <c r="DM112" s="337"/>
      <c r="DN112" s="337"/>
      <c r="DO112" s="337"/>
      <c r="DP112" s="337"/>
      <c r="DQ112" s="337"/>
      <c r="DR112" s="337"/>
    </row>
    <row r="113" spans="1:122" s="106" customFormat="1" ht="13.5" thickBot="1" x14ac:dyDescent="0.25">
      <c r="A113" s="84">
        <v>1787</v>
      </c>
      <c r="B113" s="335"/>
      <c r="C113" s="86">
        <v>42609</v>
      </c>
      <c r="D113" s="110">
        <f t="shared" si="79"/>
        <v>45997</v>
      </c>
      <c r="E113" s="84"/>
      <c r="F113" s="88"/>
      <c r="G113" s="84"/>
      <c r="H113" s="111"/>
      <c r="I113" s="88">
        <v>7567</v>
      </c>
      <c r="J113" s="84">
        <v>617</v>
      </c>
      <c r="K113" s="88">
        <v>2</v>
      </c>
      <c r="L113" s="89">
        <v>0.91846174177349016</v>
      </c>
      <c r="M113" s="88">
        <v>2767</v>
      </c>
      <c r="N113" s="88">
        <v>131</v>
      </c>
      <c r="O113" s="88">
        <v>160</v>
      </c>
      <c r="P113" s="90">
        <v>0.95265630646910016</v>
      </c>
      <c r="Q113" s="88">
        <v>3761</v>
      </c>
      <c r="R113" s="88">
        <v>330</v>
      </c>
      <c r="S113" s="88">
        <v>1</v>
      </c>
      <c r="T113" s="90">
        <v>0.91225737835681997</v>
      </c>
      <c r="U113" s="88">
        <v>31902</v>
      </c>
      <c r="V113" s="88">
        <v>1228</v>
      </c>
      <c r="W113" s="88">
        <v>3</v>
      </c>
      <c r="X113" s="90">
        <v>0.96150711554134538</v>
      </c>
      <c r="Y113" s="85">
        <f t="shared" si="80"/>
        <v>45997</v>
      </c>
      <c r="Z113" s="85">
        <f t="shared" si="80"/>
        <v>2306</v>
      </c>
      <c r="AA113" s="91">
        <f t="shared" si="80"/>
        <v>166</v>
      </c>
      <c r="AB113" s="92">
        <v>1</v>
      </c>
      <c r="AC113" s="84">
        <v>0</v>
      </c>
      <c r="AD113" s="84">
        <v>0</v>
      </c>
      <c r="AE113" s="92">
        <v>1</v>
      </c>
      <c r="AF113" s="84">
        <v>0</v>
      </c>
      <c r="AG113" s="84">
        <v>0</v>
      </c>
      <c r="AH113" s="93">
        <v>0.93179999999999996</v>
      </c>
      <c r="AI113" s="84">
        <v>1</v>
      </c>
      <c r="AJ113" s="94">
        <v>1.5</v>
      </c>
      <c r="AK113" s="93">
        <v>1</v>
      </c>
      <c r="AL113" s="84">
        <v>0</v>
      </c>
      <c r="AM113" s="94">
        <v>0</v>
      </c>
      <c r="AN113" s="93">
        <v>1</v>
      </c>
      <c r="AO113" s="84">
        <v>0</v>
      </c>
      <c r="AP113" s="94">
        <v>0</v>
      </c>
      <c r="AQ113" s="93">
        <v>1</v>
      </c>
      <c r="AR113" s="84">
        <v>0</v>
      </c>
      <c r="AS113" s="94">
        <v>0</v>
      </c>
      <c r="AT113" s="93">
        <v>1</v>
      </c>
      <c r="AU113" s="84">
        <v>0</v>
      </c>
      <c r="AV113" s="94">
        <v>0</v>
      </c>
      <c r="AW113" s="95">
        <f t="shared" si="81"/>
        <v>0</v>
      </c>
      <c r="AX113" s="95">
        <f t="shared" si="82"/>
        <v>10334</v>
      </c>
      <c r="AY113" s="96">
        <f t="shared" si="83"/>
        <v>35663</v>
      </c>
      <c r="AZ113" s="109" t="s">
        <v>187</v>
      </c>
      <c r="BA113" s="97">
        <v>21</v>
      </c>
      <c r="BB113" s="98">
        <v>9</v>
      </c>
      <c r="BC113" s="98">
        <v>22</v>
      </c>
      <c r="BD113" s="99">
        <v>7.5</v>
      </c>
      <c r="BE113" s="100">
        <v>10.5</v>
      </c>
      <c r="BF113" s="101"/>
      <c r="BG113" s="84"/>
      <c r="BH113" s="84">
        <v>1.5</v>
      </c>
      <c r="BI113" s="102"/>
      <c r="BJ113" s="102"/>
      <c r="BK113" s="102"/>
      <c r="BL113" s="103"/>
      <c r="BM113" s="104"/>
      <c r="BN113" s="102"/>
      <c r="BO113" s="102">
        <v>0</v>
      </c>
      <c r="BP113" s="108"/>
      <c r="BQ113" s="108"/>
      <c r="BR113" s="108"/>
      <c r="BS113" s="108"/>
      <c r="BT113" s="105">
        <f t="shared" si="71"/>
        <v>1</v>
      </c>
      <c r="BU113" s="105">
        <f t="shared" si="72"/>
        <v>1</v>
      </c>
      <c r="BV113" s="105">
        <f t="shared" si="73"/>
        <v>1</v>
      </c>
      <c r="BW113" s="105">
        <f t="shared" si="63"/>
        <v>1</v>
      </c>
      <c r="BX113" s="105">
        <f t="shared" si="74"/>
        <v>1</v>
      </c>
      <c r="BY113" s="105">
        <f t="shared" si="75"/>
        <v>1</v>
      </c>
      <c r="BZ113" s="105">
        <f t="shared" si="76"/>
        <v>1</v>
      </c>
      <c r="CA113" s="221">
        <v>0.98</v>
      </c>
      <c r="CB113" s="221">
        <v>0.9</v>
      </c>
      <c r="CC113" s="340"/>
      <c r="CD113" s="340"/>
      <c r="CE113" s="340"/>
      <c r="CF113" s="340"/>
      <c r="CG113" s="340"/>
      <c r="CH113" s="340"/>
      <c r="CI113" s="340"/>
      <c r="CJ113" s="222">
        <v>0.998</v>
      </c>
      <c r="CK113" s="222">
        <v>0.95</v>
      </c>
      <c r="CL113" s="223">
        <f t="shared" si="64"/>
        <v>1</v>
      </c>
      <c r="CM113" s="223">
        <f t="shared" si="65"/>
        <v>1</v>
      </c>
      <c r="CN113" s="223">
        <f t="shared" si="66"/>
        <v>0.93179999999999996</v>
      </c>
      <c r="CO113" s="223">
        <f t="shared" si="67"/>
        <v>1</v>
      </c>
      <c r="CP113" s="223">
        <f t="shared" si="68"/>
        <v>1</v>
      </c>
      <c r="CQ113" s="223">
        <f t="shared" si="69"/>
        <v>1</v>
      </c>
      <c r="CR113" s="223">
        <f t="shared" si="70"/>
        <v>1</v>
      </c>
      <c r="CS113" s="343"/>
      <c r="CT113" s="343"/>
      <c r="CU113" s="343"/>
      <c r="CV113" s="343"/>
      <c r="CW113" s="343"/>
      <c r="CX113" s="343"/>
      <c r="CY113" s="343"/>
      <c r="CZ113" s="342"/>
      <c r="DA113" s="338"/>
      <c r="DB113" s="338"/>
      <c r="DC113" s="338"/>
      <c r="DD113" s="338"/>
      <c r="DE113" s="84">
        <f t="shared" si="53"/>
        <v>0</v>
      </c>
      <c r="DF113" s="84">
        <f t="shared" si="53"/>
        <v>0</v>
      </c>
      <c r="DG113" s="84">
        <f t="shared" si="53"/>
        <v>0</v>
      </c>
      <c r="DH113" s="84">
        <f t="shared" si="54"/>
        <v>0</v>
      </c>
      <c r="DI113" s="84">
        <f t="shared" si="54"/>
        <v>0</v>
      </c>
      <c r="DJ113" s="84">
        <f t="shared" si="54"/>
        <v>0</v>
      </c>
      <c r="DK113" s="84">
        <f t="shared" si="54"/>
        <v>0</v>
      </c>
      <c r="DL113" s="337"/>
      <c r="DM113" s="337"/>
      <c r="DN113" s="337"/>
      <c r="DO113" s="337"/>
      <c r="DP113" s="337"/>
      <c r="DQ113" s="337"/>
      <c r="DR113" s="337"/>
    </row>
    <row r="114" spans="1:122" s="106" customFormat="1" ht="13.5" thickBot="1" x14ac:dyDescent="0.25">
      <c r="A114" s="84">
        <v>1788</v>
      </c>
      <c r="B114" s="336"/>
      <c r="C114" s="86">
        <v>42610</v>
      </c>
      <c r="D114" s="110">
        <f t="shared" si="79"/>
        <v>24326</v>
      </c>
      <c r="E114" s="84"/>
      <c r="F114" s="88"/>
      <c r="G114" s="84"/>
      <c r="H114" s="111"/>
      <c r="I114" s="88">
        <v>137</v>
      </c>
      <c r="J114" s="84">
        <v>12</v>
      </c>
      <c r="K114" s="88">
        <v>0</v>
      </c>
      <c r="L114" s="89">
        <v>0.91240875912408759</v>
      </c>
      <c r="M114" s="88">
        <v>369</v>
      </c>
      <c r="N114" s="88">
        <v>30</v>
      </c>
      <c r="O114" s="88">
        <v>0</v>
      </c>
      <c r="P114" s="90">
        <v>0.91869918699186992</v>
      </c>
      <c r="Q114" s="88">
        <v>124</v>
      </c>
      <c r="R114" s="88">
        <v>3</v>
      </c>
      <c r="S114" s="88">
        <v>0</v>
      </c>
      <c r="T114" s="90">
        <v>0.97580645161290325</v>
      </c>
      <c r="U114" s="88">
        <v>23696</v>
      </c>
      <c r="V114" s="88">
        <v>479</v>
      </c>
      <c r="W114" s="88">
        <v>0</v>
      </c>
      <c r="X114" s="90">
        <v>0.97978561782579343</v>
      </c>
      <c r="Y114" s="85">
        <f t="shared" si="80"/>
        <v>24326</v>
      </c>
      <c r="Z114" s="85">
        <f t="shared" si="80"/>
        <v>524</v>
      </c>
      <c r="AA114" s="91">
        <f t="shared" si="80"/>
        <v>0</v>
      </c>
      <c r="AB114" s="92">
        <v>1</v>
      </c>
      <c r="AC114" s="84">
        <v>0</v>
      </c>
      <c r="AD114" s="84">
        <v>0</v>
      </c>
      <c r="AE114" s="92">
        <v>1</v>
      </c>
      <c r="AF114" s="84">
        <v>0</v>
      </c>
      <c r="AG114" s="84">
        <v>0</v>
      </c>
      <c r="AH114" s="93">
        <v>1</v>
      </c>
      <c r="AI114" s="84">
        <v>0</v>
      </c>
      <c r="AJ114" s="94">
        <v>0</v>
      </c>
      <c r="AK114" s="93">
        <v>1</v>
      </c>
      <c r="AL114" s="84">
        <v>0</v>
      </c>
      <c r="AM114" s="94">
        <v>0</v>
      </c>
      <c r="AN114" s="93">
        <v>1</v>
      </c>
      <c r="AO114" s="84">
        <v>0</v>
      </c>
      <c r="AP114" s="94">
        <v>0</v>
      </c>
      <c r="AQ114" s="93">
        <v>1</v>
      </c>
      <c r="AR114" s="84">
        <v>0</v>
      </c>
      <c r="AS114" s="94">
        <v>0</v>
      </c>
      <c r="AT114" s="93">
        <v>1</v>
      </c>
      <c r="AU114" s="84">
        <v>0</v>
      </c>
      <c r="AV114" s="94">
        <v>0</v>
      </c>
      <c r="AW114" s="95">
        <f t="shared" si="81"/>
        <v>0</v>
      </c>
      <c r="AX114" s="95">
        <f t="shared" si="82"/>
        <v>506</v>
      </c>
      <c r="AY114" s="96">
        <f t="shared" si="83"/>
        <v>23820</v>
      </c>
      <c r="AZ114" s="109"/>
      <c r="BA114" s="97">
        <v>21</v>
      </c>
      <c r="BB114" s="98">
        <v>9</v>
      </c>
      <c r="BC114" s="98">
        <v>22</v>
      </c>
      <c r="BD114" s="99">
        <v>7.5</v>
      </c>
      <c r="BE114" s="100">
        <v>10.5</v>
      </c>
      <c r="BF114" s="101"/>
      <c r="BG114" s="84"/>
      <c r="BH114" s="84"/>
      <c r="BI114" s="102"/>
      <c r="BJ114" s="102"/>
      <c r="BK114" s="102"/>
      <c r="BL114" s="103"/>
      <c r="BM114" s="104"/>
      <c r="BN114" s="102"/>
      <c r="BO114" s="102"/>
      <c r="BP114" s="108"/>
      <c r="BQ114" s="108"/>
      <c r="BR114" s="108"/>
      <c r="BS114" s="108"/>
      <c r="BT114" s="105">
        <f t="shared" si="71"/>
        <v>1</v>
      </c>
      <c r="BU114" s="105">
        <f t="shared" si="72"/>
        <v>1</v>
      </c>
      <c r="BV114" s="105">
        <f t="shared" si="73"/>
        <v>1</v>
      </c>
      <c r="BW114" s="105">
        <f t="shared" si="63"/>
        <v>1</v>
      </c>
      <c r="BX114" s="105">
        <f t="shared" si="74"/>
        <v>1</v>
      </c>
      <c r="BY114" s="105">
        <f t="shared" si="75"/>
        <v>1</v>
      </c>
      <c r="BZ114" s="105">
        <f t="shared" si="76"/>
        <v>1</v>
      </c>
      <c r="CA114" s="221">
        <v>0.98</v>
      </c>
      <c r="CB114" s="221">
        <v>0.9</v>
      </c>
      <c r="CC114" s="341"/>
      <c r="CD114" s="341"/>
      <c r="CE114" s="341"/>
      <c r="CF114" s="341"/>
      <c r="CG114" s="341"/>
      <c r="CH114" s="341"/>
      <c r="CI114" s="341"/>
      <c r="CJ114" s="222">
        <v>0.998</v>
      </c>
      <c r="CK114" s="222">
        <v>0.95</v>
      </c>
      <c r="CL114" s="223">
        <f t="shared" si="64"/>
        <v>1</v>
      </c>
      <c r="CM114" s="223">
        <f t="shared" si="65"/>
        <v>1</v>
      </c>
      <c r="CN114" s="223">
        <f t="shared" si="66"/>
        <v>1</v>
      </c>
      <c r="CO114" s="223">
        <f t="shared" si="67"/>
        <v>1</v>
      </c>
      <c r="CP114" s="223">
        <f t="shared" si="68"/>
        <v>1</v>
      </c>
      <c r="CQ114" s="223">
        <f t="shared" si="69"/>
        <v>1</v>
      </c>
      <c r="CR114" s="223">
        <f t="shared" si="70"/>
        <v>1</v>
      </c>
      <c r="CS114" s="343"/>
      <c r="CT114" s="343"/>
      <c r="CU114" s="343"/>
      <c r="CV114" s="343"/>
      <c r="CW114" s="343"/>
      <c r="CX114" s="343"/>
      <c r="CY114" s="343"/>
      <c r="CZ114" s="342"/>
      <c r="DA114" s="338"/>
      <c r="DB114" s="338"/>
      <c r="DC114" s="338"/>
      <c r="DD114" s="338"/>
      <c r="DE114" s="84">
        <f t="shared" si="53"/>
        <v>0</v>
      </c>
      <c r="DF114" s="84">
        <f t="shared" si="53"/>
        <v>0</v>
      </c>
      <c r="DG114" s="84">
        <f t="shared" si="53"/>
        <v>0</v>
      </c>
      <c r="DH114" s="84">
        <f t="shared" si="54"/>
        <v>0</v>
      </c>
      <c r="DI114" s="84">
        <f t="shared" si="54"/>
        <v>0</v>
      </c>
      <c r="DJ114" s="84">
        <f t="shared" si="54"/>
        <v>0</v>
      </c>
      <c r="DK114" s="84">
        <f t="shared" si="54"/>
        <v>0</v>
      </c>
      <c r="DL114" s="337"/>
      <c r="DM114" s="337"/>
      <c r="DN114" s="337"/>
      <c r="DO114" s="337"/>
      <c r="DP114" s="337"/>
      <c r="DQ114" s="337"/>
      <c r="DR114" s="337"/>
    </row>
    <row r="115" spans="1:122" s="106" customFormat="1" ht="13.5" thickBot="1" x14ac:dyDescent="0.25">
      <c r="A115" s="84">
        <v>1789</v>
      </c>
      <c r="B115" s="334">
        <v>35</v>
      </c>
      <c r="C115" s="86">
        <v>42611</v>
      </c>
      <c r="D115" s="110">
        <f t="shared" si="79"/>
        <v>73478</v>
      </c>
      <c r="E115" s="84">
        <v>9567</v>
      </c>
      <c r="F115" s="88">
        <v>254</v>
      </c>
      <c r="G115" s="84">
        <v>0</v>
      </c>
      <c r="H115" s="89">
        <v>0.97345040242500258</v>
      </c>
      <c r="I115" s="88">
        <v>12898</v>
      </c>
      <c r="J115" s="84">
        <v>566</v>
      </c>
      <c r="K115" s="88">
        <v>0</v>
      </c>
      <c r="L115" s="89">
        <v>0.95611722747712824</v>
      </c>
      <c r="M115" s="88">
        <v>4508</v>
      </c>
      <c r="N115" s="88">
        <v>108</v>
      </c>
      <c r="O115" s="88">
        <v>0</v>
      </c>
      <c r="P115" s="90">
        <v>0.97604259094942325</v>
      </c>
      <c r="Q115" s="88">
        <v>6042</v>
      </c>
      <c r="R115" s="88">
        <v>291</v>
      </c>
      <c r="S115" s="88">
        <v>0</v>
      </c>
      <c r="T115" s="90">
        <v>0.95183714001986097</v>
      </c>
      <c r="U115" s="88">
        <v>40463</v>
      </c>
      <c r="V115" s="88">
        <v>1539</v>
      </c>
      <c r="W115" s="88">
        <v>1</v>
      </c>
      <c r="X115" s="90">
        <v>0.96196525220571882</v>
      </c>
      <c r="Y115" s="85">
        <f t="shared" si="80"/>
        <v>73478</v>
      </c>
      <c r="Z115" s="85">
        <f t="shared" si="80"/>
        <v>2758</v>
      </c>
      <c r="AA115" s="91">
        <f t="shared" si="80"/>
        <v>1</v>
      </c>
      <c r="AB115" s="92">
        <v>1</v>
      </c>
      <c r="AC115" s="84">
        <v>0</v>
      </c>
      <c r="AD115" s="84">
        <v>0</v>
      </c>
      <c r="AE115" s="92">
        <v>1</v>
      </c>
      <c r="AF115" s="84">
        <v>0</v>
      </c>
      <c r="AG115" s="84">
        <v>0</v>
      </c>
      <c r="AH115" s="93">
        <v>1</v>
      </c>
      <c r="AI115" s="84">
        <v>0</v>
      </c>
      <c r="AJ115" s="94">
        <v>0</v>
      </c>
      <c r="AK115" s="93">
        <v>1</v>
      </c>
      <c r="AL115" s="84">
        <v>0</v>
      </c>
      <c r="AM115" s="94">
        <v>0</v>
      </c>
      <c r="AN115" s="93">
        <v>1</v>
      </c>
      <c r="AO115" s="84">
        <v>0</v>
      </c>
      <c r="AP115" s="94">
        <v>0</v>
      </c>
      <c r="AQ115" s="93">
        <v>1</v>
      </c>
      <c r="AR115" s="84">
        <v>0</v>
      </c>
      <c r="AS115" s="94">
        <v>0</v>
      </c>
      <c r="AT115" s="93">
        <v>1</v>
      </c>
      <c r="AU115" s="84">
        <v>0</v>
      </c>
      <c r="AV115" s="94">
        <v>0</v>
      </c>
      <c r="AW115" s="95">
        <f t="shared" si="81"/>
        <v>9567</v>
      </c>
      <c r="AX115" s="95">
        <f t="shared" si="82"/>
        <v>17406</v>
      </c>
      <c r="AY115" s="96">
        <f t="shared" si="83"/>
        <v>46505</v>
      </c>
      <c r="AZ115" s="109"/>
      <c r="BA115" s="97">
        <v>14.5</v>
      </c>
      <c r="BB115" s="98">
        <v>0</v>
      </c>
      <c r="BC115" s="98">
        <v>12</v>
      </c>
      <c r="BD115" s="99">
        <v>7.5</v>
      </c>
      <c r="BE115" s="100">
        <v>10.5</v>
      </c>
      <c r="BF115" s="101"/>
      <c r="BG115" s="84"/>
      <c r="BH115" s="84"/>
      <c r="BI115" s="102"/>
      <c r="BJ115" s="102"/>
      <c r="BK115" s="102"/>
      <c r="BL115" s="103"/>
      <c r="BM115" s="104"/>
      <c r="BN115" s="102"/>
      <c r="BO115" s="102"/>
      <c r="BP115" s="104"/>
      <c r="BQ115" s="104"/>
      <c r="BR115" s="104"/>
      <c r="BS115" s="104"/>
      <c r="BT115" s="105">
        <f t="shared" si="71"/>
        <v>1</v>
      </c>
      <c r="BU115" s="105">
        <f t="shared" si="72"/>
        <v>1</v>
      </c>
      <c r="BV115" s="105">
        <f t="shared" si="73"/>
        <v>1</v>
      </c>
      <c r="BW115" s="105">
        <f t="shared" si="63"/>
        <v>1</v>
      </c>
      <c r="BX115" s="105">
        <f t="shared" si="74"/>
        <v>1</v>
      </c>
      <c r="BY115" s="105">
        <f t="shared" si="75"/>
        <v>1</v>
      </c>
      <c r="BZ115" s="105">
        <f t="shared" si="76"/>
        <v>1</v>
      </c>
      <c r="CA115" s="221">
        <v>0.98</v>
      </c>
      <c r="CB115" s="221">
        <v>0.9</v>
      </c>
      <c r="CC115" s="339">
        <f t="shared" ref="CC115:CI115" si="86">AVERAGE(BT115:BT121)</f>
        <v>1</v>
      </c>
      <c r="CD115" s="339">
        <f t="shared" si="86"/>
        <v>1</v>
      </c>
      <c r="CE115" s="339">
        <f t="shared" si="86"/>
        <v>1</v>
      </c>
      <c r="CF115" s="339">
        <f t="shared" si="86"/>
        <v>1</v>
      </c>
      <c r="CG115" s="339">
        <f t="shared" si="86"/>
        <v>1</v>
      </c>
      <c r="CH115" s="339">
        <f t="shared" si="86"/>
        <v>1</v>
      </c>
      <c r="CI115" s="339">
        <f t="shared" si="86"/>
        <v>1</v>
      </c>
      <c r="CJ115" s="222">
        <v>0.998</v>
      </c>
      <c r="CK115" s="222">
        <v>0.95</v>
      </c>
      <c r="CL115" s="223">
        <f t="shared" si="64"/>
        <v>1</v>
      </c>
      <c r="CM115" s="223">
        <f t="shared" si="65"/>
        <v>1</v>
      </c>
      <c r="CN115" s="223">
        <f t="shared" si="66"/>
        <v>1</v>
      </c>
      <c r="CO115" s="223">
        <f t="shared" si="67"/>
        <v>1</v>
      </c>
      <c r="CP115" s="223">
        <f t="shared" si="68"/>
        <v>1</v>
      </c>
      <c r="CQ115" s="223">
        <f t="shared" si="69"/>
        <v>1</v>
      </c>
      <c r="CR115" s="223">
        <f t="shared" si="70"/>
        <v>1</v>
      </c>
      <c r="CS115" s="342">
        <f t="shared" ref="CS115:CY115" si="87">AVERAGE(CL115:CL121)</f>
        <v>0.99830000000000008</v>
      </c>
      <c r="CT115" s="342">
        <f t="shared" si="87"/>
        <v>1</v>
      </c>
      <c r="CU115" s="342">
        <f t="shared" si="87"/>
        <v>1</v>
      </c>
      <c r="CV115" s="342">
        <f t="shared" si="87"/>
        <v>1</v>
      </c>
      <c r="CW115" s="342">
        <f t="shared" si="87"/>
        <v>1</v>
      </c>
      <c r="CX115" s="342">
        <f t="shared" si="87"/>
        <v>1</v>
      </c>
      <c r="CY115" s="342">
        <f t="shared" si="87"/>
        <v>1</v>
      </c>
      <c r="CZ115" s="342">
        <f>(SUM(Q115:Q121)-SUM(R115:R121))/SUM(Q115:Q121)</f>
        <v>0.94472833455000527</v>
      </c>
      <c r="DA115" s="338">
        <f>(SUM(U115:U121)-SUM(V115:V121))/SUM(U115:U121)</f>
        <v>0.96096068213383468</v>
      </c>
      <c r="DB115" s="338">
        <f>((SUM(E115:E121)-SUM(F115:F121))/SUM(E115:E121))</f>
        <v>0.97024742313549783</v>
      </c>
      <c r="DC115" s="338">
        <f>((SUM(I115:I121)-SUM(J115:J121))/SUM(I115:I121))</f>
        <v>0.95127530595905296</v>
      </c>
      <c r="DD115" s="338">
        <f>((SUM(M115:M121)-SUM(N115:N121))/SUM(M115:M121))</f>
        <v>0.95235349833216654</v>
      </c>
      <c r="DE115" s="84">
        <f t="shared" si="53"/>
        <v>0</v>
      </c>
      <c r="DF115" s="84">
        <f t="shared" si="53"/>
        <v>0</v>
      </c>
      <c r="DG115" s="84">
        <f t="shared" si="53"/>
        <v>0</v>
      </c>
      <c r="DH115" s="84">
        <f t="shared" si="54"/>
        <v>0</v>
      </c>
      <c r="DI115" s="84">
        <f t="shared" si="54"/>
        <v>0</v>
      </c>
      <c r="DJ115" s="84">
        <f t="shared" si="54"/>
        <v>0</v>
      </c>
      <c r="DK115" s="84">
        <f t="shared" si="54"/>
        <v>0</v>
      </c>
      <c r="DL115" s="337">
        <f>IF(CC115&lt;99%,5000,IF(CC115&lt;99.2%,4500,IF(CC115&lt;99.3%,4000,IF(CC115&lt;99.4%,3500,IF(CC115&lt;99.5%,3000,IF(CC115&lt;99.6%,2500,IF(CC115&lt;99.7%,2000,IF(CC115&lt;99.8%,1500,))))))))</f>
        <v>0</v>
      </c>
      <c r="DM115" s="337">
        <f>IF(CD115&lt;99%,5000,IF(CD115&lt;99.2%,4500,IF(CD115&lt;99.3%,4000,IF(CD115&lt;99.4%,3500,IF(CD115&lt;99.5%,3000,IF(CD115&lt;99.6%,2500,IF(CD115&lt;99.7%,2000,IF(CD115&lt;99.8%,1500,))))))))</f>
        <v>0</v>
      </c>
      <c r="DN115" s="337">
        <f>IF(CE115&lt;99%,5000,IF(CE115&lt;99.2%,4500,IF(CE115&lt;99.3%,4000,IF(CE115&lt;99.4%,3500,IF(CE115&lt;99.5%,3000,IF(CE115&lt;99.6%,2500,IF(CE115&lt;99.7%,2000,IF(CE115&lt;99.8%,1500,))))))))</f>
        <v>0</v>
      </c>
      <c r="DO115" s="337">
        <f>IF(CF115&lt;88.2%,5000,IF(CF115&lt;88.4%,4500,IF(CF115&lt;88.5%,4000,IF(CF115&lt;88.6%,3500,IF(CF115&lt;88.7%,3000,IF(CF115&lt;88.8%,2500,IF(CF115&lt;88.9%,2000,IF(CF115&lt;90%,1500,))))))))</f>
        <v>0</v>
      </c>
      <c r="DP115" s="337">
        <f>IF(CG115&lt;99%,5000,IF(CG115&lt;99.2%,4500,IF(CG115&lt;99.3%,4000,IF(CG115&lt;99.4%,3500,IF(CG115&lt;99.5%,3000,IF(CG115&lt;99.6%,2500,IF(CG115&lt;99.7%,2000,IF(CG115&lt;99.8%,1500,))))))))</f>
        <v>0</v>
      </c>
      <c r="DQ115" s="337">
        <f>IF(CH115&lt;99%,5000,IF(CH115&lt;99.2%,4500,IF(CH115&lt;99.3%,4000,IF(CH115&lt;99.4%,3500,IF(CH115&lt;99.5%,3000,IF(CH115&lt;99.6%,2500,IF(CH115&lt;99.7%,2000,IF(CH115&lt;99.8%,1500,))))))))</f>
        <v>0</v>
      </c>
      <c r="DR115" s="337">
        <f>IF(CI115&lt;99%,5000,IF(CI115&lt;99.2%,4500,IF(CI115&lt;99.3%,4000,IF(CI115&lt;99.4%,3500,IF(CI115&lt;99.5%,3000,IF(CI115&lt;99.6%,2500,IF(CI115&lt;99.7%,2000,IF(CI115&lt;99.8%,1500,))))))))</f>
        <v>0</v>
      </c>
    </row>
    <row r="116" spans="1:122" s="106" customFormat="1" ht="13.5" thickBot="1" x14ac:dyDescent="0.25">
      <c r="A116" s="84">
        <v>1790</v>
      </c>
      <c r="B116" s="335"/>
      <c r="C116" s="86">
        <v>42612</v>
      </c>
      <c r="D116" s="110">
        <f t="shared" si="79"/>
        <v>69192</v>
      </c>
      <c r="E116" s="84">
        <v>8643</v>
      </c>
      <c r="F116" s="88">
        <v>258</v>
      </c>
      <c r="G116" s="84">
        <v>2</v>
      </c>
      <c r="H116" s="111">
        <v>0.97014925373134331</v>
      </c>
      <c r="I116" s="88">
        <v>12756</v>
      </c>
      <c r="J116" s="84">
        <v>599</v>
      </c>
      <c r="K116" s="88">
        <v>0</v>
      </c>
      <c r="L116" s="89">
        <v>0.95304170586390713</v>
      </c>
      <c r="M116" s="88">
        <v>4009</v>
      </c>
      <c r="N116" s="88">
        <v>136</v>
      </c>
      <c r="O116" s="88">
        <v>0</v>
      </c>
      <c r="P116" s="90">
        <v>0.96607632826141188</v>
      </c>
      <c r="Q116" s="88">
        <v>6801</v>
      </c>
      <c r="R116" s="88">
        <v>398</v>
      </c>
      <c r="S116" s="88">
        <v>1</v>
      </c>
      <c r="T116" s="90">
        <v>0.94147919423614179</v>
      </c>
      <c r="U116" s="88">
        <v>36983</v>
      </c>
      <c r="V116" s="88">
        <v>1445</v>
      </c>
      <c r="W116" s="88">
        <v>0</v>
      </c>
      <c r="X116" s="90">
        <v>0.96092799394316308</v>
      </c>
      <c r="Y116" s="85">
        <f t="shared" si="80"/>
        <v>69192</v>
      </c>
      <c r="Z116" s="85">
        <f t="shared" si="80"/>
        <v>2836</v>
      </c>
      <c r="AA116" s="91">
        <f t="shared" si="80"/>
        <v>3</v>
      </c>
      <c r="AB116" s="92">
        <v>1</v>
      </c>
      <c r="AC116" s="84">
        <v>0</v>
      </c>
      <c r="AD116" s="84">
        <v>0</v>
      </c>
      <c r="AE116" s="92">
        <v>1</v>
      </c>
      <c r="AF116" s="84">
        <v>0</v>
      </c>
      <c r="AG116" s="84">
        <v>0</v>
      </c>
      <c r="AH116" s="93">
        <v>1</v>
      </c>
      <c r="AI116" s="84">
        <v>0</v>
      </c>
      <c r="AJ116" s="94">
        <v>0</v>
      </c>
      <c r="AK116" s="93">
        <v>1</v>
      </c>
      <c r="AL116" s="84">
        <v>0</v>
      </c>
      <c r="AM116" s="94">
        <v>0</v>
      </c>
      <c r="AN116" s="93">
        <v>1</v>
      </c>
      <c r="AO116" s="84">
        <v>0</v>
      </c>
      <c r="AP116" s="94">
        <v>0</v>
      </c>
      <c r="AQ116" s="93">
        <v>1</v>
      </c>
      <c r="AR116" s="84">
        <v>0</v>
      </c>
      <c r="AS116" s="94">
        <v>0</v>
      </c>
      <c r="AT116" s="93">
        <v>1</v>
      </c>
      <c r="AU116" s="84">
        <v>0</v>
      </c>
      <c r="AV116" s="94">
        <v>0</v>
      </c>
      <c r="AW116" s="95">
        <f t="shared" si="81"/>
        <v>8643</v>
      </c>
      <c r="AX116" s="95">
        <f t="shared" si="82"/>
        <v>16765</v>
      </c>
      <c r="AY116" s="96">
        <f t="shared" si="83"/>
        <v>43784</v>
      </c>
      <c r="AZ116" s="109"/>
      <c r="BA116" s="97">
        <v>16</v>
      </c>
      <c r="BB116" s="98">
        <v>0</v>
      </c>
      <c r="BC116" s="98">
        <v>8</v>
      </c>
      <c r="BD116" s="99">
        <v>7.5</v>
      </c>
      <c r="BE116" s="100">
        <v>10.5</v>
      </c>
      <c r="BF116" s="101"/>
      <c r="BG116" s="84"/>
      <c r="BH116" s="84"/>
      <c r="BI116" s="102"/>
      <c r="BJ116" s="102"/>
      <c r="BK116" s="102"/>
      <c r="BL116" s="103"/>
      <c r="BM116" s="104"/>
      <c r="BN116" s="102"/>
      <c r="BO116" s="102"/>
      <c r="BP116" s="104"/>
      <c r="BQ116" s="104"/>
      <c r="BR116" s="104"/>
      <c r="BS116" s="104"/>
      <c r="BT116" s="105">
        <f t="shared" si="71"/>
        <v>1</v>
      </c>
      <c r="BU116" s="105">
        <f t="shared" si="72"/>
        <v>1</v>
      </c>
      <c r="BV116" s="105">
        <f t="shared" si="73"/>
        <v>1</v>
      </c>
      <c r="BW116" s="105">
        <f t="shared" si="63"/>
        <v>1</v>
      </c>
      <c r="BX116" s="105">
        <f t="shared" si="74"/>
        <v>1</v>
      </c>
      <c r="BY116" s="105">
        <f t="shared" si="75"/>
        <v>1</v>
      </c>
      <c r="BZ116" s="105">
        <f t="shared" si="76"/>
        <v>1</v>
      </c>
      <c r="CA116" s="221">
        <v>0.98</v>
      </c>
      <c r="CB116" s="221">
        <v>0.9</v>
      </c>
      <c r="CC116" s="340"/>
      <c r="CD116" s="340"/>
      <c r="CE116" s="340"/>
      <c r="CF116" s="340"/>
      <c r="CG116" s="340"/>
      <c r="CH116" s="340"/>
      <c r="CI116" s="340"/>
      <c r="CJ116" s="222">
        <v>0.998</v>
      </c>
      <c r="CK116" s="222">
        <v>0.95</v>
      </c>
      <c r="CL116" s="223">
        <f t="shared" si="64"/>
        <v>1</v>
      </c>
      <c r="CM116" s="223">
        <f t="shared" si="65"/>
        <v>1</v>
      </c>
      <c r="CN116" s="223">
        <f t="shared" si="66"/>
        <v>1</v>
      </c>
      <c r="CO116" s="223">
        <f t="shared" si="67"/>
        <v>1</v>
      </c>
      <c r="CP116" s="223">
        <f t="shared" si="68"/>
        <v>1</v>
      </c>
      <c r="CQ116" s="223">
        <f t="shared" si="69"/>
        <v>1</v>
      </c>
      <c r="CR116" s="223">
        <f t="shared" si="70"/>
        <v>1</v>
      </c>
      <c r="CS116" s="343"/>
      <c r="CT116" s="343"/>
      <c r="CU116" s="343"/>
      <c r="CV116" s="343"/>
      <c r="CW116" s="343"/>
      <c r="CX116" s="343"/>
      <c r="CY116" s="343"/>
      <c r="CZ116" s="342"/>
      <c r="DA116" s="338"/>
      <c r="DB116" s="338"/>
      <c r="DC116" s="338"/>
      <c r="DD116" s="338"/>
      <c r="DE116" s="84">
        <f t="shared" si="53"/>
        <v>0</v>
      </c>
      <c r="DF116" s="84">
        <f t="shared" si="53"/>
        <v>0</v>
      </c>
      <c r="DG116" s="84">
        <f t="shared" si="53"/>
        <v>0</v>
      </c>
      <c r="DH116" s="84">
        <f t="shared" si="54"/>
        <v>0</v>
      </c>
      <c r="DI116" s="84">
        <f t="shared" si="54"/>
        <v>0</v>
      </c>
      <c r="DJ116" s="84">
        <f t="shared" si="54"/>
        <v>0</v>
      </c>
      <c r="DK116" s="84">
        <f t="shared" si="54"/>
        <v>0</v>
      </c>
      <c r="DL116" s="337"/>
      <c r="DM116" s="337"/>
      <c r="DN116" s="337"/>
      <c r="DO116" s="337"/>
      <c r="DP116" s="337"/>
      <c r="DQ116" s="337"/>
      <c r="DR116" s="337"/>
    </row>
    <row r="117" spans="1:122" s="106" customFormat="1" ht="13.5" thickBot="1" x14ac:dyDescent="0.25">
      <c r="A117" s="84">
        <v>1791</v>
      </c>
      <c r="B117" s="335"/>
      <c r="C117" s="86">
        <v>42613</v>
      </c>
      <c r="D117" s="110">
        <f t="shared" si="79"/>
        <v>71653</v>
      </c>
      <c r="E117" s="84">
        <v>8489</v>
      </c>
      <c r="F117" s="88">
        <v>258</v>
      </c>
      <c r="G117" s="84">
        <v>0</v>
      </c>
      <c r="H117" s="111">
        <v>0.96960772764754388</v>
      </c>
      <c r="I117" s="88">
        <v>14994</v>
      </c>
      <c r="J117" s="84">
        <v>814</v>
      </c>
      <c r="K117" s="88">
        <v>2</v>
      </c>
      <c r="L117" s="89">
        <v>0.9457116179805255</v>
      </c>
      <c r="M117" s="88">
        <v>4635</v>
      </c>
      <c r="N117" s="88">
        <v>230</v>
      </c>
      <c r="O117" s="88">
        <v>0</v>
      </c>
      <c r="P117" s="90">
        <v>0.95037756202804746</v>
      </c>
      <c r="Q117" s="88">
        <v>7549</v>
      </c>
      <c r="R117" s="88">
        <v>451</v>
      </c>
      <c r="S117" s="88">
        <v>0</v>
      </c>
      <c r="T117" s="90">
        <v>0.94025698768048749</v>
      </c>
      <c r="U117" s="88">
        <v>35986</v>
      </c>
      <c r="V117" s="88">
        <v>1628</v>
      </c>
      <c r="W117" s="88">
        <v>2</v>
      </c>
      <c r="X117" s="90">
        <v>0.95476018451620071</v>
      </c>
      <c r="Y117" s="85">
        <f t="shared" si="80"/>
        <v>71653</v>
      </c>
      <c r="Z117" s="85">
        <f t="shared" si="80"/>
        <v>3381</v>
      </c>
      <c r="AA117" s="91">
        <f t="shared" si="80"/>
        <v>4</v>
      </c>
      <c r="AB117" s="92">
        <v>1</v>
      </c>
      <c r="AC117" s="84">
        <v>0</v>
      </c>
      <c r="AD117" s="84">
        <v>0</v>
      </c>
      <c r="AE117" s="92">
        <v>1</v>
      </c>
      <c r="AF117" s="84">
        <v>0</v>
      </c>
      <c r="AG117" s="84">
        <v>0</v>
      </c>
      <c r="AH117" s="93">
        <v>1</v>
      </c>
      <c r="AI117" s="84">
        <v>0</v>
      </c>
      <c r="AJ117" s="94">
        <v>0</v>
      </c>
      <c r="AK117" s="93">
        <v>1</v>
      </c>
      <c r="AL117" s="84">
        <v>0</v>
      </c>
      <c r="AM117" s="94">
        <v>0</v>
      </c>
      <c r="AN117" s="93">
        <v>1</v>
      </c>
      <c r="AO117" s="84">
        <v>0</v>
      </c>
      <c r="AP117" s="94">
        <v>0</v>
      </c>
      <c r="AQ117" s="93">
        <v>1</v>
      </c>
      <c r="AR117" s="84">
        <v>0</v>
      </c>
      <c r="AS117" s="94">
        <v>0</v>
      </c>
      <c r="AT117" s="93">
        <v>1</v>
      </c>
      <c r="AU117" s="84">
        <v>0</v>
      </c>
      <c r="AV117" s="94">
        <v>0</v>
      </c>
      <c r="AW117" s="95">
        <f t="shared" si="81"/>
        <v>8489</v>
      </c>
      <c r="AX117" s="95">
        <f t="shared" si="82"/>
        <v>19629</v>
      </c>
      <c r="AY117" s="96">
        <f t="shared" si="83"/>
        <v>43535</v>
      </c>
      <c r="AZ117" s="109"/>
      <c r="BA117" s="97">
        <v>21</v>
      </c>
      <c r="BB117" s="98">
        <v>9</v>
      </c>
      <c r="BC117" s="98">
        <v>18</v>
      </c>
      <c r="BD117" s="99">
        <v>7.5</v>
      </c>
      <c r="BE117" s="100">
        <v>10.5</v>
      </c>
      <c r="BF117" s="101"/>
      <c r="BG117" s="84"/>
      <c r="BH117" s="84"/>
      <c r="BI117" s="102"/>
      <c r="BJ117" s="102"/>
      <c r="BK117" s="102"/>
      <c r="BL117" s="103"/>
      <c r="BM117" s="104"/>
      <c r="BN117" s="102"/>
      <c r="BO117" s="102"/>
      <c r="BP117" s="104"/>
      <c r="BQ117" s="104"/>
      <c r="BR117" s="104"/>
      <c r="BS117" s="104"/>
      <c r="BT117" s="105">
        <f t="shared" si="71"/>
        <v>1</v>
      </c>
      <c r="BU117" s="105">
        <f t="shared" si="72"/>
        <v>1</v>
      </c>
      <c r="BV117" s="105">
        <f t="shared" si="73"/>
        <v>1</v>
      </c>
      <c r="BW117" s="105">
        <f t="shared" si="63"/>
        <v>1</v>
      </c>
      <c r="BX117" s="105">
        <f t="shared" si="74"/>
        <v>1</v>
      </c>
      <c r="BY117" s="105">
        <f t="shared" si="75"/>
        <v>1</v>
      </c>
      <c r="BZ117" s="105">
        <f t="shared" si="76"/>
        <v>1</v>
      </c>
      <c r="CA117" s="221">
        <v>0.98</v>
      </c>
      <c r="CB117" s="221">
        <v>0.9</v>
      </c>
      <c r="CC117" s="340"/>
      <c r="CD117" s="340"/>
      <c r="CE117" s="340"/>
      <c r="CF117" s="340"/>
      <c r="CG117" s="340"/>
      <c r="CH117" s="340"/>
      <c r="CI117" s="340"/>
      <c r="CJ117" s="222">
        <v>0.998</v>
      </c>
      <c r="CK117" s="222">
        <v>0.95</v>
      </c>
      <c r="CL117" s="223">
        <f t="shared" si="64"/>
        <v>1</v>
      </c>
      <c r="CM117" s="223">
        <f t="shared" si="65"/>
        <v>1</v>
      </c>
      <c r="CN117" s="223">
        <f t="shared" si="66"/>
        <v>1</v>
      </c>
      <c r="CO117" s="223">
        <f t="shared" si="67"/>
        <v>1</v>
      </c>
      <c r="CP117" s="223">
        <f t="shared" si="68"/>
        <v>1</v>
      </c>
      <c r="CQ117" s="223">
        <f t="shared" si="69"/>
        <v>1</v>
      </c>
      <c r="CR117" s="223">
        <f t="shared" si="70"/>
        <v>1</v>
      </c>
      <c r="CS117" s="343"/>
      <c r="CT117" s="343"/>
      <c r="CU117" s="343"/>
      <c r="CV117" s="343"/>
      <c r="CW117" s="343"/>
      <c r="CX117" s="343"/>
      <c r="CY117" s="343"/>
      <c r="CZ117" s="342"/>
      <c r="DA117" s="338"/>
      <c r="DB117" s="338"/>
      <c r="DC117" s="338"/>
      <c r="DD117" s="338"/>
      <c r="DE117" s="84">
        <f t="shared" si="53"/>
        <v>0</v>
      </c>
      <c r="DF117" s="84">
        <f t="shared" si="53"/>
        <v>0</v>
      </c>
      <c r="DG117" s="84">
        <f t="shared" si="53"/>
        <v>0</v>
      </c>
      <c r="DH117" s="84">
        <f t="shared" si="54"/>
        <v>0</v>
      </c>
      <c r="DI117" s="84">
        <f t="shared" si="54"/>
        <v>0</v>
      </c>
      <c r="DJ117" s="84">
        <f t="shared" si="54"/>
        <v>0</v>
      </c>
      <c r="DK117" s="84">
        <f t="shared" si="54"/>
        <v>0</v>
      </c>
      <c r="DL117" s="337"/>
      <c r="DM117" s="337"/>
      <c r="DN117" s="337"/>
      <c r="DO117" s="337"/>
      <c r="DP117" s="337"/>
      <c r="DQ117" s="337"/>
      <c r="DR117" s="337"/>
    </row>
    <row r="118" spans="1:122" s="106" customFormat="1" ht="13.5" thickBot="1" x14ac:dyDescent="0.25">
      <c r="A118" s="84">
        <v>1792</v>
      </c>
      <c r="B118" s="335"/>
      <c r="C118" s="86">
        <v>42614</v>
      </c>
      <c r="D118" s="110">
        <f t="shared" si="79"/>
        <v>65963</v>
      </c>
      <c r="E118" s="84">
        <v>9101</v>
      </c>
      <c r="F118" s="88">
        <v>268</v>
      </c>
      <c r="G118" s="84">
        <v>3</v>
      </c>
      <c r="H118" s="89">
        <v>0.97055268651796511</v>
      </c>
      <c r="I118" s="88">
        <v>11414</v>
      </c>
      <c r="J118" s="84">
        <v>537</v>
      </c>
      <c r="K118" s="88">
        <v>1</v>
      </c>
      <c r="L118" s="89">
        <v>0.95295251445593132</v>
      </c>
      <c r="M118" s="88">
        <v>3526</v>
      </c>
      <c r="N118" s="88">
        <v>131</v>
      </c>
      <c r="O118" s="88">
        <v>0</v>
      </c>
      <c r="P118" s="90">
        <v>0.96284741917186611</v>
      </c>
      <c r="Q118" s="88">
        <v>6057</v>
      </c>
      <c r="R118" s="88">
        <v>306</v>
      </c>
      <c r="S118" s="88">
        <v>4</v>
      </c>
      <c r="T118" s="90">
        <v>0.94947994056463592</v>
      </c>
      <c r="U118" s="88">
        <v>35865</v>
      </c>
      <c r="V118" s="88">
        <v>1549</v>
      </c>
      <c r="W118" s="88">
        <v>10</v>
      </c>
      <c r="X118" s="90">
        <v>0.95681026069984665</v>
      </c>
      <c r="Y118" s="85">
        <f t="shared" si="80"/>
        <v>65963</v>
      </c>
      <c r="Z118" s="85">
        <f t="shared" si="80"/>
        <v>2791</v>
      </c>
      <c r="AA118" s="91">
        <f t="shared" si="80"/>
        <v>18</v>
      </c>
      <c r="AB118" s="92">
        <v>1</v>
      </c>
      <c r="AC118" s="84">
        <v>0</v>
      </c>
      <c r="AD118" s="84">
        <v>0</v>
      </c>
      <c r="AE118" s="92">
        <v>1</v>
      </c>
      <c r="AF118" s="84">
        <v>0</v>
      </c>
      <c r="AG118" s="84">
        <v>0</v>
      </c>
      <c r="AH118" s="93">
        <v>1</v>
      </c>
      <c r="AI118" s="84">
        <v>0</v>
      </c>
      <c r="AJ118" s="94">
        <v>0</v>
      </c>
      <c r="AK118" s="93">
        <v>1</v>
      </c>
      <c r="AL118" s="84">
        <v>0</v>
      </c>
      <c r="AM118" s="94">
        <v>0</v>
      </c>
      <c r="AN118" s="93">
        <v>1</v>
      </c>
      <c r="AO118" s="84">
        <v>0</v>
      </c>
      <c r="AP118" s="94">
        <v>0</v>
      </c>
      <c r="AQ118" s="93">
        <v>1</v>
      </c>
      <c r="AR118" s="84">
        <v>0</v>
      </c>
      <c r="AS118" s="94">
        <v>0</v>
      </c>
      <c r="AT118" s="93">
        <v>1</v>
      </c>
      <c r="AU118" s="84">
        <v>0</v>
      </c>
      <c r="AV118" s="94">
        <v>0</v>
      </c>
      <c r="AW118" s="95">
        <f t="shared" si="81"/>
        <v>9101</v>
      </c>
      <c r="AX118" s="95">
        <f t="shared" si="82"/>
        <v>14940</v>
      </c>
      <c r="AY118" s="96">
        <f t="shared" si="83"/>
        <v>41922</v>
      </c>
      <c r="AZ118" s="109"/>
      <c r="BA118" s="97">
        <v>21</v>
      </c>
      <c r="BB118" s="98">
        <v>9</v>
      </c>
      <c r="BC118" s="98">
        <v>22</v>
      </c>
      <c r="BD118" s="99">
        <v>7.5</v>
      </c>
      <c r="BE118" s="100">
        <v>10.5</v>
      </c>
      <c r="BF118" s="101"/>
      <c r="BG118" s="84"/>
      <c r="BH118" s="84"/>
      <c r="BI118" s="102"/>
      <c r="BJ118" s="102"/>
      <c r="BK118" s="102"/>
      <c r="BL118" s="103"/>
      <c r="BM118" s="104"/>
      <c r="BN118" s="102"/>
      <c r="BO118" s="102"/>
      <c r="BP118" s="104"/>
      <c r="BQ118" s="104"/>
      <c r="BR118" s="104"/>
      <c r="BS118" s="104"/>
      <c r="BT118" s="105">
        <f t="shared" si="71"/>
        <v>1</v>
      </c>
      <c r="BU118" s="105">
        <f t="shared" si="72"/>
        <v>1</v>
      </c>
      <c r="BV118" s="105">
        <f t="shared" si="73"/>
        <v>1</v>
      </c>
      <c r="BW118" s="105">
        <f t="shared" si="63"/>
        <v>1</v>
      </c>
      <c r="BX118" s="105">
        <f t="shared" si="74"/>
        <v>1</v>
      </c>
      <c r="BY118" s="105">
        <f t="shared" si="75"/>
        <v>1</v>
      </c>
      <c r="BZ118" s="105">
        <f t="shared" si="76"/>
        <v>1</v>
      </c>
      <c r="CA118" s="221">
        <v>0.98</v>
      </c>
      <c r="CB118" s="221">
        <v>0.9</v>
      </c>
      <c r="CC118" s="340"/>
      <c r="CD118" s="340"/>
      <c r="CE118" s="340"/>
      <c r="CF118" s="340"/>
      <c r="CG118" s="340"/>
      <c r="CH118" s="340"/>
      <c r="CI118" s="340"/>
      <c r="CJ118" s="222">
        <v>0.998</v>
      </c>
      <c r="CK118" s="222">
        <v>0.95</v>
      </c>
      <c r="CL118" s="223">
        <f t="shared" si="64"/>
        <v>1</v>
      </c>
      <c r="CM118" s="223">
        <f t="shared" si="65"/>
        <v>1</v>
      </c>
      <c r="CN118" s="223">
        <f t="shared" si="66"/>
        <v>1</v>
      </c>
      <c r="CO118" s="223">
        <f t="shared" si="67"/>
        <v>1</v>
      </c>
      <c r="CP118" s="223">
        <f t="shared" si="68"/>
        <v>1</v>
      </c>
      <c r="CQ118" s="223">
        <f t="shared" si="69"/>
        <v>1</v>
      </c>
      <c r="CR118" s="223">
        <f t="shared" si="70"/>
        <v>1</v>
      </c>
      <c r="CS118" s="343"/>
      <c r="CT118" s="343"/>
      <c r="CU118" s="343"/>
      <c r="CV118" s="343"/>
      <c r="CW118" s="343"/>
      <c r="CX118" s="343"/>
      <c r="CY118" s="343"/>
      <c r="CZ118" s="342"/>
      <c r="DA118" s="338"/>
      <c r="DB118" s="338"/>
      <c r="DC118" s="338"/>
      <c r="DD118" s="338"/>
      <c r="DE118" s="84">
        <f t="shared" si="53"/>
        <v>0</v>
      </c>
      <c r="DF118" s="84">
        <f t="shared" si="53"/>
        <v>0</v>
      </c>
      <c r="DG118" s="84">
        <f t="shared" si="53"/>
        <v>0</v>
      </c>
      <c r="DH118" s="84">
        <f t="shared" si="54"/>
        <v>0</v>
      </c>
      <c r="DI118" s="84">
        <f t="shared" si="54"/>
        <v>0</v>
      </c>
      <c r="DJ118" s="84">
        <f t="shared" si="54"/>
        <v>0</v>
      </c>
      <c r="DK118" s="84">
        <f t="shared" si="54"/>
        <v>0</v>
      </c>
      <c r="DL118" s="337"/>
      <c r="DM118" s="337"/>
      <c r="DN118" s="337"/>
      <c r="DO118" s="337"/>
      <c r="DP118" s="337"/>
      <c r="DQ118" s="337"/>
      <c r="DR118" s="337"/>
    </row>
    <row r="119" spans="1:122" s="106" customFormat="1" ht="13.5" thickBot="1" x14ac:dyDescent="0.25">
      <c r="A119" s="84">
        <v>1793</v>
      </c>
      <c r="B119" s="335"/>
      <c r="C119" s="86">
        <v>42615</v>
      </c>
      <c r="D119" s="110">
        <f t="shared" si="79"/>
        <v>75145</v>
      </c>
      <c r="E119" s="84">
        <v>9507</v>
      </c>
      <c r="F119" s="88">
        <v>310</v>
      </c>
      <c r="G119" s="84">
        <v>3</v>
      </c>
      <c r="H119" s="111">
        <v>0.96739244767013777</v>
      </c>
      <c r="I119" s="88">
        <v>14605</v>
      </c>
      <c r="J119" s="84">
        <v>632</v>
      </c>
      <c r="K119" s="88">
        <v>3</v>
      </c>
      <c r="L119" s="89">
        <v>0.95672714823690519</v>
      </c>
      <c r="M119" s="88">
        <v>3979</v>
      </c>
      <c r="N119" s="88">
        <v>190</v>
      </c>
      <c r="O119" s="88">
        <v>2</v>
      </c>
      <c r="P119" s="90">
        <v>0.95224930887157577</v>
      </c>
      <c r="Q119" s="88">
        <v>7229</v>
      </c>
      <c r="R119" s="88">
        <v>409</v>
      </c>
      <c r="S119" s="88">
        <v>0</v>
      </c>
      <c r="T119" s="90">
        <v>0.94342232673952142</v>
      </c>
      <c r="U119" s="88">
        <v>39825</v>
      </c>
      <c r="V119" s="88">
        <v>2168</v>
      </c>
      <c r="W119" s="88">
        <v>5</v>
      </c>
      <c r="X119" s="90">
        <v>0.94556183301946017</v>
      </c>
      <c r="Y119" s="85">
        <f t="shared" si="80"/>
        <v>75145</v>
      </c>
      <c r="Z119" s="85">
        <f t="shared" si="80"/>
        <v>3709</v>
      </c>
      <c r="AA119" s="91">
        <f t="shared" si="80"/>
        <v>13</v>
      </c>
      <c r="AB119" s="92">
        <v>0.98809999999999998</v>
      </c>
      <c r="AC119" s="84">
        <v>1</v>
      </c>
      <c r="AD119" s="84">
        <v>0.25</v>
      </c>
      <c r="AE119" s="92">
        <v>1</v>
      </c>
      <c r="AF119" s="84">
        <v>0</v>
      </c>
      <c r="AG119" s="84">
        <v>0</v>
      </c>
      <c r="AH119" s="93">
        <v>1</v>
      </c>
      <c r="AI119" s="84">
        <v>0</v>
      </c>
      <c r="AJ119" s="94">
        <v>0</v>
      </c>
      <c r="AK119" s="93">
        <v>1</v>
      </c>
      <c r="AL119" s="84">
        <v>0</v>
      </c>
      <c r="AM119" s="94">
        <v>0</v>
      </c>
      <c r="AN119" s="93">
        <v>1</v>
      </c>
      <c r="AO119" s="84">
        <v>0</v>
      </c>
      <c r="AP119" s="94">
        <v>0</v>
      </c>
      <c r="AQ119" s="93">
        <v>1</v>
      </c>
      <c r="AR119" s="84">
        <v>0</v>
      </c>
      <c r="AS119" s="94">
        <v>0</v>
      </c>
      <c r="AT119" s="93">
        <v>1</v>
      </c>
      <c r="AU119" s="84">
        <v>0</v>
      </c>
      <c r="AV119" s="94">
        <v>0</v>
      </c>
      <c r="AW119" s="95">
        <f t="shared" si="81"/>
        <v>9507</v>
      </c>
      <c r="AX119" s="95">
        <f t="shared" si="82"/>
        <v>18584</v>
      </c>
      <c r="AY119" s="96">
        <f t="shared" si="83"/>
        <v>47054</v>
      </c>
      <c r="AZ119" s="109" t="s">
        <v>188</v>
      </c>
      <c r="BA119" s="97">
        <v>21</v>
      </c>
      <c r="BB119" s="98">
        <v>9</v>
      </c>
      <c r="BC119" s="98">
        <v>22</v>
      </c>
      <c r="BD119" s="99">
        <v>7.5</v>
      </c>
      <c r="BE119" s="100">
        <v>10.5</v>
      </c>
      <c r="BF119" s="101">
        <v>0.25</v>
      </c>
      <c r="BG119" s="84"/>
      <c r="BH119" s="84"/>
      <c r="BI119" s="102"/>
      <c r="BJ119" s="102"/>
      <c r="BK119" s="102"/>
      <c r="BL119" s="103"/>
      <c r="BM119" s="104">
        <v>0</v>
      </c>
      <c r="BN119" s="102"/>
      <c r="BO119" s="102"/>
      <c r="BP119" s="104"/>
      <c r="BQ119" s="104"/>
      <c r="BR119" s="104"/>
      <c r="BS119" s="104"/>
      <c r="BT119" s="105">
        <f t="shared" si="71"/>
        <v>1</v>
      </c>
      <c r="BU119" s="105">
        <f t="shared" si="72"/>
        <v>1</v>
      </c>
      <c r="BV119" s="105">
        <f t="shared" si="73"/>
        <v>1</v>
      </c>
      <c r="BW119" s="105">
        <f t="shared" si="63"/>
        <v>1</v>
      </c>
      <c r="BX119" s="105">
        <f t="shared" si="74"/>
        <v>1</v>
      </c>
      <c r="BY119" s="105">
        <f t="shared" si="75"/>
        <v>1</v>
      </c>
      <c r="BZ119" s="105">
        <f t="shared" si="76"/>
        <v>1</v>
      </c>
      <c r="CA119" s="221">
        <v>0.98</v>
      </c>
      <c r="CB119" s="221">
        <v>0.9</v>
      </c>
      <c r="CC119" s="340"/>
      <c r="CD119" s="340"/>
      <c r="CE119" s="340"/>
      <c r="CF119" s="340"/>
      <c r="CG119" s="340"/>
      <c r="CH119" s="340"/>
      <c r="CI119" s="340"/>
      <c r="CJ119" s="222">
        <v>0.998</v>
      </c>
      <c r="CK119" s="222">
        <v>0.95</v>
      </c>
      <c r="CL119" s="223">
        <f t="shared" si="64"/>
        <v>0.98809999999999998</v>
      </c>
      <c r="CM119" s="223">
        <f t="shared" si="65"/>
        <v>1</v>
      </c>
      <c r="CN119" s="223">
        <f t="shared" si="66"/>
        <v>1</v>
      </c>
      <c r="CO119" s="223">
        <f t="shared" si="67"/>
        <v>1</v>
      </c>
      <c r="CP119" s="223">
        <f t="shared" si="68"/>
        <v>1</v>
      </c>
      <c r="CQ119" s="223">
        <f t="shared" si="69"/>
        <v>1</v>
      </c>
      <c r="CR119" s="223">
        <f t="shared" si="70"/>
        <v>1</v>
      </c>
      <c r="CS119" s="343"/>
      <c r="CT119" s="343"/>
      <c r="CU119" s="343"/>
      <c r="CV119" s="343"/>
      <c r="CW119" s="343"/>
      <c r="CX119" s="343"/>
      <c r="CY119" s="343"/>
      <c r="CZ119" s="342"/>
      <c r="DA119" s="338"/>
      <c r="DB119" s="338"/>
      <c r="DC119" s="338"/>
      <c r="DD119" s="338"/>
      <c r="DE119" s="84">
        <f t="shared" si="53"/>
        <v>0</v>
      </c>
      <c r="DF119" s="84">
        <f t="shared" si="53"/>
        <v>0</v>
      </c>
      <c r="DG119" s="84">
        <f t="shared" si="53"/>
        <v>0</v>
      </c>
      <c r="DH119" s="84">
        <f t="shared" si="54"/>
        <v>0</v>
      </c>
      <c r="DI119" s="84">
        <f t="shared" si="54"/>
        <v>0</v>
      </c>
      <c r="DJ119" s="84">
        <f t="shared" si="54"/>
        <v>0</v>
      </c>
      <c r="DK119" s="84">
        <f t="shared" si="54"/>
        <v>0</v>
      </c>
      <c r="DL119" s="337"/>
      <c r="DM119" s="337"/>
      <c r="DN119" s="337"/>
      <c r="DO119" s="337"/>
      <c r="DP119" s="337"/>
      <c r="DQ119" s="337"/>
      <c r="DR119" s="337"/>
    </row>
    <row r="120" spans="1:122" s="106" customFormat="1" ht="13.5" thickBot="1" x14ac:dyDescent="0.25">
      <c r="A120" s="84">
        <v>1794</v>
      </c>
      <c r="B120" s="335"/>
      <c r="C120" s="86">
        <v>42616</v>
      </c>
      <c r="D120" s="110">
        <f t="shared" si="79"/>
        <v>54822</v>
      </c>
      <c r="E120" s="84"/>
      <c r="F120" s="88"/>
      <c r="G120" s="84"/>
      <c r="H120" s="111"/>
      <c r="I120" s="88">
        <v>6863</v>
      </c>
      <c r="J120" s="84">
        <v>382</v>
      </c>
      <c r="K120" s="88">
        <v>3</v>
      </c>
      <c r="L120" s="89">
        <v>0.94433921025790468</v>
      </c>
      <c r="M120" s="88">
        <v>2121</v>
      </c>
      <c r="N120" s="88">
        <v>108</v>
      </c>
      <c r="O120" s="88">
        <v>3</v>
      </c>
      <c r="P120" s="90">
        <v>0.9490806223479491</v>
      </c>
      <c r="Q120" s="88">
        <v>2575</v>
      </c>
      <c r="R120" s="88">
        <v>124</v>
      </c>
      <c r="S120" s="88">
        <v>1</v>
      </c>
      <c r="T120" s="90">
        <v>0.9518446601941748</v>
      </c>
      <c r="U120" s="88">
        <v>43263</v>
      </c>
      <c r="V120" s="88">
        <v>1252</v>
      </c>
      <c r="W120" s="88">
        <v>6</v>
      </c>
      <c r="X120" s="90">
        <v>0.97106072163280399</v>
      </c>
      <c r="Y120" s="85">
        <f t="shared" si="80"/>
        <v>54822</v>
      </c>
      <c r="Z120" s="85">
        <f t="shared" si="80"/>
        <v>1866</v>
      </c>
      <c r="AA120" s="91">
        <f t="shared" si="80"/>
        <v>13</v>
      </c>
      <c r="AB120" s="92">
        <v>1</v>
      </c>
      <c r="AC120" s="84">
        <v>0</v>
      </c>
      <c r="AD120" s="84">
        <v>0</v>
      </c>
      <c r="AE120" s="92">
        <v>1</v>
      </c>
      <c r="AF120" s="84">
        <v>0</v>
      </c>
      <c r="AG120" s="84">
        <v>0</v>
      </c>
      <c r="AH120" s="93">
        <v>1</v>
      </c>
      <c r="AI120" s="84">
        <v>0</v>
      </c>
      <c r="AJ120" s="94">
        <v>0</v>
      </c>
      <c r="AK120" s="93">
        <v>1</v>
      </c>
      <c r="AL120" s="84">
        <v>0</v>
      </c>
      <c r="AM120" s="94">
        <v>0</v>
      </c>
      <c r="AN120" s="93">
        <v>1</v>
      </c>
      <c r="AO120" s="84">
        <v>0</v>
      </c>
      <c r="AP120" s="94">
        <v>0</v>
      </c>
      <c r="AQ120" s="93">
        <v>1</v>
      </c>
      <c r="AR120" s="84">
        <v>0</v>
      </c>
      <c r="AS120" s="94">
        <v>0</v>
      </c>
      <c r="AT120" s="93">
        <v>1</v>
      </c>
      <c r="AU120" s="84">
        <v>0</v>
      </c>
      <c r="AV120" s="94">
        <v>0</v>
      </c>
      <c r="AW120" s="95">
        <f t="shared" si="81"/>
        <v>0</v>
      </c>
      <c r="AX120" s="95">
        <f t="shared" si="82"/>
        <v>8984</v>
      </c>
      <c r="AY120" s="96">
        <f t="shared" si="83"/>
        <v>45838</v>
      </c>
      <c r="AZ120" s="109"/>
      <c r="BA120" s="97">
        <v>21</v>
      </c>
      <c r="BB120" s="98">
        <v>9</v>
      </c>
      <c r="BC120" s="98">
        <v>22</v>
      </c>
      <c r="BD120" s="99">
        <v>7.5</v>
      </c>
      <c r="BE120" s="100">
        <v>10.5</v>
      </c>
      <c r="BF120" s="101"/>
      <c r="BG120" s="84"/>
      <c r="BH120" s="84"/>
      <c r="BI120" s="102"/>
      <c r="BJ120" s="102"/>
      <c r="BK120" s="102"/>
      <c r="BL120" s="103"/>
      <c r="BM120" s="104"/>
      <c r="BN120" s="102"/>
      <c r="BO120" s="102"/>
      <c r="BP120" s="108"/>
      <c r="BQ120" s="108"/>
      <c r="BR120" s="108"/>
      <c r="BS120" s="108"/>
      <c r="BT120" s="105">
        <f t="shared" si="71"/>
        <v>1</v>
      </c>
      <c r="BU120" s="105">
        <f t="shared" si="72"/>
        <v>1</v>
      </c>
      <c r="BV120" s="105">
        <f t="shared" si="73"/>
        <v>1</v>
      </c>
      <c r="BW120" s="105">
        <f t="shared" si="63"/>
        <v>1</v>
      </c>
      <c r="BX120" s="105">
        <f t="shared" si="74"/>
        <v>1</v>
      </c>
      <c r="BY120" s="105">
        <f t="shared" si="75"/>
        <v>1</v>
      </c>
      <c r="BZ120" s="105">
        <f t="shared" si="76"/>
        <v>1</v>
      </c>
      <c r="CA120" s="221">
        <v>0.98</v>
      </c>
      <c r="CB120" s="221">
        <v>0.9</v>
      </c>
      <c r="CC120" s="340"/>
      <c r="CD120" s="340"/>
      <c r="CE120" s="340"/>
      <c r="CF120" s="340"/>
      <c r="CG120" s="340"/>
      <c r="CH120" s="340"/>
      <c r="CI120" s="340"/>
      <c r="CJ120" s="222">
        <v>0.998</v>
      </c>
      <c r="CK120" s="222">
        <v>0.95</v>
      </c>
      <c r="CL120" s="223">
        <f t="shared" si="64"/>
        <v>1</v>
      </c>
      <c r="CM120" s="223">
        <f t="shared" si="65"/>
        <v>1</v>
      </c>
      <c r="CN120" s="223">
        <f t="shared" si="66"/>
        <v>1</v>
      </c>
      <c r="CO120" s="223">
        <f t="shared" si="67"/>
        <v>1</v>
      </c>
      <c r="CP120" s="223">
        <f t="shared" si="68"/>
        <v>1</v>
      </c>
      <c r="CQ120" s="223">
        <f t="shared" si="69"/>
        <v>1</v>
      </c>
      <c r="CR120" s="223">
        <f t="shared" si="70"/>
        <v>1</v>
      </c>
      <c r="CS120" s="343"/>
      <c r="CT120" s="343"/>
      <c r="CU120" s="343"/>
      <c r="CV120" s="343"/>
      <c r="CW120" s="343"/>
      <c r="CX120" s="343"/>
      <c r="CY120" s="343"/>
      <c r="CZ120" s="342"/>
      <c r="DA120" s="338"/>
      <c r="DB120" s="338"/>
      <c r="DC120" s="338"/>
      <c r="DD120" s="338"/>
      <c r="DE120" s="84">
        <f t="shared" si="53"/>
        <v>0</v>
      </c>
      <c r="DF120" s="84">
        <f t="shared" si="53"/>
        <v>0</v>
      </c>
      <c r="DG120" s="84">
        <f t="shared" si="53"/>
        <v>0</v>
      </c>
      <c r="DH120" s="84">
        <f t="shared" si="54"/>
        <v>0</v>
      </c>
      <c r="DI120" s="84">
        <f t="shared" si="54"/>
        <v>0</v>
      </c>
      <c r="DJ120" s="84">
        <f t="shared" si="54"/>
        <v>0</v>
      </c>
      <c r="DK120" s="84">
        <f t="shared" si="54"/>
        <v>0</v>
      </c>
      <c r="DL120" s="337"/>
      <c r="DM120" s="337"/>
      <c r="DN120" s="337"/>
      <c r="DO120" s="337"/>
      <c r="DP120" s="337"/>
      <c r="DQ120" s="337"/>
      <c r="DR120" s="337"/>
    </row>
    <row r="121" spans="1:122" s="106" customFormat="1" ht="13.5" thickBot="1" x14ac:dyDescent="0.25">
      <c r="A121" s="84">
        <v>1795</v>
      </c>
      <c r="B121" s="336"/>
      <c r="C121" s="86">
        <v>42617</v>
      </c>
      <c r="D121" s="110">
        <f t="shared" si="79"/>
        <v>34863</v>
      </c>
      <c r="E121" s="84"/>
      <c r="F121" s="88"/>
      <c r="G121" s="84"/>
      <c r="H121" s="111"/>
      <c r="I121" s="88">
        <v>5157</v>
      </c>
      <c r="J121" s="84">
        <v>304</v>
      </c>
      <c r="K121" s="88">
        <v>3</v>
      </c>
      <c r="L121" s="89">
        <v>0.94105099864262165</v>
      </c>
      <c r="M121" s="88">
        <v>1505</v>
      </c>
      <c r="N121" s="88">
        <v>254</v>
      </c>
      <c r="O121" s="88">
        <v>0</v>
      </c>
      <c r="P121" s="90">
        <v>0.83122923588039865</v>
      </c>
      <c r="Q121" s="88">
        <v>2103</v>
      </c>
      <c r="R121" s="88">
        <v>141</v>
      </c>
      <c r="S121" s="88">
        <v>0</v>
      </c>
      <c r="T121" s="90">
        <v>0.93295292439372324</v>
      </c>
      <c r="U121" s="88">
        <v>26098</v>
      </c>
      <c r="V121" s="88">
        <v>510</v>
      </c>
      <c r="W121" s="88">
        <v>0</v>
      </c>
      <c r="X121" s="90">
        <v>0.98045827266457197</v>
      </c>
      <c r="Y121" s="85">
        <f t="shared" si="80"/>
        <v>34863</v>
      </c>
      <c r="Z121" s="85">
        <f t="shared" si="80"/>
        <v>1209</v>
      </c>
      <c r="AA121" s="91">
        <f t="shared" si="80"/>
        <v>3</v>
      </c>
      <c r="AB121" s="92">
        <v>1</v>
      </c>
      <c r="AC121" s="84">
        <v>0</v>
      </c>
      <c r="AD121" s="84">
        <v>0</v>
      </c>
      <c r="AE121" s="92">
        <v>1</v>
      </c>
      <c r="AF121" s="84">
        <v>0</v>
      </c>
      <c r="AG121" s="84">
        <v>0</v>
      </c>
      <c r="AH121" s="93">
        <v>1</v>
      </c>
      <c r="AI121" s="84">
        <v>0</v>
      </c>
      <c r="AJ121" s="94">
        <v>0</v>
      </c>
      <c r="AK121" s="93">
        <v>1</v>
      </c>
      <c r="AL121" s="84">
        <v>0</v>
      </c>
      <c r="AM121" s="94">
        <v>0</v>
      </c>
      <c r="AN121" s="93">
        <v>1</v>
      </c>
      <c r="AO121" s="84">
        <v>0</v>
      </c>
      <c r="AP121" s="94">
        <v>0</v>
      </c>
      <c r="AQ121" s="93">
        <v>1</v>
      </c>
      <c r="AR121" s="84">
        <v>0</v>
      </c>
      <c r="AS121" s="94">
        <v>0</v>
      </c>
      <c r="AT121" s="93">
        <v>1</v>
      </c>
      <c r="AU121" s="84">
        <v>0</v>
      </c>
      <c r="AV121" s="94">
        <v>0</v>
      </c>
      <c r="AW121" s="95">
        <f t="shared" si="81"/>
        <v>0</v>
      </c>
      <c r="AX121" s="95">
        <f t="shared" si="82"/>
        <v>6662</v>
      </c>
      <c r="AY121" s="96">
        <f t="shared" si="83"/>
        <v>28201</v>
      </c>
      <c r="AZ121" s="109"/>
      <c r="BA121" s="97">
        <v>21</v>
      </c>
      <c r="BB121" s="98">
        <v>9</v>
      </c>
      <c r="BC121" s="98">
        <v>22</v>
      </c>
      <c r="BD121" s="99">
        <v>7.5</v>
      </c>
      <c r="BE121" s="100">
        <v>10.5</v>
      </c>
      <c r="BF121" s="101"/>
      <c r="BG121" s="84"/>
      <c r="BH121" s="84"/>
      <c r="BI121" s="102"/>
      <c r="BJ121" s="102"/>
      <c r="BK121" s="102"/>
      <c r="BL121" s="103"/>
      <c r="BM121" s="104"/>
      <c r="BN121" s="102"/>
      <c r="BO121" s="102"/>
      <c r="BP121" s="108"/>
      <c r="BQ121" s="108"/>
      <c r="BR121" s="108"/>
      <c r="BS121" s="108"/>
      <c r="BT121" s="105">
        <f t="shared" si="71"/>
        <v>1</v>
      </c>
      <c r="BU121" s="105">
        <f t="shared" si="72"/>
        <v>1</v>
      </c>
      <c r="BV121" s="105">
        <f t="shared" si="73"/>
        <v>1</v>
      </c>
      <c r="BW121" s="105">
        <f t="shared" si="63"/>
        <v>1</v>
      </c>
      <c r="BX121" s="105">
        <f t="shared" si="74"/>
        <v>1</v>
      </c>
      <c r="BY121" s="105">
        <f t="shared" si="75"/>
        <v>1</v>
      </c>
      <c r="BZ121" s="105">
        <f t="shared" si="76"/>
        <v>1</v>
      </c>
      <c r="CA121" s="221">
        <v>0.98</v>
      </c>
      <c r="CB121" s="221">
        <v>0.9</v>
      </c>
      <c r="CC121" s="341"/>
      <c r="CD121" s="341"/>
      <c r="CE121" s="341"/>
      <c r="CF121" s="341"/>
      <c r="CG121" s="341"/>
      <c r="CH121" s="341"/>
      <c r="CI121" s="341"/>
      <c r="CJ121" s="222">
        <v>0.998</v>
      </c>
      <c r="CK121" s="222">
        <v>0.95</v>
      </c>
      <c r="CL121" s="223">
        <f t="shared" si="64"/>
        <v>1</v>
      </c>
      <c r="CM121" s="223">
        <f t="shared" si="65"/>
        <v>1</v>
      </c>
      <c r="CN121" s="223">
        <f t="shared" si="66"/>
        <v>1</v>
      </c>
      <c r="CO121" s="223">
        <f t="shared" si="67"/>
        <v>1</v>
      </c>
      <c r="CP121" s="223">
        <f t="shared" si="68"/>
        <v>1</v>
      </c>
      <c r="CQ121" s="223">
        <f t="shared" si="69"/>
        <v>1</v>
      </c>
      <c r="CR121" s="223">
        <f t="shared" si="70"/>
        <v>1</v>
      </c>
      <c r="CS121" s="343"/>
      <c r="CT121" s="343"/>
      <c r="CU121" s="343"/>
      <c r="CV121" s="343"/>
      <c r="CW121" s="343"/>
      <c r="CX121" s="343"/>
      <c r="CY121" s="343"/>
      <c r="CZ121" s="342"/>
      <c r="DA121" s="338"/>
      <c r="DB121" s="338"/>
      <c r="DC121" s="338"/>
      <c r="DD121" s="338"/>
      <c r="DE121" s="84">
        <f t="shared" si="53"/>
        <v>0</v>
      </c>
      <c r="DF121" s="84">
        <f t="shared" si="53"/>
        <v>0</v>
      </c>
      <c r="DG121" s="84">
        <f t="shared" si="53"/>
        <v>0</v>
      </c>
      <c r="DH121" s="84">
        <f t="shared" si="54"/>
        <v>0</v>
      </c>
      <c r="DI121" s="84">
        <f t="shared" si="54"/>
        <v>0</v>
      </c>
      <c r="DJ121" s="84">
        <f t="shared" si="54"/>
        <v>0</v>
      </c>
      <c r="DK121" s="84">
        <f t="shared" si="54"/>
        <v>0</v>
      </c>
      <c r="DL121" s="337"/>
      <c r="DM121" s="337"/>
      <c r="DN121" s="337"/>
      <c r="DO121" s="337"/>
      <c r="DP121" s="337"/>
      <c r="DQ121" s="337"/>
      <c r="DR121" s="337"/>
    </row>
    <row r="122" spans="1:122" s="106" customFormat="1" ht="13.5" thickBot="1" x14ac:dyDescent="0.25">
      <c r="A122" s="84">
        <v>1796</v>
      </c>
      <c r="B122" s="334">
        <v>36</v>
      </c>
      <c r="C122" s="86">
        <v>42618</v>
      </c>
      <c r="D122" s="110">
        <f t="shared" si="79"/>
        <v>83185</v>
      </c>
      <c r="E122" s="84">
        <v>10378</v>
      </c>
      <c r="F122" s="88">
        <v>407</v>
      </c>
      <c r="G122" s="84">
        <v>0</v>
      </c>
      <c r="H122" s="111">
        <v>0.96078242435922145</v>
      </c>
      <c r="I122" s="88">
        <v>14273</v>
      </c>
      <c r="J122" s="84">
        <v>537</v>
      </c>
      <c r="K122" s="88">
        <v>3</v>
      </c>
      <c r="L122" s="89">
        <v>0.96237651509843758</v>
      </c>
      <c r="M122" s="88">
        <v>5618</v>
      </c>
      <c r="N122" s="88">
        <v>189</v>
      </c>
      <c r="O122" s="88">
        <v>1</v>
      </c>
      <c r="P122" s="90">
        <v>0.96635813456746178</v>
      </c>
      <c r="Q122" s="88">
        <v>7600</v>
      </c>
      <c r="R122" s="88">
        <v>328</v>
      </c>
      <c r="S122" s="88">
        <v>6</v>
      </c>
      <c r="T122" s="90">
        <v>0.95684210526315794</v>
      </c>
      <c r="U122" s="88">
        <v>45316</v>
      </c>
      <c r="V122" s="88">
        <v>2174</v>
      </c>
      <c r="W122" s="88">
        <v>22</v>
      </c>
      <c r="X122" s="90">
        <v>0.95202577456086146</v>
      </c>
      <c r="Y122" s="85">
        <f t="shared" si="80"/>
        <v>83185</v>
      </c>
      <c r="Z122" s="85">
        <f t="shared" si="80"/>
        <v>3635</v>
      </c>
      <c r="AA122" s="91">
        <f t="shared" si="80"/>
        <v>32</v>
      </c>
      <c r="AB122" s="92">
        <v>1</v>
      </c>
      <c r="AC122" s="84">
        <v>0</v>
      </c>
      <c r="AD122" s="84">
        <v>0</v>
      </c>
      <c r="AE122" s="92">
        <v>1</v>
      </c>
      <c r="AF122" s="84">
        <v>0</v>
      </c>
      <c r="AG122" s="84">
        <v>0</v>
      </c>
      <c r="AH122" s="93">
        <v>1</v>
      </c>
      <c r="AI122" s="84">
        <v>0</v>
      </c>
      <c r="AJ122" s="94">
        <v>0</v>
      </c>
      <c r="AK122" s="93">
        <v>1</v>
      </c>
      <c r="AL122" s="84">
        <v>0</v>
      </c>
      <c r="AM122" s="94">
        <v>0</v>
      </c>
      <c r="AN122" s="93">
        <v>1</v>
      </c>
      <c r="AO122" s="84">
        <v>0</v>
      </c>
      <c r="AP122" s="94">
        <v>0</v>
      </c>
      <c r="AQ122" s="93">
        <v>1</v>
      </c>
      <c r="AR122" s="84">
        <v>0</v>
      </c>
      <c r="AS122" s="94">
        <v>0</v>
      </c>
      <c r="AT122" s="93">
        <v>1</v>
      </c>
      <c r="AU122" s="84">
        <v>0</v>
      </c>
      <c r="AV122" s="94">
        <v>0</v>
      </c>
      <c r="AW122" s="95">
        <f t="shared" si="81"/>
        <v>10378</v>
      </c>
      <c r="AX122" s="95">
        <f t="shared" si="82"/>
        <v>19891</v>
      </c>
      <c r="AY122" s="96">
        <f t="shared" si="83"/>
        <v>52916</v>
      </c>
      <c r="AZ122" s="109"/>
      <c r="BA122" s="97">
        <v>14.5</v>
      </c>
      <c r="BB122" s="98">
        <v>0</v>
      </c>
      <c r="BC122" s="98">
        <v>12</v>
      </c>
      <c r="BD122" s="99">
        <v>7.5</v>
      </c>
      <c r="BE122" s="100">
        <v>10.5</v>
      </c>
      <c r="BF122" s="112"/>
      <c r="BG122" s="102"/>
      <c r="BH122" s="102"/>
      <c r="BI122" s="102"/>
      <c r="BJ122" s="102"/>
      <c r="BK122" s="102"/>
      <c r="BL122" s="103"/>
      <c r="BM122" s="104"/>
      <c r="BN122" s="102"/>
      <c r="BO122" s="102"/>
      <c r="BP122" s="104"/>
      <c r="BQ122" s="104"/>
      <c r="BR122" s="104"/>
      <c r="BS122" s="104"/>
      <c r="BT122" s="105">
        <f t="shared" si="71"/>
        <v>1</v>
      </c>
      <c r="BU122" s="105">
        <f t="shared" si="72"/>
        <v>1</v>
      </c>
      <c r="BV122" s="105">
        <f t="shared" si="73"/>
        <v>1</v>
      </c>
      <c r="BW122" s="105">
        <f t="shared" si="63"/>
        <v>1</v>
      </c>
      <c r="BX122" s="105">
        <f t="shared" si="74"/>
        <v>1</v>
      </c>
      <c r="BY122" s="105">
        <f t="shared" si="75"/>
        <v>1</v>
      </c>
      <c r="BZ122" s="105">
        <f t="shared" si="76"/>
        <v>1</v>
      </c>
      <c r="CA122" s="221">
        <v>0.98</v>
      </c>
      <c r="CB122" s="221">
        <v>0.9</v>
      </c>
      <c r="CC122" s="339">
        <f t="shared" ref="CC122:CI122" si="88">AVERAGE(BT122:BT128)</f>
        <v>1</v>
      </c>
      <c r="CD122" s="339">
        <f t="shared" si="88"/>
        <v>1</v>
      </c>
      <c r="CE122" s="339">
        <f t="shared" si="88"/>
        <v>1</v>
      </c>
      <c r="CF122" s="339">
        <f t="shared" si="88"/>
        <v>1</v>
      </c>
      <c r="CG122" s="339">
        <f t="shared" si="88"/>
        <v>1</v>
      </c>
      <c r="CH122" s="339">
        <f t="shared" si="88"/>
        <v>1</v>
      </c>
      <c r="CI122" s="339">
        <f t="shared" si="88"/>
        <v>1</v>
      </c>
      <c r="CJ122" s="222">
        <v>0.998</v>
      </c>
      <c r="CK122" s="222">
        <v>0.95</v>
      </c>
      <c r="CL122" s="223">
        <f t="shared" si="64"/>
        <v>1</v>
      </c>
      <c r="CM122" s="223">
        <f t="shared" si="65"/>
        <v>1</v>
      </c>
      <c r="CN122" s="223">
        <f t="shared" si="66"/>
        <v>1</v>
      </c>
      <c r="CO122" s="223">
        <f t="shared" si="67"/>
        <v>1</v>
      </c>
      <c r="CP122" s="223">
        <f t="shared" si="68"/>
        <v>1</v>
      </c>
      <c r="CQ122" s="223">
        <f t="shared" si="69"/>
        <v>1</v>
      </c>
      <c r="CR122" s="223">
        <f t="shared" si="70"/>
        <v>1</v>
      </c>
      <c r="CS122" s="342">
        <f t="shared" ref="CS122:CY122" si="89">AVERAGE(CL122:CL128)</f>
        <v>1</v>
      </c>
      <c r="CT122" s="342">
        <f t="shared" si="89"/>
        <v>1</v>
      </c>
      <c r="CU122" s="342">
        <f t="shared" si="89"/>
        <v>1</v>
      </c>
      <c r="CV122" s="342">
        <f t="shared" si="89"/>
        <v>1</v>
      </c>
      <c r="CW122" s="342">
        <f t="shared" si="89"/>
        <v>1</v>
      </c>
      <c r="CX122" s="342">
        <f t="shared" si="89"/>
        <v>1</v>
      </c>
      <c r="CY122" s="342">
        <f t="shared" si="89"/>
        <v>1</v>
      </c>
      <c r="CZ122" s="342">
        <f>(SUM(Q122:Q128)-SUM(R122:R128))/SUM(Q122:Q128)</f>
        <v>0.94798018766956216</v>
      </c>
      <c r="DA122" s="338">
        <f>(SUM(U122:U128)-SUM(V122:V128))/SUM(U122:U128)</f>
        <v>0.9580520305001673</v>
      </c>
      <c r="DB122" s="338">
        <f>((SUM(E122:E128)-SUM(F122:F128))/SUM(E122:E128))</f>
        <v>0.96787789508143052</v>
      </c>
      <c r="DC122" s="338">
        <f>((SUM(I122:I128)-SUM(J122:J128))/SUM(I122:I128))</f>
        <v>0.96049655247594912</v>
      </c>
      <c r="DD122" s="338">
        <f>((SUM(M122:M128)-SUM(N122:N128))/SUM(M122:M128))</f>
        <v>0.96584353454340788</v>
      </c>
      <c r="DE122" s="84">
        <f t="shared" si="53"/>
        <v>0</v>
      </c>
      <c r="DF122" s="84">
        <f t="shared" si="53"/>
        <v>0</v>
      </c>
      <c r="DG122" s="84">
        <f t="shared" si="53"/>
        <v>0</v>
      </c>
      <c r="DH122" s="84">
        <f t="shared" si="54"/>
        <v>0</v>
      </c>
      <c r="DI122" s="84">
        <f t="shared" si="54"/>
        <v>0</v>
      </c>
      <c r="DJ122" s="84">
        <f t="shared" si="54"/>
        <v>0</v>
      </c>
      <c r="DK122" s="84">
        <f t="shared" si="54"/>
        <v>0</v>
      </c>
      <c r="DL122" s="337">
        <f>IF(CC122&lt;99%,5000,IF(CC122&lt;99.2%,4500,IF(CC122&lt;99.3%,4000,IF(CC122&lt;99.4%,3500,IF(CC122&lt;99.5%,3000,IF(CC122&lt;99.6%,2500,IF(CC122&lt;99.7%,2000,IF(CC122&lt;99.8%,1500,))))))))</f>
        <v>0</v>
      </c>
      <c r="DM122" s="337">
        <f>IF(CD122&lt;99%,5000,IF(CD122&lt;99.2%,4500,IF(CD122&lt;99.3%,4000,IF(CD122&lt;99.4%,3500,IF(CD122&lt;99.5%,3000,IF(CD122&lt;99.6%,2500,IF(CD122&lt;99.7%,2000,IF(CD122&lt;99.8%,1500,))))))))</f>
        <v>0</v>
      </c>
      <c r="DN122" s="337">
        <f>IF(CE122&lt;99%,5000,IF(CE122&lt;99.2%,4500,IF(CE122&lt;99.3%,4000,IF(CE122&lt;99.4%,3500,IF(CE122&lt;99.5%,3000,IF(CE122&lt;99.6%,2500,IF(CE122&lt;99.7%,2000,IF(CE122&lt;99.8%,1500,))))))))</f>
        <v>0</v>
      </c>
      <c r="DO122" s="337">
        <f>IF(CF122&lt;88.2%,5000,IF(CF122&lt;88.4%,4500,IF(CF122&lt;88.5%,4000,IF(CF122&lt;88.6%,3500,IF(CF122&lt;88.7%,3000,IF(CF122&lt;88.8%,2500,IF(CF122&lt;88.9%,2000,IF(CF122&lt;90%,1500,))))))))</f>
        <v>0</v>
      </c>
      <c r="DP122" s="337">
        <f>IF(CG122&lt;99%,5000,IF(CG122&lt;99.2%,4500,IF(CG122&lt;99.3%,4000,IF(CG122&lt;99.4%,3500,IF(CG122&lt;99.5%,3000,IF(CG122&lt;99.6%,2500,IF(CG122&lt;99.7%,2000,IF(CG122&lt;99.8%,1500,))))))))</f>
        <v>0</v>
      </c>
      <c r="DQ122" s="337">
        <f>IF(CH122&lt;99%,5000,IF(CH122&lt;99.2%,4500,IF(CH122&lt;99.3%,4000,IF(CH122&lt;99.4%,3500,IF(CH122&lt;99.5%,3000,IF(CH122&lt;99.6%,2500,IF(CH122&lt;99.7%,2000,IF(CH122&lt;99.8%,1500,))))))))</f>
        <v>0</v>
      </c>
      <c r="DR122" s="337">
        <f>IF(CI122&lt;99%,5000,IF(CI122&lt;99.2%,4500,IF(CI122&lt;99.3%,4000,IF(CI122&lt;99.4%,3500,IF(CI122&lt;99.5%,3000,IF(CI122&lt;99.6%,2500,IF(CI122&lt;99.7%,2000,IF(CI122&lt;99.8%,1500,))))))))</f>
        <v>0</v>
      </c>
    </row>
    <row r="123" spans="1:122" s="106" customFormat="1" ht="13.5" thickBot="1" x14ac:dyDescent="0.25">
      <c r="A123" s="84">
        <v>1797</v>
      </c>
      <c r="B123" s="335"/>
      <c r="C123" s="86">
        <v>42619</v>
      </c>
      <c r="D123" s="110">
        <f t="shared" si="79"/>
        <v>83233</v>
      </c>
      <c r="E123" s="84">
        <v>9561</v>
      </c>
      <c r="F123" s="88">
        <v>339</v>
      </c>
      <c r="G123" s="84">
        <v>0</v>
      </c>
      <c r="H123" s="111">
        <v>0.96454345779730155</v>
      </c>
      <c r="I123" s="88">
        <v>15986</v>
      </c>
      <c r="J123" s="84">
        <v>735</v>
      </c>
      <c r="K123" s="88">
        <v>1</v>
      </c>
      <c r="L123" s="89">
        <v>0.95402226948580005</v>
      </c>
      <c r="M123" s="88">
        <v>5095</v>
      </c>
      <c r="N123" s="88">
        <v>178</v>
      </c>
      <c r="O123" s="88">
        <v>0</v>
      </c>
      <c r="P123" s="90">
        <v>0.96506378802747794</v>
      </c>
      <c r="Q123" s="88">
        <v>8981</v>
      </c>
      <c r="R123" s="88">
        <v>528</v>
      </c>
      <c r="S123" s="88">
        <v>2</v>
      </c>
      <c r="T123" s="90">
        <v>0.94120921946331149</v>
      </c>
      <c r="U123" s="88">
        <v>43610</v>
      </c>
      <c r="V123" s="88">
        <v>2347</v>
      </c>
      <c r="W123" s="88">
        <v>7</v>
      </c>
      <c r="X123" s="90">
        <v>0.94618206833295115</v>
      </c>
      <c r="Y123" s="85">
        <f t="shared" si="80"/>
        <v>83233</v>
      </c>
      <c r="Z123" s="85">
        <f t="shared" si="80"/>
        <v>4127</v>
      </c>
      <c r="AA123" s="91">
        <f t="shared" si="80"/>
        <v>10</v>
      </c>
      <c r="AB123" s="92">
        <v>1</v>
      </c>
      <c r="AC123" s="84">
        <v>0</v>
      </c>
      <c r="AD123" s="84">
        <v>0</v>
      </c>
      <c r="AE123" s="92">
        <v>1</v>
      </c>
      <c r="AF123" s="84">
        <v>0</v>
      </c>
      <c r="AG123" s="84">
        <v>0</v>
      </c>
      <c r="AH123" s="93">
        <v>1</v>
      </c>
      <c r="AI123" s="84">
        <v>0</v>
      </c>
      <c r="AJ123" s="94">
        <v>0</v>
      </c>
      <c r="AK123" s="93">
        <v>1</v>
      </c>
      <c r="AL123" s="84">
        <v>0</v>
      </c>
      <c r="AM123" s="94">
        <v>0</v>
      </c>
      <c r="AN123" s="93">
        <v>1</v>
      </c>
      <c r="AO123" s="84">
        <v>0</v>
      </c>
      <c r="AP123" s="94">
        <v>0</v>
      </c>
      <c r="AQ123" s="93">
        <v>1</v>
      </c>
      <c r="AR123" s="84">
        <v>0</v>
      </c>
      <c r="AS123" s="94">
        <v>0</v>
      </c>
      <c r="AT123" s="93">
        <v>1</v>
      </c>
      <c r="AU123" s="84">
        <v>0</v>
      </c>
      <c r="AV123" s="94">
        <v>0</v>
      </c>
      <c r="AW123" s="95">
        <f t="shared" si="81"/>
        <v>9561</v>
      </c>
      <c r="AX123" s="95">
        <f t="shared" si="82"/>
        <v>21081</v>
      </c>
      <c r="AY123" s="96">
        <f t="shared" si="83"/>
        <v>52591</v>
      </c>
      <c r="AZ123" s="109"/>
      <c r="BA123" s="97">
        <v>16</v>
      </c>
      <c r="BB123" s="98">
        <v>0</v>
      </c>
      <c r="BC123" s="98">
        <v>8</v>
      </c>
      <c r="BD123" s="99">
        <v>7.5</v>
      </c>
      <c r="BE123" s="100">
        <v>10.5</v>
      </c>
      <c r="BF123" s="112"/>
      <c r="BG123" s="102"/>
      <c r="BH123" s="102"/>
      <c r="BI123" s="102"/>
      <c r="BJ123" s="102"/>
      <c r="BK123" s="102"/>
      <c r="BL123" s="103"/>
      <c r="BM123" s="104"/>
      <c r="BN123" s="102"/>
      <c r="BO123" s="102"/>
      <c r="BP123" s="104"/>
      <c r="BQ123" s="104"/>
      <c r="BR123" s="104"/>
      <c r="BS123" s="104"/>
      <c r="BT123" s="105">
        <f t="shared" si="71"/>
        <v>1</v>
      </c>
      <c r="BU123" s="105">
        <f t="shared" si="72"/>
        <v>1</v>
      </c>
      <c r="BV123" s="105">
        <f t="shared" si="73"/>
        <v>1</v>
      </c>
      <c r="BW123" s="105">
        <f t="shared" si="63"/>
        <v>1</v>
      </c>
      <c r="BX123" s="105">
        <f t="shared" si="74"/>
        <v>1</v>
      </c>
      <c r="BY123" s="105">
        <f t="shared" si="75"/>
        <v>1</v>
      </c>
      <c r="BZ123" s="105">
        <f t="shared" si="76"/>
        <v>1</v>
      </c>
      <c r="CA123" s="221">
        <v>0.98</v>
      </c>
      <c r="CB123" s="221">
        <v>0.9</v>
      </c>
      <c r="CC123" s="340"/>
      <c r="CD123" s="340"/>
      <c r="CE123" s="340"/>
      <c r="CF123" s="340"/>
      <c r="CG123" s="340"/>
      <c r="CH123" s="340"/>
      <c r="CI123" s="340"/>
      <c r="CJ123" s="222">
        <v>0.998</v>
      </c>
      <c r="CK123" s="222">
        <v>0.95</v>
      </c>
      <c r="CL123" s="223">
        <f t="shared" si="64"/>
        <v>1</v>
      </c>
      <c r="CM123" s="223">
        <f t="shared" si="65"/>
        <v>1</v>
      </c>
      <c r="CN123" s="223">
        <f t="shared" si="66"/>
        <v>1</v>
      </c>
      <c r="CO123" s="223">
        <f t="shared" si="67"/>
        <v>1</v>
      </c>
      <c r="CP123" s="223">
        <f t="shared" si="68"/>
        <v>1</v>
      </c>
      <c r="CQ123" s="223">
        <f t="shared" si="69"/>
        <v>1</v>
      </c>
      <c r="CR123" s="223">
        <f t="shared" si="70"/>
        <v>1</v>
      </c>
      <c r="CS123" s="343"/>
      <c r="CT123" s="343"/>
      <c r="CU123" s="343"/>
      <c r="CV123" s="343"/>
      <c r="CW123" s="343"/>
      <c r="CX123" s="343"/>
      <c r="CY123" s="343"/>
      <c r="CZ123" s="342"/>
      <c r="DA123" s="338"/>
      <c r="DB123" s="338"/>
      <c r="DC123" s="338"/>
      <c r="DD123" s="338"/>
      <c r="DE123" s="84">
        <f t="shared" si="53"/>
        <v>0</v>
      </c>
      <c r="DF123" s="84">
        <f t="shared" si="53"/>
        <v>0</v>
      </c>
      <c r="DG123" s="84">
        <f t="shared" si="53"/>
        <v>0</v>
      </c>
      <c r="DH123" s="84">
        <f t="shared" si="54"/>
        <v>0</v>
      </c>
      <c r="DI123" s="84">
        <f t="shared" si="54"/>
        <v>0</v>
      </c>
      <c r="DJ123" s="84">
        <f t="shared" si="54"/>
        <v>0</v>
      </c>
      <c r="DK123" s="84">
        <f t="shared" si="54"/>
        <v>0</v>
      </c>
      <c r="DL123" s="337"/>
      <c r="DM123" s="337"/>
      <c r="DN123" s="337"/>
      <c r="DO123" s="337"/>
      <c r="DP123" s="337"/>
      <c r="DQ123" s="337"/>
      <c r="DR123" s="337"/>
    </row>
    <row r="124" spans="1:122" s="106" customFormat="1" ht="13.5" thickBot="1" x14ac:dyDescent="0.25">
      <c r="A124" s="84">
        <v>1798</v>
      </c>
      <c r="B124" s="335"/>
      <c r="C124" s="86">
        <v>42620</v>
      </c>
      <c r="D124" s="110">
        <f t="shared" si="79"/>
        <v>78697</v>
      </c>
      <c r="E124" s="84">
        <v>9709</v>
      </c>
      <c r="F124" s="88">
        <v>305</v>
      </c>
      <c r="G124" s="84">
        <v>0</v>
      </c>
      <c r="H124" s="89">
        <v>0.96858584818209903</v>
      </c>
      <c r="I124" s="88">
        <v>12982</v>
      </c>
      <c r="J124" s="84">
        <v>523</v>
      </c>
      <c r="K124" s="88">
        <v>0</v>
      </c>
      <c r="L124" s="89">
        <v>0.95971344939146508</v>
      </c>
      <c r="M124" s="88">
        <v>6068</v>
      </c>
      <c r="N124" s="88">
        <v>184</v>
      </c>
      <c r="O124" s="88">
        <v>0</v>
      </c>
      <c r="P124" s="90">
        <v>0.96967699406723795</v>
      </c>
      <c r="Q124" s="88">
        <v>7286</v>
      </c>
      <c r="R124" s="88">
        <v>408</v>
      </c>
      <c r="S124" s="88">
        <v>1</v>
      </c>
      <c r="T124" s="90">
        <v>0.94400219599231405</v>
      </c>
      <c r="U124" s="88">
        <v>42652</v>
      </c>
      <c r="V124" s="88">
        <v>2173</v>
      </c>
      <c r="W124" s="88">
        <v>0</v>
      </c>
      <c r="X124" s="90">
        <v>0.9490527993997937</v>
      </c>
      <c r="Y124" s="85">
        <f t="shared" ref="Y124:AA126" si="90">E124+I124+M124+Q124+U124</f>
        <v>78697</v>
      </c>
      <c r="Z124" s="85">
        <f t="shared" si="90"/>
        <v>3593</v>
      </c>
      <c r="AA124" s="91">
        <f t="shared" si="90"/>
        <v>1</v>
      </c>
      <c r="AB124" s="92">
        <v>1</v>
      </c>
      <c r="AC124" s="84">
        <v>0</v>
      </c>
      <c r="AD124" s="84">
        <v>0</v>
      </c>
      <c r="AE124" s="92">
        <v>1</v>
      </c>
      <c r="AF124" s="84">
        <v>0</v>
      </c>
      <c r="AG124" s="84">
        <v>0</v>
      </c>
      <c r="AH124" s="93">
        <v>1</v>
      </c>
      <c r="AI124" s="84">
        <v>0</v>
      </c>
      <c r="AJ124" s="94">
        <v>0</v>
      </c>
      <c r="AK124" s="93">
        <v>1</v>
      </c>
      <c r="AL124" s="84">
        <v>0</v>
      </c>
      <c r="AM124" s="94">
        <v>0</v>
      </c>
      <c r="AN124" s="93">
        <v>1</v>
      </c>
      <c r="AO124" s="84">
        <v>0</v>
      </c>
      <c r="AP124" s="94">
        <v>0</v>
      </c>
      <c r="AQ124" s="93">
        <v>1</v>
      </c>
      <c r="AR124" s="84">
        <v>0</v>
      </c>
      <c r="AS124" s="94">
        <v>0</v>
      </c>
      <c r="AT124" s="93">
        <v>1</v>
      </c>
      <c r="AU124" s="84">
        <v>0</v>
      </c>
      <c r="AV124" s="94">
        <v>0</v>
      </c>
      <c r="AW124" s="95">
        <f t="shared" si="81"/>
        <v>9709</v>
      </c>
      <c r="AX124" s="95">
        <f t="shared" si="82"/>
        <v>19050</v>
      </c>
      <c r="AY124" s="96">
        <f t="shared" si="83"/>
        <v>49938</v>
      </c>
      <c r="AZ124" s="109"/>
      <c r="BA124" s="97">
        <v>21</v>
      </c>
      <c r="BB124" s="98">
        <v>9</v>
      </c>
      <c r="BC124" s="98">
        <v>18</v>
      </c>
      <c r="BD124" s="99">
        <v>7.5</v>
      </c>
      <c r="BE124" s="100">
        <v>10.5</v>
      </c>
      <c r="BF124" s="112"/>
      <c r="BG124" s="102"/>
      <c r="BH124" s="102"/>
      <c r="BI124" s="102"/>
      <c r="BJ124" s="102"/>
      <c r="BK124" s="102"/>
      <c r="BL124" s="103"/>
      <c r="BM124" s="104"/>
      <c r="BN124" s="102"/>
      <c r="BO124" s="102"/>
      <c r="BP124" s="104"/>
      <c r="BQ124" s="104"/>
      <c r="BR124" s="104"/>
      <c r="BS124" s="104"/>
      <c r="BT124" s="105">
        <f t="shared" si="71"/>
        <v>1</v>
      </c>
      <c r="BU124" s="105">
        <f t="shared" si="72"/>
        <v>1</v>
      </c>
      <c r="BV124" s="105">
        <f t="shared" si="73"/>
        <v>1</v>
      </c>
      <c r="BW124" s="105">
        <f t="shared" si="63"/>
        <v>1</v>
      </c>
      <c r="BX124" s="105">
        <f t="shared" si="74"/>
        <v>1</v>
      </c>
      <c r="BY124" s="105">
        <f t="shared" si="75"/>
        <v>1</v>
      </c>
      <c r="BZ124" s="105">
        <f t="shared" si="76"/>
        <v>1</v>
      </c>
      <c r="CA124" s="221">
        <v>0.98</v>
      </c>
      <c r="CB124" s="221">
        <v>0.9</v>
      </c>
      <c r="CC124" s="340"/>
      <c r="CD124" s="340"/>
      <c r="CE124" s="340"/>
      <c r="CF124" s="340"/>
      <c r="CG124" s="340"/>
      <c r="CH124" s="340"/>
      <c r="CI124" s="340"/>
      <c r="CJ124" s="222">
        <v>0.998</v>
      </c>
      <c r="CK124" s="222">
        <v>0.95</v>
      </c>
      <c r="CL124" s="223">
        <f t="shared" si="64"/>
        <v>1</v>
      </c>
      <c r="CM124" s="223">
        <f t="shared" si="65"/>
        <v>1</v>
      </c>
      <c r="CN124" s="223">
        <f t="shared" si="66"/>
        <v>1</v>
      </c>
      <c r="CO124" s="223">
        <f t="shared" si="67"/>
        <v>1</v>
      </c>
      <c r="CP124" s="223">
        <f t="shared" si="68"/>
        <v>1</v>
      </c>
      <c r="CQ124" s="223">
        <f t="shared" si="69"/>
        <v>1</v>
      </c>
      <c r="CR124" s="223">
        <f t="shared" si="70"/>
        <v>1</v>
      </c>
      <c r="CS124" s="343"/>
      <c r="CT124" s="343"/>
      <c r="CU124" s="343"/>
      <c r="CV124" s="343"/>
      <c r="CW124" s="343"/>
      <c r="CX124" s="343"/>
      <c r="CY124" s="343"/>
      <c r="CZ124" s="342"/>
      <c r="DA124" s="338"/>
      <c r="DB124" s="338"/>
      <c r="DC124" s="338"/>
      <c r="DD124" s="338"/>
      <c r="DE124" s="84">
        <f t="shared" si="53"/>
        <v>0</v>
      </c>
      <c r="DF124" s="84">
        <f t="shared" si="53"/>
        <v>0</v>
      </c>
      <c r="DG124" s="84">
        <f t="shared" si="53"/>
        <v>0</v>
      </c>
      <c r="DH124" s="84">
        <f t="shared" si="54"/>
        <v>0</v>
      </c>
      <c r="DI124" s="84">
        <f t="shared" si="54"/>
        <v>0</v>
      </c>
      <c r="DJ124" s="84">
        <f t="shared" si="54"/>
        <v>0</v>
      </c>
      <c r="DK124" s="84">
        <f t="shared" si="54"/>
        <v>0</v>
      </c>
      <c r="DL124" s="337"/>
      <c r="DM124" s="337"/>
      <c r="DN124" s="337"/>
      <c r="DO124" s="337"/>
      <c r="DP124" s="337"/>
      <c r="DQ124" s="337"/>
      <c r="DR124" s="337"/>
    </row>
    <row r="125" spans="1:122" s="106" customFormat="1" ht="13.5" thickBot="1" x14ac:dyDescent="0.25">
      <c r="A125" s="84">
        <v>1799</v>
      </c>
      <c r="B125" s="335"/>
      <c r="C125" s="86">
        <v>42621</v>
      </c>
      <c r="D125" s="110">
        <f t="shared" si="79"/>
        <v>70053</v>
      </c>
      <c r="E125" s="84">
        <v>9563</v>
      </c>
      <c r="F125" s="88">
        <v>238</v>
      </c>
      <c r="G125" s="84">
        <v>3</v>
      </c>
      <c r="H125" s="111">
        <v>0.97511241242287983</v>
      </c>
      <c r="I125" s="88">
        <v>10814</v>
      </c>
      <c r="J125" s="84">
        <v>329</v>
      </c>
      <c r="K125" s="88">
        <v>3</v>
      </c>
      <c r="L125" s="89">
        <v>0.96957647493989274</v>
      </c>
      <c r="M125" s="88">
        <v>3747</v>
      </c>
      <c r="N125" s="88">
        <v>109</v>
      </c>
      <c r="O125" s="88">
        <v>1</v>
      </c>
      <c r="P125" s="90">
        <v>0.97091006138243929</v>
      </c>
      <c r="Q125" s="88">
        <v>6083</v>
      </c>
      <c r="R125" s="88">
        <v>247</v>
      </c>
      <c r="S125" s="88">
        <v>0</v>
      </c>
      <c r="T125" s="90">
        <v>0.9593950353444024</v>
      </c>
      <c r="U125" s="88">
        <v>39846</v>
      </c>
      <c r="V125" s="88">
        <v>1816</v>
      </c>
      <c r="W125" s="88">
        <v>5</v>
      </c>
      <c r="X125" s="90">
        <v>0.95442453445766195</v>
      </c>
      <c r="Y125" s="85">
        <f t="shared" si="90"/>
        <v>70053</v>
      </c>
      <c r="Z125" s="85">
        <f t="shared" si="90"/>
        <v>2739</v>
      </c>
      <c r="AA125" s="91">
        <f t="shared" si="90"/>
        <v>12</v>
      </c>
      <c r="AB125" s="92">
        <v>1</v>
      </c>
      <c r="AC125" s="84">
        <v>0</v>
      </c>
      <c r="AD125" s="84">
        <v>0</v>
      </c>
      <c r="AE125" s="92">
        <v>1</v>
      </c>
      <c r="AF125" s="84">
        <v>0</v>
      </c>
      <c r="AG125" s="84">
        <v>0</v>
      </c>
      <c r="AH125" s="93">
        <v>1</v>
      </c>
      <c r="AI125" s="84">
        <v>0</v>
      </c>
      <c r="AJ125" s="94">
        <v>0</v>
      </c>
      <c r="AK125" s="93">
        <v>1</v>
      </c>
      <c r="AL125" s="84">
        <v>0</v>
      </c>
      <c r="AM125" s="94">
        <v>0</v>
      </c>
      <c r="AN125" s="93">
        <v>1</v>
      </c>
      <c r="AO125" s="84">
        <v>0</v>
      </c>
      <c r="AP125" s="94">
        <v>0</v>
      </c>
      <c r="AQ125" s="93">
        <v>1</v>
      </c>
      <c r="AR125" s="84">
        <v>0</v>
      </c>
      <c r="AS125" s="94">
        <v>0</v>
      </c>
      <c r="AT125" s="93">
        <v>1</v>
      </c>
      <c r="AU125" s="84">
        <v>0</v>
      </c>
      <c r="AV125" s="94">
        <v>0</v>
      </c>
      <c r="AW125" s="95">
        <f t="shared" si="81"/>
        <v>9563</v>
      </c>
      <c r="AX125" s="95">
        <f t="shared" si="82"/>
        <v>14561</v>
      </c>
      <c r="AY125" s="96">
        <f t="shared" si="83"/>
        <v>45929</v>
      </c>
      <c r="AZ125" s="109"/>
      <c r="BA125" s="97">
        <v>21</v>
      </c>
      <c r="BB125" s="98">
        <v>9</v>
      </c>
      <c r="BC125" s="98">
        <v>22</v>
      </c>
      <c r="BD125" s="99">
        <v>7.5</v>
      </c>
      <c r="BE125" s="100">
        <v>10.5</v>
      </c>
      <c r="BF125" s="112"/>
      <c r="BG125" s="102"/>
      <c r="BH125" s="102"/>
      <c r="BI125" s="102"/>
      <c r="BJ125" s="102"/>
      <c r="BK125" s="102"/>
      <c r="BL125" s="103"/>
      <c r="BM125" s="104"/>
      <c r="BN125" s="102"/>
      <c r="BO125" s="102"/>
      <c r="BP125" s="104"/>
      <c r="BQ125" s="104"/>
      <c r="BR125" s="104"/>
      <c r="BS125" s="104"/>
      <c r="BT125" s="105">
        <f t="shared" si="71"/>
        <v>1</v>
      </c>
      <c r="BU125" s="105">
        <f t="shared" si="72"/>
        <v>1</v>
      </c>
      <c r="BV125" s="105">
        <f t="shared" si="73"/>
        <v>1</v>
      </c>
      <c r="BW125" s="105">
        <f t="shared" si="63"/>
        <v>1</v>
      </c>
      <c r="BX125" s="105">
        <f t="shared" si="74"/>
        <v>1</v>
      </c>
      <c r="BY125" s="105">
        <f t="shared" si="75"/>
        <v>1</v>
      </c>
      <c r="BZ125" s="105">
        <f t="shared" si="76"/>
        <v>1</v>
      </c>
      <c r="CA125" s="221">
        <v>0.98</v>
      </c>
      <c r="CB125" s="221">
        <v>0.9</v>
      </c>
      <c r="CC125" s="340"/>
      <c r="CD125" s="340"/>
      <c r="CE125" s="340"/>
      <c r="CF125" s="340"/>
      <c r="CG125" s="340"/>
      <c r="CH125" s="340"/>
      <c r="CI125" s="340"/>
      <c r="CJ125" s="222">
        <v>0.998</v>
      </c>
      <c r="CK125" s="222">
        <v>0.95</v>
      </c>
      <c r="CL125" s="223">
        <f t="shared" si="64"/>
        <v>1</v>
      </c>
      <c r="CM125" s="223">
        <f t="shared" si="65"/>
        <v>1</v>
      </c>
      <c r="CN125" s="223">
        <f t="shared" si="66"/>
        <v>1</v>
      </c>
      <c r="CO125" s="223">
        <f t="shared" si="67"/>
        <v>1</v>
      </c>
      <c r="CP125" s="223">
        <f t="shared" si="68"/>
        <v>1</v>
      </c>
      <c r="CQ125" s="223">
        <f t="shared" si="69"/>
        <v>1</v>
      </c>
      <c r="CR125" s="223">
        <f t="shared" si="70"/>
        <v>1</v>
      </c>
      <c r="CS125" s="343"/>
      <c r="CT125" s="343"/>
      <c r="CU125" s="343"/>
      <c r="CV125" s="343"/>
      <c r="CW125" s="343"/>
      <c r="CX125" s="343"/>
      <c r="CY125" s="343"/>
      <c r="CZ125" s="342"/>
      <c r="DA125" s="338"/>
      <c r="DB125" s="338"/>
      <c r="DC125" s="338"/>
      <c r="DD125" s="338"/>
      <c r="DE125" s="84">
        <f t="shared" si="53"/>
        <v>0</v>
      </c>
      <c r="DF125" s="84">
        <f t="shared" si="53"/>
        <v>0</v>
      </c>
      <c r="DG125" s="84">
        <f t="shared" si="53"/>
        <v>0</v>
      </c>
      <c r="DH125" s="84">
        <f t="shared" si="54"/>
        <v>0</v>
      </c>
      <c r="DI125" s="84">
        <f t="shared" si="54"/>
        <v>0</v>
      </c>
      <c r="DJ125" s="84">
        <f t="shared" si="54"/>
        <v>0</v>
      </c>
      <c r="DK125" s="84">
        <f t="shared" si="54"/>
        <v>0</v>
      </c>
      <c r="DL125" s="337"/>
      <c r="DM125" s="337"/>
      <c r="DN125" s="337"/>
      <c r="DO125" s="337"/>
      <c r="DP125" s="337"/>
      <c r="DQ125" s="337"/>
      <c r="DR125" s="337"/>
    </row>
    <row r="126" spans="1:122" s="106" customFormat="1" ht="13.5" thickBot="1" x14ac:dyDescent="0.25">
      <c r="A126" s="84">
        <v>1800</v>
      </c>
      <c r="B126" s="335"/>
      <c r="C126" s="86">
        <v>42622</v>
      </c>
      <c r="D126" s="110">
        <f t="shared" si="79"/>
        <v>70730</v>
      </c>
      <c r="E126" s="84">
        <v>9665</v>
      </c>
      <c r="F126" s="88">
        <v>281</v>
      </c>
      <c r="G126" s="84">
        <v>0</v>
      </c>
      <c r="H126" s="111">
        <v>0.97092602172788411</v>
      </c>
      <c r="I126" s="88">
        <v>12056</v>
      </c>
      <c r="J126" s="84">
        <v>519</v>
      </c>
      <c r="K126" s="88">
        <v>0</v>
      </c>
      <c r="L126" s="89">
        <v>0.95695089581950898</v>
      </c>
      <c r="M126" s="88">
        <v>4669</v>
      </c>
      <c r="N126" s="88">
        <v>181</v>
      </c>
      <c r="O126" s="88">
        <v>1</v>
      </c>
      <c r="P126" s="90">
        <v>0.96123366887984574</v>
      </c>
      <c r="Q126" s="88">
        <v>7439</v>
      </c>
      <c r="R126" s="88">
        <v>447</v>
      </c>
      <c r="S126" s="88">
        <v>1</v>
      </c>
      <c r="T126" s="90">
        <v>0.93991127839763411</v>
      </c>
      <c r="U126" s="88">
        <v>36901</v>
      </c>
      <c r="V126" s="88">
        <v>1526</v>
      </c>
      <c r="W126" s="88">
        <v>2</v>
      </c>
      <c r="X126" s="90">
        <v>0.95864610715156773</v>
      </c>
      <c r="Y126" s="85">
        <f t="shared" si="90"/>
        <v>70730</v>
      </c>
      <c r="Z126" s="85">
        <f t="shared" si="90"/>
        <v>2954</v>
      </c>
      <c r="AA126" s="91">
        <f t="shared" si="90"/>
        <v>4</v>
      </c>
      <c r="AB126" s="92">
        <v>1</v>
      </c>
      <c r="AC126" s="84">
        <v>0</v>
      </c>
      <c r="AD126" s="84">
        <v>0</v>
      </c>
      <c r="AE126" s="92">
        <v>1</v>
      </c>
      <c r="AF126" s="84">
        <v>0</v>
      </c>
      <c r="AG126" s="84">
        <v>0</v>
      </c>
      <c r="AH126" s="93">
        <v>1</v>
      </c>
      <c r="AI126" s="84">
        <v>0</v>
      </c>
      <c r="AJ126" s="94">
        <v>0</v>
      </c>
      <c r="AK126" s="93">
        <v>1</v>
      </c>
      <c r="AL126" s="84">
        <v>0</v>
      </c>
      <c r="AM126" s="94">
        <v>0</v>
      </c>
      <c r="AN126" s="93">
        <v>1</v>
      </c>
      <c r="AO126" s="84">
        <v>0</v>
      </c>
      <c r="AP126" s="94">
        <v>0</v>
      </c>
      <c r="AQ126" s="93">
        <v>1</v>
      </c>
      <c r="AR126" s="84">
        <v>0</v>
      </c>
      <c r="AS126" s="94">
        <v>0</v>
      </c>
      <c r="AT126" s="93">
        <v>1</v>
      </c>
      <c r="AU126" s="84">
        <v>0</v>
      </c>
      <c r="AV126" s="94">
        <v>0</v>
      </c>
      <c r="AW126" s="95">
        <f t="shared" si="81"/>
        <v>9665</v>
      </c>
      <c r="AX126" s="95">
        <f t="shared" si="82"/>
        <v>16725</v>
      </c>
      <c r="AY126" s="96">
        <f t="shared" si="83"/>
        <v>44340</v>
      </c>
      <c r="AZ126" s="109"/>
      <c r="BA126" s="97">
        <v>21</v>
      </c>
      <c r="BB126" s="98">
        <v>9</v>
      </c>
      <c r="BC126" s="98">
        <v>22</v>
      </c>
      <c r="BD126" s="99">
        <v>7.5</v>
      </c>
      <c r="BE126" s="100">
        <v>10.5</v>
      </c>
      <c r="BF126" s="112"/>
      <c r="BG126" s="102"/>
      <c r="BH126" s="102"/>
      <c r="BI126" s="102"/>
      <c r="BJ126" s="102"/>
      <c r="BK126" s="102"/>
      <c r="BL126" s="103"/>
      <c r="BM126" s="104"/>
      <c r="BN126" s="102"/>
      <c r="BO126" s="102"/>
      <c r="BP126" s="104"/>
      <c r="BQ126" s="104"/>
      <c r="BR126" s="104"/>
      <c r="BS126" s="104"/>
      <c r="BT126" s="105">
        <f t="shared" si="71"/>
        <v>1</v>
      </c>
      <c r="BU126" s="105">
        <f t="shared" si="72"/>
        <v>1</v>
      </c>
      <c r="BV126" s="105">
        <f t="shared" si="73"/>
        <v>1</v>
      </c>
      <c r="BW126" s="105">
        <f t="shared" si="63"/>
        <v>1</v>
      </c>
      <c r="BX126" s="105">
        <f t="shared" si="74"/>
        <v>1</v>
      </c>
      <c r="BY126" s="105">
        <f t="shared" si="75"/>
        <v>1</v>
      </c>
      <c r="BZ126" s="105">
        <f t="shared" si="76"/>
        <v>1</v>
      </c>
      <c r="CA126" s="221">
        <v>0.98</v>
      </c>
      <c r="CB126" s="221">
        <v>0.9</v>
      </c>
      <c r="CC126" s="340"/>
      <c r="CD126" s="340"/>
      <c r="CE126" s="340"/>
      <c r="CF126" s="340"/>
      <c r="CG126" s="340"/>
      <c r="CH126" s="340"/>
      <c r="CI126" s="340"/>
      <c r="CJ126" s="222">
        <v>0.998</v>
      </c>
      <c r="CK126" s="222">
        <v>0.95</v>
      </c>
      <c r="CL126" s="223">
        <f t="shared" si="64"/>
        <v>1</v>
      </c>
      <c r="CM126" s="223">
        <f t="shared" si="65"/>
        <v>1</v>
      </c>
      <c r="CN126" s="223">
        <f t="shared" si="66"/>
        <v>1</v>
      </c>
      <c r="CO126" s="223">
        <f t="shared" si="67"/>
        <v>1</v>
      </c>
      <c r="CP126" s="223">
        <f t="shared" si="68"/>
        <v>1</v>
      </c>
      <c r="CQ126" s="223">
        <f t="shared" si="69"/>
        <v>1</v>
      </c>
      <c r="CR126" s="223">
        <f t="shared" si="70"/>
        <v>1</v>
      </c>
      <c r="CS126" s="343"/>
      <c r="CT126" s="343"/>
      <c r="CU126" s="343"/>
      <c r="CV126" s="343"/>
      <c r="CW126" s="343"/>
      <c r="CX126" s="343"/>
      <c r="CY126" s="343"/>
      <c r="CZ126" s="342"/>
      <c r="DA126" s="338"/>
      <c r="DB126" s="338"/>
      <c r="DC126" s="338"/>
      <c r="DD126" s="338"/>
      <c r="DE126" s="84">
        <f t="shared" si="53"/>
        <v>0</v>
      </c>
      <c r="DF126" s="84">
        <f t="shared" si="53"/>
        <v>0</v>
      </c>
      <c r="DG126" s="84">
        <f t="shared" si="53"/>
        <v>0</v>
      </c>
      <c r="DH126" s="84">
        <f t="shared" si="54"/>
        <v>0</v>
      </c>
      <c r="DI126" s="84">
        <f t="shared" si="54"/>
        <v>0</v>
      </c>
      <c r="DJ126" s="84">
        <f t="shared" si="54"/>
        <v>0</v>
      </c>
      <c r="DK126" s="84">
        <f t="shared" si="54"/>
        <v>0</v>
      </c>
      <c r="DL126" s="337"/>
      <c r="DM126" s="337"/>
      <c r="DN126" s="337"/>
      <c r="DO126" s="337"/>
      <c r="DP126" s="337"/>
      <c r="DQ126" s="337"/>
      <c r="DR126" s="337"/>
    </row>
    <row r="127" spans="1:122" s="106" customFormat="1" ht="13.5" thickBot="1" x14ac:dyDescent="0.25">
      <c r="A127" s="84">
        <v>1801</v>
      </c>
      <c r="B127" s="335"/>
      <c r="C127" s="86">
        <v>42623</v>
      </c>
      <c r="D127" s="87">
        <v>59928</v>
      </c>
      <c r="E127" s="84"/>
      <c r="F127" s="88"/>
      <c r="G127" s="84"/>
      <c r="H127" s="89"/>
      <c r="I127" s="88">
        <v>5140</v>
      </c>
      <c r="J127" s="84">
        <v>210</v>
      </c>
      <c r="K127" s="88">
        <v>0</v>
      </c>
      <c r="L127" s="89">
        <v>0.95914396887159536</v>
      </c>
      <c r="M127" s="88">
        <v>2535</v>
      </c>
      <c r="N127" s="88">
        <v>83</v>
      </c>
      <c r="O127" s="88">
        <v>0</v>
      </c>
      <c r="P127" s="90">
        <v>0.96725838264299802</v>
      </c>
      <c r="Q127" s="88">
        <v>2371</v>
      </c>
      <c r="R127" s="88">
        <v>121</v>
      </c>
      <c r="S127" s="88">
        <v>0</v>
      </c>
      <c r="T127" s="90">
        <v>0.94896668072543233</v>
      </c>
      <c r="U127" s="88">
        <v>49882</v>
      </c>
      <c r="V127" s="88">
        <v>1705</v>
      </c>
      <c r="W127" s="88">
        <v>0</v>
      </c>
      <c r="X127" s="90">
        <v>0.96581933362736061</v>
      </c>
      <c r="Y127" s="85">
        <v>59928</v>
      </c>
      <c r="Z127" s="85">
        <v>2119</v>
      </c>
      <c r="AA127" s="91">
        <v>0</v>
      </c>
      <c r="AB127" s="92">
        <v>1</v>
      </c>
      <c r="AC127" s="84">
        <v>0</v>
      </c>
      <c r="AD127" s="84">
        <v>0</v>
      </c>
      <c r="AE127" s="92">
        <v>1</v>
      </c>
      <c r="AF127" s="84">
        <v>0</v>
      </c>
      <c r="AG127" s="84">
        <v>0</v>
      </c>
      <c r="AH127" s="93">
        <v>1</v>
      </c>
      <c r="AI127" s="84">
        <v>0</v>
      </c>
      <c r="AJ127" s="94">
        <v>0</v>
      </c>
      <c r="AK127" s="93">
        <v>1</v>
      </c>
      <c r="AL127" s="84">
        <v>0</v>
      </c>
      <c r="AM127" s="94">
        <v>0</v>
      </c>
      <c r="AN127" s="93">
        <v>1</v>
      </c>
      <c r="AO127" s="84">
        <v>0</v>
      </c>
      <c r="AP127" s="94">
        <v>0</v>
      </c>
      <c r="AQ127" s="93">
        <v>1</v>
      </c>
      <c r="AR127" s="84">
        <v>0</v>
      </c>
      <c r="AS127" s="94">
        <v>0</v>
      </c>
      <c r="AT127" s="93">
        <v>1</v>
      </c>
      <c r="AU127" s="84">
        <v>0</v>
      </c>
      <c r="AV127" s="94">
        <v>0</v>
      </c>
      <c r="AW127" s="95">
        <f t="shared" si="81"/>
        <v>0</v>
      </c>
      <c r="AX127" s="95">
        <f t="shared" si="82"/>
        <v>7675</v>
      </c>
      <c r="AY127" s="96">
        <f t="shared" si="83"/>
        <v>52253</v>
      </c>
      <c r="AZ127" s="109"/>
      <c r="BA127" s="97">
        <v>21</v>
      </c>
      <c r="BB127" s="98">
        <v>9</v>
      </c>
      <c r="BC127" s="98">
        <v>22</v>
      </c>
      <c r="BD127" s="99">
        <v>7.5</v>
      </c>
      <c r="BE127" s="100">
        <v>10.5</v>
      </c>
      <c r="BF127" s="112"/>
      <c r="BG127" s="102"/>
      <c r="BH127" s="102"/>
      <c r="BI127" s="102"/>
      <c r="BJ127" s="102"/>
      <c r="BK127" s="102"/>
      <c r="BL127" s="103"/>
      <c r="BM127" s="104"/>
      <c r="BN127" s="102"/>
      <c r="BO127" s="102"/>
      <c r="BP127" s="104"/>
      <c r="BQ127" s="104"/>
      <c r="BR127" s="104"/>
      <c r="BS127" s="104"/>
      <c r="BT127" s="105">
        <f t="shared" si="71"/>
        <v>1</v>
      </c>
      <c r="BU127" s="105">
        <f t="shared" si="72"/>
        <v>1</v>
      </c>
      <c r="BV127" s="105">
        <f t="shared" si="73"/>
        <v>1</v>
      </c>
      <c r="BW127" s="105">
        <f t="shared" si="63"/>
        <v>1</v>
      </c>
      <c r="BX127" s="105">
        <f t="shared" si="74"/>
        <v>1</v>
      </c>
      <c r="BY127" s="105">
        <f t="shared" si="75"/>
        <v>1</v>
      </c>
      <c r="BZ127" s="105">
        <f t="shared" si="76"/>
        <v>1</v>
      </c>
      <c r="CA127" s="221">
        <v>0.98</v>
      </c>
      <c r="CB127" s="221">
        <v>0.9</v>
      </c>
      <c r="CC127" s="340"/>
      <c r="CD127" s="340"/>
      <c r="CE127" s="340"/>
      <c r="CF127" s="340"/>
      <c r="CG127" s="340"/>
      <c r="CH127" s="340"/>
      <c r="CI127" s="340"/>
      <c r="CJ127" s="222">
        <v>0.998</v>
      </c>
      <c r="CK127" s="222">
        <v>0.95</v>
      </c>
      <c r="CL127" s="223">
        <f t="shared" si="64"/>
        <v>1</v>
      </c>
      <c r="CM127" s="223">
        <f t="shared" si="65"/>
        <v>1</v>
      </c>
      <c r="CN127" s="223">
        <f t="shared" si="66"/>
        <v>1</v>
      </c>
      <c r="CO127" s="223">
        <f t="shared" si="67"/>
        <v>1</v>
      </c>
      <c r="CP127" s="223">
        <f t="shared" si="68"/>
        <v>1</v>
      </c>
      <c r="CQ127" s="223">
        <f t="shared" si="69"/>
        <v>1</v>
      </c>
      <c r="CR127" s="223">
        <f t="shared" si="70"/>
        <v>1</v>
      </c>
      <c r="CS127" s="343"/>
      <c r="CT127" s="343"/>
      <c r="CU127" s="343"/>
      <c r="CV127" s="343"/>
      <c r="CW127" s="343"/>
      <c r="CX127" s="343"/>
      <c r="CY127" s="343"/>
      <c r="CZ127" s="342"/>
      <c r="DA127" s="338"/>
      <c r="DB127" s="338"/>
      <c r="DC127" s="338"/>
      <c r="DD127" s="338"/>
      <c r="DE127" s="84">
        <f t="shared" si="53"/>
        <v>0</v>
      </c>
      <c r="DF127" s="84">
        <f t="shared" si="53"/>
        <v>0</v>
      </c>
      <c r="DG127" s="84">
        <f t="shared" si="53"/>
        <v>0</v>
      </c>
      <c r="DH127" s="84">
        <f t="shared" si="54"/>
        <v>0</v>
      </c>
      <c r="DI127" s="84">
        <f t="shared" si="54"/>
        <v>0</v>
      </c>
      <c r="DJ127" s="84">
        <f t="shared" si="54"/>
        <v>0</v>
      </c>
      <c r="DK127" s="84">
        <f t="shared" si="54"/>
        <v>0</v>
      </c>
      <c r="DL127" s="337"/>
      <c r="DM127" s="337"/>
      <c r="DN127" s="337"/>
      <c r="DO127" s="337"/>
      <c r="DP127" s="337"/>
      <c r="DQ127" s="337"/>
      <c r="DR127" s="337"/>
    </row>
    <row r="128" spans="1:122" s="106" customFormat="1" ht="13.5" thickBot="1" x14ac:dyDescent="0.25">
      <c r="A128" s="84">
        <v>1802</v>
      </c>
      <c r="B128" s="336"/>
      <c r="C128" s="86">
        <v>42624</v>
      </c>
      <c r="D128" s="87">
        <v>38023</v>
      </c>
      <c r="E128" s="84"/>
      <c r="F128" s="88"/>
      <c r="G128" s="84"/>
      <c r="H128" s="89"/>
      <c r="I128" s="88">
        <v>2135</v>
      </c>
      <c r="J128" s="84">
        <v>46</v>
      </c>
      <c r="K128" s="88">
        <v>0</v>
      </c>
      <c r="L128" s="89">
        <v>0.97845433255269321</v>
      </c>
      <c r="M128" s="88">
        <v>696</v>
      </c>
      <c r="N128" s="88">
        <v>47</v>
      </c>
      <c r="O128" s="88">
        <v>0</v>
      </c>
      <c r="P128" s="90">
        <v>0.93247126436781613</v>
      </c>
      <c r="Q128" s="88">
        <v>417</v>
      </c>
      <c r="R128" s="88">
        <v>11</v>
      </c>
      <c r="S128" s="88">
        <v>0</v>
      </c>
      <c r="T128" s="90">
        <v>0.97362110311750605</v>
      </c>
      <c r="U128" s="88">
        <v>34775</v>
      </c>
      <c r="V128" s="88">
        <v>549</v>
      </c>
      <c r="W128" s="88">
        <v>10</v>
      </c>
      <c r="X128" s="90">
        <v>0.98421279654924509</v>
      </c>
      <c r="Y128" s="85">
        <v>38023</v>
      </c>
      <c r="Z128" s="85">
        <v>653</v>
      </c>
      <c r="AA128" s="91">
        <v>10</v>
      </c>
      <c r="AB128" s="92">
        <v>1</v>
      </c>
      <c r="AC128" s="84">
        <v>0</v>
      </c>
      <c r="AD128" s="84">
        <v>0</v>
      </c>
      <c r="AE128" s="92">
        <v>1</v>
      </c>
      <c r="AF128" s="84">
        <v>0</v>
      </c>
      <c r="AG128" s="84">
        <v>0</v>
      </c>
      <c r="AH128" s="93">
        <v>1</v>
      </c>
      <c r="AI128" s="84">
        <v>0</v>
      </c>
      <c r="AJ128" s="94">
        <v>0</v>
      </c>
      <c r="AK128" s="93">
        <v>1</v>
      </c>
      <c r="AL128" s="84">
        <v>0</v>
      </c>
      <c r="AM128" s="94">
        <v>0</v>
      </c>
      <c r="AN128" s="93">
        <v>1</v>
      </c>
      <c r="AO128" s="84">
        <v>0</v>
      </c>
      <c r="AP128" s="94">
        <v>0</v>
      </c>
      <c r="AQ128" s="93">
        <v>1</v>
      </c>
      <c r="AR128" s="84">
        <v>0</v>
      </c>
      <c r="AS128" s="94">
        <v>0</v>
      </c>
      <c r="AT128" s="93">
        <v>1</v>
      </c>
      <c r="AU128" s="84">
        <v>0</v>
      </c>
      <c r="AV128" s="94">
        <v>0</v>
      </c>
      <c r="AW128" s="95">
        <f t="shared" si="81"/>
        <v>0</v>
      </c>
      <c r="AX128" s="95">
        <f t="shared" si="82"/>
        <v>2831</v>
      </c>
      <c r="AY128" s="96">
        <f t="shared" si="83"/>
        <v>35192</v>
      </c>
      <c r="AZ128" s="109"/>
      <c r="BA128" s="97">
        <v>21</v>
      </c>
      <c r="BB128" s="98">
        <v>9</v>
      </c>
      <c r="BC128" s="98">
        <v>22</v>
      </c>
      <c r="BD128" s="99">
        <v>7.5</v>
      </c>
      <c r="BE128" s="100">
        <v>10.5</v>
      </c>
      <c r="BF128" s="112"/>
      <c r="BG128" s="102"/>
      <c r="BH128" s="102"/>
      <c r="BI128" s="102"/>
      <c r="BJ128" s="102"/>
      <c r="BK128" s="102"/>
      <c r="BL128" s="103"/>
      <c r="BM128" s="104"/>
      <c r="BN128" s="102"/>
      <c r="BO128" s="102"/>
      <c r="BP128" s="104"/>
      <c r="BQ128" s="104"/>
      <c r="BR128" s="104"/>
      <c r="BS128" s="104"/>
      <c r="BT128" s="105">
        <f t="shared" si="71"/>
        <v>1</v>
      </c>
      <c r="BU128" s="105">
        <f t="shared" si="72"/>
        <v>1</v>
      </c>
      <c r="BV128" s="105">
        <f t="shared" si="73"/>
        <v>1</v>
      </c>
      <c r="BW128" s="105">
        <f t="shared" si="63"/>
        <v>1</v>
      </c>
      <c r="BX128" s="105">
        <f t="shared" si="74"/>
        <v>1</v>
      </c>
      <c r="BY128" s="105">
        <f t="shared" si="75"/>
        <v>1</v>
      </c>
      <c r="BZ128" s="105">
        <f t="shared" si="76"/>
        <v>1</v>
      </c>
      <c r="CA128" s="221">
        <v>0.98</v>
      </c>
      <c r="CB128" s="221">
        <v>0.9</v>
      </c>
      <c r="CC128" s="341"/>
      <c r="CD128" s="341"/>
      <c r="CE128" s="341"/>
      <c r="CF128" s="341"/>
      <c r="CG128" s="341"/>
      <c r="CH128" s="341"/>
      <c r="CI128" s="341"/>
      <c r="CJ128" s="222">
        <v>0.998</v>
      </c>
      <c r="CK128" s="222">
        <v>0.95</v>
      </c>
      <c r="CL128" s="223">
        <f t="shared" si="64"/>
        <v>1</v>
      </c>
      <c r="CM128" s="223">
        <f t="shared" si="65"/>
        <v>1</v>
      </c>
      <c r="CN128" s="223">
        <f t="shared" si="66"/>
        <v>1</v>
      </c>
      <c r="CO128" s="223">
        <f t="shared" si="67"/>
        <v>1</v>
      </c>
      <c r="CP128" s="223">
        <f t="shared" si="68"/>
        <v>1</v>
      </c>
      <c r="CQ128" s="223">
        <f t="shared" si="69"/>
        <v>1</v>
      </c>
      <c r="CR128" s="223">
        <f t="shared" si="70"/>
        <v>1</v>
      </c>
      <c r="CS128" s="343"/>
      <c r="CT128" s="343"/>
      <c r="CU128" s="343"/>
      <c r="CV128" s="343"/>
      <c r="CW128" s="343"/>
      <c r="CX128" s="343"/>
      <c r="CY128" s="343"/>
      <c r="CZ128" s="342"/>
      <c r="DA128" s="338"/>
      <c r="DB128" s="338"/>
      <c r="DC128" s="338"/>
      <c r="DD128" s="338"/>
      <c r="DE128" s="84">
        <f t="shared" si="53"/>
        <v>0</v>
      </c>
      <c r="DF128" s="84">
        <f t="shared" si="53"/>
        <v>0</v>
      </c>
      <c r="DG128" s="84">
        <f t="shared" si="53"/>
        <v>0</v>
      </c>
      <c r="DH128" s="84">
        <f t="shared" si="54"/>
        <v>0</v>
      </c>
      <c r="DI128" s="84">
        <f t="shared" si="54"/>
        <v>0</v>
      </c>
      <c r="DJ128" s="84">
        <f t="shared" si="54"/>
        <v>0</v>
      </c>
      <c r="DK128" s="84">
        <f t="shared" si="54"/>
        <v>0</v>
      </c>
      <c r="DL128" s="337"/>
      <c r="DM128" s="337"/>
      <c r="DN128" s="337"/>
      <c r="DO128" s="337"/>
      <c r="DP128" s="337"/>
      <c r="DQ128" s="337"/>
      <c r="DR128" s="337"/>
    </row>
    <row r="129" spans="1:122" s="106" customFormat="1" ht="13.5" thickBot="1" x14ac:dyDescent="0.25">
      <c r="A129" s="84">
        <v>1803</v>
      </c>
      <c r="B129" s="334">
        <v>37</v>
      </c>
      <c r="C129" s="86">
        <v>42625</v>
      </c>
      <c r="D129" s="87">
        <v>79551</v>
      </c>
      <c r="E129" s="84">
        <v>10930</v>
      </c>
      <c r="F129" s="88">
        <v>345</v>
      </c>
      <c r="G129" s="84">
        <v>12</v>
      </c>
      <c r="H129" s="89">
        <v>0.96843549862763034</v>
      </c>
      <c r="I129" s="88">
        <v>15143</v>
      </c>
      <c r="J129" s="84">
        <v>570</v>
      </c>
      <c r="K129" s="88">
        <v>0</v>
      </c>
      <c r="L129" s="89">
        <v>0.96235884567126728</v>
      </c>
      <c r="M129" s="88">
        <v>4849</v>
      </c>
      <c r="N129" s="88">
        <v>248</v>
      </c>
      <c r="O129" s="88">
        <v>0</v>
      </c>
      <c r="P129" s="90">
        <v>0.94885543411012585</v>
      </c>
      <c r="Q129" s="88">
        <v>6698</v>
      </c>
      <c r="R129" s="88">
        <v>344</v>
      </c>
      <c r="S129" s="88">
        <v>1</v>
      </c>
      <c r="T129" s="90">
        <v>0.94864138548820542</v>
      </c>
      <c r="U129" s="88">
        <v>41931</v>
      </c>
      <c r="V129" s="88">
        <v>1622</v>
      </c>
      <c r="W129" s="88">
        <v>5</v>
      </c>
      <c r="X129" s="90">
        <v>0.96131740239917962</v>
      </c>
      <c r="Y129" s="85">
        <v>79551</v>
      </c>
      <c r="Z129" s="85">
        <v>3129</v>
      </c>
      <c r="AA129" s="91">
        <v>18</v>
      </c>
      <c r="AB129" s="92">
        <v>1</v>
      </c>
      <c r="AC129" s="84">
        <v>0</v>
      </c>
      <c r="AD129" s="84">
        <v>0</v>
      </c>
      <c r="AE129" s="92">
        <v>1</v>
      </c>
      <c r="AF129" s="84">
        <v>0</v>
      </c>
      <c r="AG129" s="84">
        <v>0</v>
      </c>
      <c r="AH129" s="93">
        <v>1</v>
      </c>
      <c r="AI129" s="84">
        <v>0</v>
      </c>
      <c r="AJ129" s="94">
        <v>0</v>
      </c>
      <c r="AK129" s="93">
        <v>1</v>
      </c>
      <c r="AL129" s="84">
        <v>0</v>
      </c>
      <c r="AM129" s="94">
        <v>0</v>
      </c>
      <c r="AN129" s="93">
        <v>1</v>
      </c>
      <c r="AO129" s="84">
        <v>0</v>
      </c>
      <c r="AP129" s="94">
        <v>0</v>
      </c>
      <c r="AQ129" s="93">
        <v>1</v>
      </c>
      <c r="AR129" s="84">
        <v>0</v>
      </c>
      <c r="AS129" s="94">
        <v>0</v>
      </c>
      <c r="AT129" s="93">
        <v>1</v>
      </c>
      <c r="AU129" s="84">
        <v>0</v>
      </c>
      <c r="AV129" s="94">
        <v>0</v>
      </c>
      <c r="AW129" s="95">
        <f t="shared" si="81"/>
        <v>10930</v>
      </c>
      <c r="AX129" s="95">
        <f t="shared" si="82"/>
        <v>19992</v>
      </c>
      <c r="AY129" s="96">
        <f t="shared" si="83"/>
        <v>48629</v>
      </c>
      <c r="AZ129" s="109"/>
      <c r="BA129" s="97">
        <v>14.5</v>
      </c>
      <c r="BB129" s="98">
        <v>0</v>
      </c>
      <c r="BC129" s="98">
        <v>12</v>
      </c>
      <c r="BD129" s="99">
        <v>7.5</v>
      </c>
      <c r="BE129" s="100">
        <v>10.5</v>
      </c>
      <c r="BF129" s="112"/>
      <c r="BG129" s="102"/>
      <c r="BH129" s="102"/>
      <c r="BI129" s="102"/>
      <c r="BJ129" s="102"/>
      <c r="BK129" s="102"/>
      <c r="BL129" s="103"/>
      <c r="BM129" s="104"/>
      <c r="BN129" s="102"/>
      <c r="BO129" s="102"/>
      <c r="BP129" s="104"/>
      <c r="BQ129" s="104"/>
      <c r="BR129" s="104"/>
      <c r="BS129" s="104"/>
      <c r="BT129" s="105">
        <f t="shared" si="71"/>
        <v>1</v>
      </c>
      <c r="BU129" s="105">
        <f t="shared" si="72"/>
        <v>1</v>
      </c>
      <c r="BV129" s="105">
        <f t="shared" si="73"/>
        <v>1</v>
      </c>
      <c r="BW129" s="105">
        <f t="shared" si="63"/>
        <v>1</v>
      </c>
      <c r="BX129" s="105">
        <f t="shared" si="74"/>
        <v>1</v>
      </c>
      <c r="BY129" s="105">
        <f t="shared" si="75"/>
        <v>1</v>
      </c>
      <c r="BZ129" s="105">
        <f t="shared" si="76"/>
        <v>1</v>
      </c>
      <c r="CA129" s="221">
        <v>0.98</v>
      </c>
      <c r="CB129" s="221">
        <v>0.9</v>
      </c>
      <c r="CC129" s="339">
        <f t="shared" ref="CC129:CI129" si="91">AVERAGE(BT129:BT135)</f>
        <v>0.99959183673469387</v>
      </c>
      <c r="CD129" s="339">
        <f t="shared" si="91"/>
        <v>1</v>
      </c>
      <c r="CE129" s="339">
        <f t="shared" si="91"/>
        <v>1</v>
      </c>
      <c r="CF129" s="339">
        <f t="shared" si="91"/>
        <v>1</v>
      </c>
      <c r="CG129" s="339">
        <f t="shared" si="91"/>
        <v>1</v>
      </c>
      <c r="CH129" s="339">
        <f t="shared" si="91"/>
        <v>1</v>
      </c>
      <c r="CI129" s="339">
        <f t="shared" si="91"/>
        <v>1</v>
      </c>
      <c r="CJ129" s="222">
        <v>0.998</v>
      </c>
      <c r="CK129" s="222">
        <v>0.95</v>
      </c>
      <c r="CL129" s="223">
        <f t="shared" si="64"/>
        <v>1</v>
      </c>
      <c r="CM129" s="223">
        <f t="shared" si="65"/>
        <v>1</v>
      </c>
      <c r="CN129" s="223">
        <f t="shared" si="66"/>
        <v>1</v>
      </c>
      <c r="CO129" s="223">
        <f t="shared" si="67"/>
        <v>1</v>
      </c>
      <c r="CP129" s="223">
        <f t="shared" si="68"/>
        <v>1</v>
      </c>
      <c r="CQ129" s="223">
        <f t="shared" si="69"/>
        <v>1</v>
      </c>
      <c r="CR129" s="223">
        <f t="shared" si="70"/>
        <v>1</v>
      </c>
      <c r="CS129" s="342">
        <f t="shared" ref="CS129:CY129" si="92">AVERAGE(CL129:CL135)</f>
        <v>0.99959183673469387</v>
      </c>
      <c r="CT129" s="342">
        <f t="shared" si="92"/>
        <v>1</v>
      </c>
      <c r="CU129" s="342">
        <f t="shared" si="92"/>
        <v>1</v>
      </c>
      <c r="CV129" s="342">
        <f t="shared" si="92"/>
        <v>1</v>
      </c>
      <c r="CW129" s="342">
        <f t="shared" si="92"/>
        <v>1</v>
      </c>
      <c r="CX129" s="342">
        <f t="shared" si="92"/>
        <v>1</v>
      </c>
      <c r="CY129" s="342">
        <f t="shared" si="92"/>
        <v>1</v>
      </c>
      <c r="CZ129" s="342">
        <f>(SUM(Q129:Q135)-SUM(R129:R135))/SUM(Q129:Q135)</f>
        <v>0.94773619471342585</v>
      </c>
      <c r="DA129" s="338">
        <f>(SUM(U129:U135)-SUM(V129:V135))/SUM(U129:U135)</f>
        <v>0.96062329065539975</v>
      </c>
      <c r="DB129" s="338">
        <f>((SUM(E129:E135)-SUM(F129:F135))/SUM(E129:E135))</f>
        <v>0.96801087630205729</v>
      </c>
      <c r="DC129" s="338">
        <f>((SUM(I129:I135)-SUM(J129:J135))/SUM(I129:I135))</f>
        <v>0.95640575640575642</v>
      </c>
      <c r="DD129" s="338">
        <f>((SUM(M129:M135)-SUM(N129:N135))/SUM(M129:M135))</f>
        <v>0.95587226583339679</v>
      </c>
      <c r="DE129" s="84">
        <f t="shared" si="53"/>
        <v>0</v>
      </c>
      <c r="DF129" s="84">
        <f t="shared" si="53"/>
        <v>0</v>
      </c>
      <c r="DG129" s="84">
        <f t="shared" si="53"/>
        <v>0</v>
      </c>
      <c r="DH129" s="84">
        <f t="shared" si="54"/>
        <v>0</v>
      </c>
      <c r="DI129" s="84">
        <f t="shared" si="54"/>
        <v>0</v>
      </c>
      <c r="DJ129" s="84">
        <f t="shared" si="54"/>
        <v>0</v>
      </c>
      <c r="DK129" s="84">
        <f t="shared" si="54"/>
        <v>0</v>
      </c>
      <c r="DL129" s="337">
        <f>IF(CC129&lt;99%,5000,IF(CC129&lt;99.2%,4500,IF(CC129&lt;99.3%,4000,IF(CC129&lt;99.4%,3500,IF(CC129&lt;99.5%,3000,IF(CC129&lt;99.6%,2500,IF(CC129&lt;99.7%,2000,IF(CC129&lt;99.8%,1500,))))))))</f>
        <v>0</v>
      </c>
      <c r="DM129" s="337">
        <f>IF(CD129&lt;99%,5000,IF(CD129&lt;99.2%,4500,IF(CD129&lt;99.3%,4000,IF(CD129&lt;99.4%,3500,IF(CD129&lt;99.5%,3000,IF(CD129&lt;99.6%,2500,IF(CD129&lt;99.7%,2000,IF(CD129&lt;99.8%,1500,))))))))</f>
        <v>0</v>
      </c>
      <c r="DN129" s="337">
        <f>IF(CE129&lt;99%,5000,IF(CE129&lt;99.2%,4500,IF(CE129&lt;99.3%,4000,IF(CE129&lt;99.4%,3500,IF(CE129&lt;99.5%,3000,IF(CE129&lt;99.6%,2500,IF(CE129&lt;99.7%,2000,IF(CE129&lt;99.8%,1500,))))))))</f>
        <v>0</v>
      </c>
      <c r="DO129" s="337">
        <f>IF(CF129&lt;88.2%,5000,IF(CF129&lt;88.4%,4500,IF(CF129&lt;88.5%,4000,IF(CF129&lt;88.6%,3500,IF(CF129&lt;88.7%,3000,IF(CF129&lt;88.8%,2500,IF(CF129&lt;88.9%,2000,IF(CF129&lt;90%,1500,))))))))</f>
        <v>0</v>
      </c>
      <c r="DP129" s="337">
        <f>IF(CG129&lt;99%,5000,IF(CG129&lt;99.2%,4500,IF(CG129&lt;99.3%,4000,IF(CG129&lt;99.4%,3500,IF(CG129&lt;99.5%,3000,IF(CG129&lt;99.6%,2500,IF(CG129&lt;99.7%,2000,IF(CG129&lt;99.8%,1500,))))))))</f>
        <v>0</v>
      </c>
      <c r="DQ129" s="337">
        <f>IF(CH129&lt;99%,5000,IF(CH129&lt;99.2%,4500,IF(CH129&lt;99.3%,4000,IF(CH129&lt;99.4%,3500,IF(CH129&lt;99.5%,3000,IF(CH129&lt;99.6%,2500,IF(CH129&lt;99.7%,2000,IF(CH129&lt;99.8%,1500,))))))))</f>
        <v>0</v>
      </c>
      <c r="DR129" s="337">
        <f>IF(CI129&lt;99%,5000,IF(CI129&lt;99.2%,4500,IF(CI129&lt;99.3%,4000,IF(CI129&lt;99.4%,3500,IF(CI129&lt;99.5%,3000,IF(CI129&lt;99.6%,2500,IF(CI129&lt;99.7%,2000,IF(CI129&lt;99.8%,1500,))))))))</f>
        <v>0</v>
      </c>
    </row>
    <row r="130" spans="1:122" s="106" customFormat="1" ht="13.5" thickBot="1" x14ac:dyDescent="0.25">
      <c r="A130" s="84">
        <v>1804</v>
      </c>
      <c r="B130" s="335"/>
      <c r="C130" s="86">
        <v>42626</v>
      </c>
      <c r="D130" s="87">
        <v>77198</v>
      </c>
      <c r="E130" s="84">
        <v>9990</v>
      </c>
      <c r="F130" s="88">
        <v>282</v>
      </c>
      <c r="G130" s="84">
        <v>0</v>
      </c>
      <c r="H130" s="89">
        <v>0.97177177177177176</v>
      </c>
      <c r="I130" s="88">
        <v>14020</v>
      </c>
      <c r="J130" s="84">
        <v>443</v>
      </c>
      <c r="K130" s="88">
        <v>0</v>
      </c>
      <c r="L130" s="89">
        <v>0.96840228245363769</v>
      </c>
      <c r="M130" s="88">
        <v>4948</v>
      </c>
      <c r="N130" s="88">
        <v>220</v>
      </c>
      <c r="O130" s="88">
        <v>0</v>
      </c>
      <c r="P130" s="90">
        <v>0.95553759094583668</v>
      </c>
      <c r="Q130" s="88">
        <v>6512</v>
      </c>
      <c r="R130" s="88">
        <v>331</v>
      </c>
      <c r="S130" s="88">
        <v>0</v>
      </c>
      <c r="T130" s="90">
        <v>0.94917076167076164</v>
      </c>
      <c r="U130" s="88">
        <v>41728</v>
      </c>
      <c r="V130" s="88">
        <v>1652</v>
      </c>
      <c r="W130" s="88">
        <v>1</v>
      </c>
      <c r="X130" s="90">
        <v>0.96041027607361962</v>
      </c>
      <c r="Y130" s="85">
        <v>77198</v>
      </c>
      <c r="Z130" s="85">
        <v>2928</v>
      </c>
      <c r="AA130" s="91">
        <v>1</v>
      </c>
      <c r="AB130" s="92">
        <v>1</v>
      </c>
      <c r="AC130" s="84">
        <v>0</v>
      </c>
      <c r="AD130" s="84">
        <v>0</v>
      </c>
      <c r="AE130" s="92">
        <v>1</v>
      </c>
      <c r="AF130" s="84">
        <v>0</v>
      </c>
      <c r="AG130" s="84">
        <v>0</v>
      </c>
      <c r="AH130" s="93">
        <v>1</v>
      </c>
      <c r="AI130" s="84">
        <v>0</v>
      </c>
      <c r="AJ130" s="94">
        <v>0</v>
      </c>
      <c r="AK130" s="93">
        <v>1</v>
      </c>
      <c r="AL130" s="84">
        <v>0</v>
      </c>
      <c r="AM130" s="94">
        <v>0</v>
      </c>
      <c r="AN130" s="93">
        <v>1</v>
      </c>
      <c r="AO130" s="84">
        <v>0</v>
      </c>
      <c r="AP130" s="94">
        <v>0</v>
      </c>
      <c r="AQ130" s="93">
        <v>1</v>
      </c>
      <c r="AR130" s="84">
        <v>0</v>
      </c>
      <c r="AS130" s="94">
        <v>0</v>
      </c>
      <c r="AT130" s="93">
        <v>1</v>
      </c>
      <c r="AU130" s="84">
        <v>0</v>
      </c>
      <c r="AV130" s="94">
        <v>0</v>
      </c>
      <c r="AW130" s="95">
        <f t="shared" si="81"/>
        <v>9990</v>
      </c>
      <c r="AX130" s="95">
        <f t="shared" si="82"/>
        <v>18968</v>
      </c>
      <c r="AY130" s="96">
        <f t="shared" si="83"/>
        <v>48240</v>
      </c>
      <c r="AZ130" s="109"/>
      <c r="BA130" s="97">
        <v>16</v>
      </c>
      <c r="BB130" s="98">
        <v>0</v>
      </c>
      <c r="BC130" s="98">
        <v>8</v>
      </c>
      <c r="BD130" s="99">
        <v>7.5</v>
      </c>
      <c r="BE130" s="100">
        <v>10.5</v>
      </c>
      <c r="BF130" s="112"/>
      <c r="BG130" s="102"/>
      <c r="BH130" s="102"/>
      <c r="BI130" s="102"/>
      <c r="BJ130" s="102"/>
      <c r="BK130" s="102"/>
      <c r="BL130" s="103"/>
      <c r="BM130" s="104"/>
      <c r="BN130" s="102"/>
      <c r="BO130" s="102"/>
      <c r="BP130" s="104"/>
      <c r="BQ130" s="104"/>
      <c r="BR130" s="104"/>
      <c r="BS130" s="104"/>
      <c r="BT130" s="105">
        <f t="shared" si="71"/>
        <v>1</v>
      </c>
      <c r="BU130" s="105">
        <f t="shared" si="72"/>
        <v>1</v>
      </c>
      <c r="BV130" s="105">
        <f t="shared" si="73"/>
        <v>1</v>
      </c>
      <c r="BW130" s="105">
        <f t="shared" si="63"/>
        <v>1</v>
      </c>
      <c r="BX130" s="105">
        <f t="shared" si="74"/>
        <v>1</v>
      </c>
      <c r="BY130" s="105">
        <f t="shared" si="75"/>
        <v>1</v>
      </c>
      <c r="BZ130" s="105">
        <f t="shared" si="76"/>
        <v>1</v>
      </c>
      <c r="CA130" s="221">
        <v>0.98</v>
      </c>
      <c r="CB130" s="221">
        <v>0.9</v>
      </c>
      <c r="CC130" s="340"/>
      <c r="CD130" s="340"/>
      <c r="CE130" s="340"/>
      <c r="CF130" s="340"/>
      <c r="CG130" s="340"/>
      <c r="CH130" s="340"/>
      <c r="CI130" s="340"/>
      <c r="CJ130" s="222">
        <v>0.998</v>
      </c>
      <c r="CK130" s="222">
        <v>0.95</v>
      </c>
      <c r="CL130" s="223">
        <f t="shared" si="64"/>
        <v>1</v>
      </c>
      <c r="CM130" s="223">
        <f t="shared" si="65"/>
        <v>1</v>
      </c>
      <c r="CN130" s="223">
        <f t="shared" si="66"/>
        <v>1</v>
      </c>
      <c r="CO130" s="223">
        <f t="shared" si="67"/>
        <v>1</v>
      </c>
      <c r="CP130" s="223">
        <f t="shared" si="68"/>
        <v>1</v>
      </c>
      <c r="CQ130" s="223">
        <f t="shared" si="69"/>
        <v>1</v>
      </c>
      <c r="CR130" s="223">
        <f t="shared" si="70"/>
        <v>1</v>
      </c>
      <c r="CS130" s="343"/>
      <c r="CT130" s="343"/>
      <c r="CU130" s="343"/>
      <c r="CV130" s="343"/>
      <c r="CW130" s="343"/>
      <c r="CX130" s="343"/>
      <c r="CY130" s="343"/>
      <c r="CZ130" s="342"/>
      <c r="DA130" s="338"/>
      <c r="DB130" s="338"/>
      <c r="DC130" s="338"/>
      <c r="DD130" s="338"/>
      <c r="DE130" s="84">
        <f t="shared" si="53"/>
        <v>0</v>
      </c>
      <c r="DF130" s="84">
        <f t="shared" si="53"/>
        <v>0</v>
      </c>
      <c r="DG130" s="84">
        <f t="shared" si="53"/>
        <v>0</v>
      </c>
      <c r="DH130" s="84">
        <f t="shared" si="54"/>
        <v>0</v>
      </c>
      <c r="DI130" s="84">
        <f t="shared" si="54"/>
        <v>0</v>
      </c>
      <c r="DJ130" s="84">
        <f t="shared" si="54"/>
        <v>0</v>
      </c>
      <c r="DK130" s="84">
        <f t="shared" si="54"/>
        <v>0</v>
      </c>
      <c r="DL130" s="337"/>
      <c r="DM130" s="337"/>
      <c r="DN130" s="337"/>
      <c r="DO130" s="337"/>
      <c r="DP130" s="337"/>
      <c r="DQ130" s="337"/>
      <c r="DR130" s="337"/>
    </row>
    <row r="131" spans="1:122" s="106" customFormat="1" ht="13.5" thickBot="1" x14ac:dyDescent="0.25">
      <c r="A131" s="84">
        <v>1805</v>
      </c>
      <c r="B131" s="335"/>
      <c r="C131" s="86">
        <v>42627</v>
      </c>
      <c r="D131" s="87">
        <v>76228</v>
      </c>
      <c r="E131" s="84">
        <v>9687</v>
      </c>
      <c r="F131" s="88">
        <v>334</v>
      </c>
      <c r="G131" s="84">
        <v>0</v>
      </c>
      <c r="H131" s="89">
        <v>0.96552080107360383</v>
      </c>
      <c r="I131" s="88">
        <v>15942</v>
      </c>
      <c r="J131" s="84">
        <v>777</v>
      </c>
      <c r="K131" s="88">
        <v>0</v>
      </c>
      <c r="L131" s="89">
        <v>0.951260820474219</v>
      </c>
      <c r="M131" s="88">
        <v>3937</v>
      </c>
      <c r="N131" s="88">
        <v>102</v>
      </c>
      <c r="O131" s="88">
        <v>2</v>
      </c>
      <c r="P131" s="90">
        <v>0.97409194818389633</v>
      </c>
      <c r="Q131" s="88">
        <v>7753</v>
      </c>
      <c r="R131" s="88">
        <v>424</v>
      </c>
      <c r="S131" s="88">
        <v>1</v>
      </c>
      <c r="T131" s="90">
        <v>0.94531149232555145</v>
      </c>
      <c r="U131" s="88">
        <v>38909</v>
      </c>
      <c r="V131" s="88">
        <v>1638</v>
      </c>
      <c r="W131" s="88">
        <v>3</v>
      </c>
      <c r="X131" s="90">
        <v>0.95790177079852989</v>
      </c>
      <c r="Y131" s="85">
        <v>76228</v>
      </c>
      <c r="Z131" s="85">
        <v>3275</v>
      </c>
      <c r="AA131" s="91">
        <v>6</v>
      </c>
      <c r="AB131" s="92">
        <v>1</v>
      </c>
      <c r="AC131" s="84">
        <v>0</v>
      </c>
      <c r="AD131" s="84">
        <v>0</v>
      </c>
      <c r="AE131" s="92">
        <v>1</v>
      </c>
      <c r="AF131" s="84">
        <v>0</v>
      </c>
      <c r="AG131" s="84">
        <v>0</v>
      </c>
      <c r="AH131" s="93">
        <v>1</v>
      </c>
      <c r="AI131" s="84">
        <v>0</v>
      </c>
      <c r="AJ131" s="94">
        <v>0</v>
      </c>
      <c r="AK131" s="93">
        <v>1</v>
      </c>
      <c r="AL131" s="84">
        <v>0</v>
      </c>
      <c r="AM131" s="94">
        <v>0</v>
      </c>
      <c r="AN131" s="93">
        <v>1</v>
      </c>
      <c r="AO131" s="84">
        <v>0</v>
      </c>
      <c r="AP131" s="94">
        <v>0</v>
      </c>
      <c r="AQ131" s="93">
        <v>1</v>
      </c>
      <c r="AR131" s="84">
        <v>0</v>
      </c>
      <c r="AS131" s="94">
        <v>0</v>
      </c>
      <c r="AT131" s="93">
        <v>1</v>
      </c>
      <c r="AU131" s="84">
        <v>0</v>
      </c>
      <c r="AV131" s="94">
        <v>0</v>
      </c>
      <c r="AW131" s="95">
        <f t="shared" si="81"/>
        <v>9687</v>
      </c>
      <c r="AX131" s="95">
        <f t="shared" si="82"/>
        <v>19879</v>
      </c>
      <c r="AY131" s="96">
        <f t="shared" si="83"/>
        <v>46662</v>
      </c>
      <c r="AZ131" s="109"/>
      <c r="BA131" s="97">
        <v>21</v>
      </c>
      <c r="BB131" s="98">
        <v>9</v>
      </c>
      <c r="BC131" s="98">
        <v>18</v>
      </c>
      <c r="BD131" s="99">
        <v>7.5</v>
      </c>
      <c r="BE131" s="100">
        <v>10.5</v>
      </c>
      <c r="BF131" s="112"/>
      <c r="BG131" s="102"/>
      <c r="BH131" s="102"/>
      <c r="BI131" s="102"/>
      <c r="BJ131" s="102"/>
      <c r="BK131" s="102"/>
      <c r="BL131" s="103"/>
      <c r="BM131" s="104"/>
      <c r="BN131" s="102"/>
      <c r="BO131" s="102"/>
      <c r="BP131" s="104"/>
      <c r="BQ131" s="104"/>
      <c r="BR131" s="104"/>
      <c r="BS131" s="104"/>
      <c r="BT131" s="105">
        <f t="shared" si="71"/>
        <v>1</v>
      </c>
      <c r="BU131" s="105">
        <f t="shared" si="72"/>
        <v>1</v>
      </c>
      <c r="BV131" s="105">
        <f t="shared" si="73"/>
        <v>1</v>
      </c>
      <c r="BW131" s="105">
        <f t="shared" si="63"/>
        <v>1</v>
      </c>
      <c r="BX131" s="105">
        <f t="shared" si="74"/>
        <v>1</v>
      </c>
      <c r="BY131" s="105">
        <f t="shared" si="75"/>
        <v>1</v>
      </c>
      <c r="BZ131" s="105">
        <f t="shared" si="76"/>
        <v>1</v>
      </c>
      <c r="CA131" s="221">
        <v>0.98</v>
      </c>
      <c r="CB131" s="221">
        <v>0.9</v>
      </c>
      <c r="CC131" s="340"/>
      <c r="CD131" s="340"/>
      <c r="CE131" s="340"/>
      <c r="CF131" s="340"/>
      <c r="CG131" s="340"/>
      <c r="CH131" s="340"/>
      <c r="CI131" s="340"/>
      <c r="CJ131" s="222">
        <v>0.998</v>
      </c>
      <c r="CK131" s="222">
        <v>0.95</v>
      </c>
      <c r="CL131" s="223">
        <f t="shared" si="64"/>
        <v>1</v>
      </c>
      <c r="CM131" s="223">
        <f t="shared" si="65"/>
        <v>1</v>
      </c>
      <c r="CN131" s="223">
        <f t="shared" si="66"/>
        <v>1</v>
      </c>
      <c r="CO131" s="223">
        <f t="shared" si="67"/>
        <v>1</v>
      </c>
      <c r="CP131" s="223">
        <f t="shared" si="68"/>
        <v>1</v>
      </c>
      <c r="CQ131" s="223">
        <f t="shared" si="69"/>
        <v>1</v>
      </c>
      <c r="CR131" s="223">
        <f t="shared" si="70"/>
        <v>1</v>
      </c>
      <c r="CS131" s="343"/>
      <c r="CT131" s="343"/>
      <c r="CU131" s="343"/>
      <c r="CV131" s="343"/>
      <c r="CW131" s="343"/>
      <c r="CX131" s="343"/>
      <c r="CY131" s="343"/>
      <c r="CZ131" s="342"/>
      <c r="DA131" s="338"/>
      <c r="DB131" s="338"/>
      <c r="DC131" s="338"/>
      <c r="DD131" s="338"/>
      <c r="DE131" s="84">
        <f t="shared" si="53"/>
        <v>0</v>
      </c>
      <c r="DF131" s="84">
        <f t="shared" si="53"/>
        <v>0</v>
      </c>
      <c r="DG131" s="84">
        <f t="shared" si="53"/>
        <v>0</v>
      </c>
      <c r="DH131" s="84">
        <f t="shared" si="54"/>
        <v>0</v>
      </c>
      <c r="DI131" s="84">
        <f t="shared" si="54"/>
        <v>0</v>
      </c>
      <c r="DJ131" s="84">
        <f t="shared" si="54"/>
        <v>0</v>
      </c>
      <c r="DK131" s="84">
        <f t="shared" si="54"/>
        <v>0</v>
      </c>
      <c r="DL131" s="337"/>
      <c r="DM131" s="337"/>
      <c r="DN131" s="337"/>
      <c r="DO131" s="337"/>
      <c r="DP131" s="337"/>
      <c r="DQ131" s="337"/>
      <c r="DR131" s="337"/>
    </row>
    <row r="132" spans="1:122" s="106" customFormat="1" ht="13.5" thickBot="1" x14ac:dyDescent="0.25">
      <c r="A132" s="84">
        <v>1806</v>
      </c>
      <c r="B132" s="335"/>
      <c r="C132" s="86">
        <v>42628</v>
      </c>
      <c r="D132" s="87">
        <v>79075</v>
      </c>
      <c r="E132" s="84">
        <v>9704</v>
      </c>
      <c r="F132" s="88">
        <v>310</v>
      </c>
      <c r="G132" s="84">
        <v>1</v>
      </c>
      <c r="H132" s="89">
        <v>0.96805441055234953</v>
      </c>
      <c r="I132" s="88">
        <v>16422</v>
      </c>
      <c r="J132" s="84">
        <v>643</v>
      </c>
      <c r="K132" s="88">
        <v>6</v>
      </c>
      <c r="L132" s="89">
        <v>0.96084520764827674</v>
      </c>
      <c r="M132" s="88">
        <v>5261</v>
      </c>
      <c r="N132" s="88">
        <v>275</v>
      </c>
      <c r="O132" s="88">
        <v>0</v>
      </c>
      <c r="P132" s="90">
        <v>0.94772856871317235</v>
      </c>
      <c r="Q132" s="88">
        <v>7573</v>
      </c>
      <c r="R132" s="88">
        <v>376</v>
      </c>
      <c r="S132" s="88">
        <v>2</v>
      </c>
      <c r="T132" s="90">
        <v>0.95034992737356394</v>
      </c>
      <c r="U132" s="88">
        <v>40115</v>
      </c>
      <c r="V132" s="88">
        <v>1736</v>
      </c>
      <c r="W132" s="88">
        <v>5</v>
      </c>
      <c r="X132" s="90">
        <v>0.9567244173002617</v>
      </c>
      <c r="Y132" s="85">
        <v>79075</v>
      </c>
      <c r="Z132" s="85">
        <v>3340</v>
      </c>
      <c r="AA132" s="91">
        <v>14</v>
      </c>
      <c r="AB132" s="92">
        <v>0.99714285714285722</v>
      </c>
      <c r="AC132" s="84">
        <v>1</v>
      </c>
      <c r="AD132" s="84">
        <v>0.06</v>
      </c>
      <c r="AE132" s="92">
        <v>1</v>
      </c>
      <c r="AF132" s="84">
        <v>0</v>
      </c>
      <c r="AG132" s="84">
        <v>0</v>
      </c>
      <c r="AH132" s="93">
        <v>1</v>
      </c>
      <c r="AI132" s="84">
        <v>0</v>
      </c>
      <c r="AJ132" s="94">
        <v>0</v>
      </c>
      <c r="AK132" s="93">
        <v>1</v>
      </c>
      <c r="AL132" s="84">
        <v>0</v>
      </c>
      <c r="AM132" s="94">
        <v>0</v>
      </c>
      <c r="AN132" s="93">
        <v>1</v>
      </c>
      <c r="AO132" s="84">
        <v>0</v>
      </c>
      <c r="AP132" s="94">
        <v>0</v>
      </c>
      <c r="AQ132" s="93">
        <v>1</v>
      </c>
      <c r="AR132" s="84">
        <v>0</v>
      </c>
      <c r="AS132" s="94">
        <v>0</v>
      </c>
      <c r="AT132" s="93">
        <v>1</v>
      </c>
      <c r="AU132" s="84">
        <v>0</v>
      </c>
      <c r="AV132" s="94">
        <v>0</v>
      </c>
      <c r="AW132" s="95">
        <f t="shared" si="81"/>
        <v>9704</v>
      </c>
      <c r="AX132" s="95">
        <f t="shared" si="82"/>
        <v>21683</v>
      </c>
      <c r="AY132" s="96">
        <f t="shared" si="83"/>
        <v>47688</v>
      </c>
      <c r="AZ132" s="109" t="s">
        <v>189</v>
      </c>
      <c r="BA132" s="97">
        <v>21</v>
      </c>
      <c r="BB132" s="98">
        <v>9</v>
      </c>
      <c r="BC132" s="98">
        <v>22</v>
      </c>
      <c r="BD132" s="99">
        <v>7.5</v>
      </c>
      <c r="BE132" s="100">
        <v>10.5</v>
      </c>
      <c r="BF132" s="112">
        <v>0.3</v>
      </c>
      <c r="BG132" s="102"/>
      <c r="BH132" s="102"/>
      <c r="BI132" s="102"/>
      <c r="BJ132" s="102"/>
      <c r="BK132" s="102"/>
      <c r="BL132" s="103"/>
      <c r="BM132" s="104">
        <v>1</v>
      </c>
      <c r="BN132" s="102"/>
      <c r="BO132" s="102"/>
      <c r="BP132" s="104"/>
      <c r="BQ132" s="104"/>
      <c r="BR132" s="104"/>
      <c r="BS132" s="104"/>
      <c r="BT132" s="105">
        <f t="shared" si="71"/>
        <v>0.99714285714285722</v>
      </c>
      <c r="BU132" s="105">
        <f t="shared" si="72"/>
        <v>1</v>
      </c>
      <c r="BV132" s="105">
        <f t="shared" si="73"/>
        <v>1</v>
      </c>
      <c r="BW132" s="105">
        <f t="shared" si="63"/>
        <v>1</v>
      </c>
      <c r="BX132" s="105">
        <f t="shared" si="74"/>
        <v>1</v>
      </c>
      <c r="BY132" s="105">
        <f t="shared" si="75"/>
        <v>1</v>
      </c>
      <c r="BZ132" s="105">
        <f t="shared" si="76"/>
        <v>1</v>
      </c>
      <c r="CA132" s="221">
        <v>0.98</v>
      </c>
      <c r="CB132" s="221">
        <v>0.9</v>
      </c>
      <c r="CC132" s="340"/>
      <c r="CD132" s="340"/>
      <c r="CE132" s="340"/>
      <c r="CF132" s="340"/>
      <c r="CG132" s="340"/>
      <c r="CH132" s="340"/>
      <c r="CI132" s="340"/>
      <c r="CJ132" s="222">
        <v>0.998</v>
      </c>
      <c r="CK132" s="222">
        <v>0.95</v>
      </c>
      <c r="CL132" s="223">
        <f t="shared" si="64"/>
        <v>0.99714285714285722</v>
      </c>
      <c r="CM132" s="223">
        <f t="shared" si="65"/>
        <v>1</v>
      </c>
      <c r="CN132" s="223">
        <f t="shared" si="66"/>
        <v>1</v>
      </c>
      <c r="CO132" s="223">
        <f t="shared" si="67"/>
        <v>1</v>
      </c>
      <c r="CP132" s="223">
        <f t="shared" si="68"/>
        <v>1</v>
      </c>
      <c r="CQ132" s="223">
        <f t="shared" si="69"/>
        <v>1</v>
      </c>
      <c r="CR132" s="223">
        <f t="shared" si="70"/>
        <v>1</v>
      </c>
      <c r="CS132" s="343"/>
      <c r="CT132" s="343"/>
      <c r="CU132" s="343"/>
      <c r="CV132" s="343"/>
      <c r="CW132" s="343"/>
      <c r="CX132" s="343"/>
      <c r="CY132" s="343"/>
      <c r="CZ132" s="342"/>
      <c r="DA132" s="338"/>
      <c r="DB132" s="338"/>
      <c r="DC132" s="338"/>
      <c r="DD132" s="338"/>
      <c r="DE132" s="84">
        <f t="shared" si="53"/>
        <v>0</v>
      </c>
      <c r="DF132" s="84">
        <f t="shared" si="53"/>
        <v>0</v>
      </c>
      <c r="DG132" s="84">
        <f t="shared" si="53"/>
        <v>0</v>
      </c>
      <c r="DH132" s="84">
        <f t="shared" si="54"/>
        <v>0</v>
      </c>
      <c r="DI132" s="84">
        <f t="shared" si="54"/>
        <v>0</v>
      </c>
      <c r="DJ132" s="84">
        <f t="shared" si="54"/>
        <v>0</v>
      </c>
      <c r="DK132" s="84">
        <f t="shared" si="54"/>
        <v>0</v>
      </c>
      <c r="DL132" s="337"/>
      <c r="DM132" s="337"/>
      <c r="DN132" s="337"/>
      <c r="DO132" s="337"/>
      <c r="DP132" s="337"/>
      <c r="DQ132" s="337"/>
      <c r="DR132" s="337"/>
    </row>
    <row r="133" spans="1:122" s="106" customFormat="1" ht="13.5" thickBot="1" x14ac:dyDescent="0.25">
      <c r="A133" s="84">
        <v>1807</v>
      </c>
      <c r="B133" s="335"/>
      <c r="C133" s="86">
        <v>42629</v>
      </c>
      <c r="D133" s="87">
        <v>71759</v>
      </c>
      <c r="E133" s="84">
        <v>9706</v>
      </c>
      <c r="F133" s="88">
        <v>329</v>
      </c>
      <c r="G133" s="84">
        <v>3</v>
      </c>
      <c r="H133" s="89">
        <v>0.96610344117041003</v>
      </c>
      <c r="I133" s="88">
        <v>13261</v>
      </c>
      <c r="J133" s="84">
        <v>730</v>
      </c>
      <c r="K133" s="88">
        <v>0</v>
      </c>
      <c r="L133" s="89">
        <v>0.94495136113415279</v>
      </c>
      <c r="M133" s="88">
        <v>4396</v>
      </c>
      <c r="N133" s="88">
        <v>129</v>
      </c>
      <c r="O133" s="88">
        <v>0</v>
      </c>
      <c r="P133" s="90">
        <v>0.97065514103730666</v>
      </c>
      <c r="Q133" s="88">
        <v>6715</v>
      </c>
      <c r="R133" s="88">
        <v>354</v>
      </c>
      <c r="S133" s="88">
        <v>6</v>
      </c>
      <c r="T133" s="90">
        <v>0.94728220402084884</v>
      </c>
      <c r="U133" s="88">
        <v>37681</v>
      </c>
      <c r="V133" s="88">
        <v>1717</v>
      </c>
      <c r="W133" s="88">
        <v>7</v>
      </c>
      <c r="X133" s="90">
        <v>0.9544332687561371</v>
      </c>
      <c r="Y133" s="85">
        <v>71759</v>
      </c>
      <c r="Z133" s="85">
        <v>3259</v>
      </c>
      <c r="AA133" s="91">
        <v>16</v>
      </c>
      <c r="AB133" s="92">
        <v>1</v>
      </c>
      <c r="AC133" s="84">
        <v>0</v>
      </c>
      <c r="AD133" s="84">
        <v>0</v>
      </c>
      <c r="AE133" s="92">
        <v>1</v>
      </c>
      <c r="AF133" s="84">
        <v>0</v>
      </c>
      <c r="AG133" s="84">
        <v>0</v>
      </c>
      <c r="AH133" s="93">
        <v>1</v>
      </c>
      <c r="AI133" s="84">
        <v>0</v>
      </c>
      <c r="AJ133" s="94">
        <v>0</v>
      </c>
      <c r="AK133" s="93">
        <v>1</v>
      </c>
      <c r="AL133" s="84">
        <v>0</v>
      </c>
      <c r="AM133" s="94">
        <v>0</v>
      </c>
      <c r="AN133" s="93">
        <v>1</v>
      </c>
      <c r="AO133" s="84">
        <v>0</v>
      </c>
      <c r="AP133" s="94">
        <v>0</v>
      </c>
      <c r="AQ133" s="93">
        <v>1</v>
      </c>
      <c r="AR133" s="84">
        <v>0</v>
      </c>
      <c r="AS133" s="94">
        <v>0</v>
      </c>
      <c r="AT133" s="93">
        <v>1</v>
      </c>
      <c r="AU133" s="84">
        <v>0</v>
      </c>
      <c r="AV133" s="94">
        <v>0</v>
      </c>
      <c r="AW133" s="95">
        <f t="shared" si="81"/>
        <v>9706</v>
      </c>
      <c r="AX133" s="95">
        <f t="shared" si="82"/>
        <v>17657</v>
      </c>
      <c r="AY133" s="96">
        <f t="shared" si="83"/>
        <v>44396</v>
      </c>
      <c r="AZ133" s="109"/>
      <c r="BA133" s="97">
        <v>21</v>
      </c>
      <c r="BB133" s="98">
        <v>9</v>
      </c>
      <c r="BC133" s="98">
        <v>22</v>
      </c>
      <c r="BD133" s="99">
        <v>7.5</v>
      </c>
      <c r="BE133" s="100">
        <v>10.5</v>
      </c>
      <c r="BF133" s="112"/>
      <c r="BG133" s="102"/>
      <c r="BH133" s="102"/>
      <c r="BI133" s="102"/>
      <c r="BJ133" s="102"/>
      <c r="BK133" s="102"/>
      <c r="BL133" s="103"/>
      <c r="BM133" s="104"/>
      <c r="BN133" s="102"/>
      <c r="BO133" s="102"/>
      <c r="BP133" s="104"/>
      <c r="BQ133" s="104"/>
      <c r="BR133" s="104"/>
      <c r="BS133" s="104"/>
      <c r="BT133" s="105">
        <f t="shared" si="71"/>
        <v>1</v>
      </c>
      <c r="BU133" s="105">
        <f t="shared" si="72"/>
        <v>1</v>
      </c>
      <c r="BV133" s="105">
        <f t="shared" si="73"/>
        <v>1</v>
      </c>
      <c r="BW133" s="105">
        <f t="shared" si="63"/>
        <v>1</v>
      </c>
      <c r="BX133" s="105">
        <f t="shared" si="74"/>
        <v>1</v>
      </c>
      <c r="BY133" s="105">
        <f t="shared" si="75"/>
        <v>1</v>
      </c>
      <c r="BZ133" s="105">
        <f t="shared" si="76"/>
        <v>1</v>
      </c>
      <c r="CA133" s="221">
        <v>0.98</v>
      </c>
      <c r="CB133" s="221">
        <v>0.9</v>
      </c>
      <c r="CC133" s="340"/>
      <c r="CD133" s="340"/>
      <c r="CE133" s="340"/>
      <c r="CF133" s="340"/>
      <c r="CG133" s="340"/>
      <c r="CH133" s="340"/>
      <c r="CI133" s="340"/>
      <c r="CJ133" s="222">
        <v>0.998</v>
      </c>
      <c r="CK133" s="222">
        <v>0.95</v>
      </c>
      <c r="CL133" s="223">
        <f t="shared" si="64"/>
        <v>1</v>
      </c>
      <c r="CM133" s="223">
        <f t="shared" si="65"/>
        <v>1</v>
      </c>
      <c r="CN133" s="223">
        <f t="shared" si="66"/>
        <v>1</v>
      </c>
      <c r="CO133" s="223">
        <f t="shared" si="67"/>
        <v>1</v>
      </c>
      <c r="CP133" s="223">
        <f t="shared" si="68"/>
        <v>1</v>
      </c>
      <c r="CQ133" s="223">
        <f t="shared" si="69"/>
        <v>1</v>
      </c>
      <c r="CR133" s="223">
        <f t="shared" si="70"/>
        <v>1</v>
      </c>
      <c r="CS133" s="343"/>
      <c r="CT133" s="343"/>
      <c r="CU133" s="343"/>
      <c r="CV133" s="343"/>
      <c r="CW133" s="343"/>
      <c r="CX133" s="343"/>
      <c r="CY133" s="343"/>
      <c r="CZ133" s="342"/>
      <c r="DA133" s="338"/>
      <c r="DB133" s="338"/>
      <c r="DC133" s="338"/>
      <c r="DD133" s="338"/>
      <c r="DE133" s="84">
        <f t="shared" si="53"/>
        <v>0</v>
      </c>
      <c r="DF133" s="84">
        <f t="shared" si="53"/>
        <v>0</v>
      </c>
      <c r="DG133" s="84">
        <f t="shared" si="53"/>
        <v>0</v>
      </c>
      <c r="DH133" s="84">
        <f t="shared" si="54"/>
        <v>0</v>
      </c>
      <c r="DI133" s="84">
        <f t="shared" si="54"/>
        <v>0</v>
      </c>
      <c r="DJ133" s="84">
        <f t="shared" si="54"/>
        <v>0</v>
      </c>
      <c r="DK133" s="84">
        <f t="shared" ref="DK133:DK196" si="93">IF(BZ133&lt;93.4%,1500,IF(BZ133&lt;93.8%,800,IF(BZ133&lt;94.2%,750,IF(BZ133&lt;94.5%,700,IF(BZ133&lt;94.8%,650,IF(BZ133&lt;95%,500,))))))</f>
        <v>0</v>
      </c>
      <c r="DL133" s="337"/>
      <c r="DM133" s="337"/>
      <c r="DN133" s="337"/>
      <c r="DO133" s="337"/>
      <c r="DP133" s="337"/>
      <c r="DQ133" s="337"/>
      <c r="DR133" s="337"/>
    </row>
    <row r="134" spans="1:122" s="106" customFormat="1" ht="13.5" thickBot="1" x14ac:dyDescent="0.25">
      <c r="A134" s="84">
        <v>1808</v>
      </c>
      <c r="B134" s="335"/>
      <c r="C134" s="86">
        <v>42630</v>
      </c>
      <c r="D134" s="87">
        <v>59920</v>
      </c>
      <c r="E134" s="84"/>
      <c r="F134" s="88"/>
      <c r="G134" s="84"/>
      <c r="H134" s="89"/>
      <c r="I134" s="88">
        <v>6735</v>
      </c>
      <c r="J134" s="84">
        <v>428</v>
      </c>
      <c r="K134" s="88">
        <v>0</v>
      </c>
      <c r="L134" s="89">
        <v>0.93645137342242024</v>
      </c>
      <c r="M134" s="88">
        <v>2117</v>
      </c>
      <c r="N134" s="88">
        <v>110</v>
      </c>
      <c r="O134" s="88">
        <v>0</v>
      </c>
      <c r="P134" s="90">
        <v>0.94803967879074158</v>
      </c>
      <c r="Q134" s="88">
        <v>2046</v>
      </c>
      <c r="R134" s="88">
        <v>129</v>
      </c>
      <c r="S134" s="88">
        <v>1</v>
      </c>
      <c r="T134" s="90">
        <v>0.93695014662756593</v>
      </c>
      <c r="U134" s="88">
        <v>49022</v>
      </c>
      <c r="V134" s="88">
        <v>1847</v>
      </c>
      <c r="W134" s="88">
        <v>4</v>
      </c>
      <c r="X134" s="90">
        <v>0.96232303863571456</v>
      </c>
      <c r="Y134" s="85">
        <v>59920</v>
      </c>
      <c r="Z134" s="85">
        <v>2514</v>
      </c>
      <c r="AA134" s="91">
        <v>5</v>
      </c>
      <c r="AB134" s="92">
        <v>1</v>
      </c>
      <c r="AC134" s="84">
        <v>0</v>
      </c>
      <c r="AD134" s="84">
        <v>0</v>
      </c>
      <c r="AE134" s="92">
        <v>1</v>
      </c>
      <c r="AF134" s="84">
        <v>0</v>
      </c>
      <c r="AG134" s="84">
        <v>0</v>
      </c>
      <c r="AH134" s="93">
        <v>1</v>
      </c>
      <c r="AI134" s="84">
        <v>0</v>
      </c>
      <c r="AJ134" s="94">
        <v>0</v>
      </c>
      <c r="AK134" s="93">
        <v>1</v>
      </c>
      <c r="AL134" s="84">
        <v>0</v>
      </c>
      <c r="AM134" s="94">
        <v>0</v>
      </c>
      <c r="AN134" s="93">
        <v>1</v>
      </c>
      <c r="AO134" s="84">
        <v>0</v>
      </c>
      <c r="AP134" s="94">
        <v>0</v>
      </c>
      <c r="AQ134" s="93">
        <v>1</v>
      </c>
      <c r="AR134" s="84">
        <v>0</v>
      </c>
      <c r="AS134" s="94">
        <v>0</v>
      </c>
      <c r="AT134" s="93">
        <v>1</v>
      </c>
      <c r="AU134" s="84">
        <v>0</v>
      </c>
      <c r="AV134" s="94">
        <v>0</v>
      </c>
      <c r="AW134" s="95">
        <f t="shared" si="81"/>
        <v>0</v>
      </c>
      <c r="AX134" s="95">
        <f t="shared" si="82"/>
        <v>8852</v>
      </c>
      <c r="AY134" s="96">
        <f t="shared" si="83"/>
        <v>51068</v>
      </c>
      <c r="AZ134" s="109"/>
      <c r="BA134" s="97">
        <v>21</v>
      </c>
      <c r="BB134" s="98">
        <v>9</v>
      </c>
      <c r="BC134" s="98">
        <v>22</v>
      </c>
      <c r="BD134" s="99">
        <v>7.5</v>
      </c>
      <c r="BE134" s="100">
        <v>10.5</v>
      </c>
      <c r="BF134" s="112"/>
      <c r="BG134" s="102"/>
      <c r="BH134" s="102"/>
      <c r="BI134" s="102"/>
      <c r="BJ134" s="102"/>
      <c r="BK134" s="102"/>
      <c r="BL134" s="103"/>
      <c r="BM134" s="104"/>
      <c r="BN134" s="102"/>
      <c r="BO134" s="102"/>
      <c r="BP134" s="104"/>
      <c r="BQ134" s="104"/>
      <c r="BR134" s="104"/>
      <c r="BS134" s="104"/>
      <c r="BT134" s="105">
        <f t="shared" si="71"/>
        <v>1</v>
      </c>
      <c r="BU134" s="105">
        <f t="shared" si="72"/>
        <v>1</v>
      </c>
      <c r="BV134" s="105">
        <f t="shared" si="73"/>
        <v>1</v>
      </c>
      <c r="BW134" s="105">
        <f t="shared" si="63"/>
        <v>1</v>
      </c>
      <c r="BX134" s="105">
        <f t="shared" si="74"/>
        <v>1</v>
      </c>
      <c r="BY134" s="105">
        <f t="shared" si="75"/>
        <v>1</v>
      </c>
      <c r="BZ134" s="105">
        <f t="shared" si="76"/>
        <v>1</v>
      </c>
      <c r="CA134" s="221">
        <v>0.98</v>
      </c>
      <c r="CB134" s="221">
        <v>0.9</v>
      </c>
      <c r="CC134" s="340"/>
      <c r="CD134" s="340"/>
      <c r="CE134" s="340"/>
      <c r="CF134" s="340"/>
      <c r="CG134" s="340"/>
      <c r="CH134" s="340"/>
      <c r="CI134" s="340"/>
      <c r="CJ134" s="222">
        <v>0.998</v>
      </c>
      <c r="CK134" s="222">
        <v>0.95</v>
      </c>
      <c r="CL134" s="223">
        <f t="shared" si="64"/>
        <v>1</v>
      </c>
      <c r="CM134" s="223">
        <f t="shared" si="65"/>
        <v>1</v>
      </c>
      <c r="CN134" s="223">
        <f t="shared" si="66"/>
        <v>1</v>
      </c>
      <c r="CO134" s="223">
        <f t="shared" si="67"/>
        <v>1</v>
      </c>
      <c r="CP134" s="223">
        <f t="shared" si="68"/>
        <v>1</v>
      </c>
      <c r="CQ134" s="223">
        <f t="shared" si="69"/>
        <v>1</v>
      </c>
      <c r="CR134" s="223">
        <f t="shared" si="70"/>
        <v>1</v>
      </c>
      <c r="CS134" s="343"/>
      <c r="CT134" s="343"/>
      <c r="CU134" s="343"/>
      <c r="CV134" s="343"/>
      <c r="CW134" s="343"/>
      <c r="CX134" s="343"/>
      <c r="CY134" s="343"/>
      <c r="CZ134" s="342"/>
      <c r="DA134" s="338"/>
      <c r="DB134" s="338"/>
      <c r="DC134" s="338"/>
      <c r="DD134" s="338"/>
      <c r="DE134" s="84">
        <f t="shared" ref="DE134:DG197" si="94">IF(BT134&lt;96.4%,1500,IF(BT134&lt;96.8%,800,IF(BT134&lt;97.2%,750,IF(BT134&lt;97.5%,700,IF(BT134&lt;97.8%,650,IF(BT134&lt;98%,500,))))))</f>
        <v>0</v>
      </c>
      <c r="DF134" s="84">
        <f t="shared" si="94"/>
        <v>0</v>
      </c>
      <c r="DG134" s="84">
        <f t="shared" si="94"/>
        <v>0</v>
      </c>
      <c r="DH134" s="84">
        <f t="shared" ref="DH134:DK197" si="95">IF(BW134&lt;93.4%,1500,IF(BW134&lt;93.8%,800,IF(BW134&lt;94.2%,750,IF(BW134&lt;94.5%,700,IF(BW134&lt;94.8%,650,IF(BW134&lt;95%,500,))))))</f>
        <v>0</v>
      </c>
      <c r="DI134" s="84">
        <f t="shared" si="95"/>
        <v>0</v>
      </c>
      <c r="DJ134" s="84">
        <f t="shared" si="95"/>
        <v>0</v>
      </c>
      <c r="DK134" s="84">
        <f t="shared" si="93"/>
        <v>0</v>
      </c>
      <c r="DL134" s="337"/>
      <c r="DM134" s="337"/>
      <c r="DN134" s="337"/>
      <c r="DO134" s="337"/>
      <c r="DP134" s="337"/>
      <c r="DQ134" s="337"/>
      <c r="DR134" s="337"/>
    </row>
    <row r="135" spans="1:122" s="106" customFormat="1" ht="13.5" thickBot="1" x14ac:dyDescent="0.25">
      <c r="A135" s="84">
        <v>1809</v>
      </c>
      <c r="B135" s="336"/>
      <c r="C135" s="86">
        <v>42631</v>
      </c>
      <c r="D135" s="87">
        <v>29339</v>
      </c>
      <c r="E135" s="84"/>
      <c r="F135" s="88"/>
      <c r="G135" s="84"/>
      <c r="H135" s="89"/>
      <c r="I135" s="88">
        <v>3947</v>
      </c>
      <c r="J135" s="84">
        <v>135</v>
      </c>
      <c r="K135" s="88">
        <v>0</v>
      </c>
      <c r="L135" s="89">
        <v>0.96579680770205223</v>
      </c>
      <c r="M135" s="88">
        <v>734</v>
      </c>
      <c r="N135" s="88">
        <v>74</v>
      </c>
      <c r="O135" s="88">
        <v>0</v>
      </c>
      <c r="P135" s="90">
        <v>0.89918256130790186</v>
      </c>
      <c r="Q135" s="88">
        <v>913</v>
      </c>
      <c r="R135" s="88">
        <v>39</v>
      </c>
      <c r="S135" s="88">
        <v>0</v>
      </c>
      <c r="T135" s="90">
        <v>0.95728368017524645</v>
      </c>
      <c r="U135" s="88">
        <v>23745</v>
      </c>
      <c r="V135" s="88">
        <v>543</v>
      </c>
      <c r="W135" s="88">
        <v>0</v>
      </c>
      <c r="X135" s="90">
        <v>0.97713202779532538</v>
      </c>
      <c r="Y135" s="85">
        <v>29339</v>
      </c>
      <c r="Z135" s="85">
        <v>791</v>
      </c>
      <c r="AA135" s="91">
        <v>0</v>
      </c>
      <c r="AB135" s="92">
        <v>1</v>
      </c>
      <c r="AC135" s="84">
        <v>0</v>
      </c>
      <c r="AD135" s="84">
        <v>0</v>
      </c>
      <c r="AE135" s="92">
        <v>1</v>
      </c>
      <c r="AF135" s="84">
        <v>0</v>
      </c>
      <c r="AG135" s="84">
        <v>0</v>
      </c>
      <c r="AH135" s="93">
        <v>1</v>
      </c>
      <c r="AI135" s="84">
        <v>0</v>
      </c>
      <c r="AJ135" s="94">
        <v>0</v>
      </c>
      <c r="AK135" s="93">
        <v>1</v>
      </c>
      <c r="AL135" s="84">
        <v>0</v>
      </c>
      <c r="AM135" s="94">
        <v>0</v>
      </c>
      <c r="AN135" s="93">
        <v>1</v>
      </c>
      <c r="AO135" s="84">
        <v>0</v>
      </c>
      <c r="AP135" s="94">
        <v>0</v>
      </c>
      <c r="AQ135" s="93">
        <v>1</v>
      </c>
      <c r="AR135" s="84">
        <v>0</v>
      </c>
      <c r="AS135" s="94">
        <v>0</v>
      </c>
      <c r="AT135" s="93">
        <v>1</v>
      </c>
      <c r="AU135" s="84">
        <v>0</v>
      </c>
      <c r="AV135" s="94">
        <v>0</v>
      </c>
      <c r="AW135" s="95">
        <f t="shared" si="81"/>
        <v>0</v>
      </c>
      <c r="AX135" s="95">
        <f t="shared" si="82"/>
        <v>4681</v>
      </c>
      <c r="AY135" s="96">
        <f t="shared" si="83"/>
        <v>24658</v>
      </c>
      <c r="AZ135" s="109"/>
      <c r="BA135" s="97">
        <v>21</v>
      </c>
      <c r="BB135" s="98">
        <v>9</v>
      </c>
      <c r="BC135" s="98">
        <v>22</v>
      </c>
      <c r="BD135" s="99">
        <v>7.5</v>
      </c>
      <c r="BE135" s="100">
        <v>10.5</v>
      </c>
      <c r="BF135" s="112"/>
      <c r="BG135" s="102"/>
      <c r="BH135" s="102"/>
      <c r="BI135" s="102"/>
      <c r="BJ135" s="102"/>
      <c r="BK135" s="102"/>
      <c r="BL135" s="103"/>
      <c r="BM135" s="104"/>
      <c r="BN135" s="102"/>
      <c r="BO135" s="102"/>
      <c r="BP135" s="104"/>
      <c r="BQ135" s="104"/>
      <c r="BR135" s="104"/>
      <c r="BS135" s="104"/>
      <c r="BT135" s="105">
        <f t="shared" si="71"/>
        <v>1</v>
      </c>
      <c r="BU135" s="105">
        <f t="shared" si="72"/>
        <v>1</v>
      </c>
      <c r="BV135" s="105">
        <f t="shared" si="73"/>
        <v>1</v>
      </c>
      <c r="BW135" s="105">
        <f t="shared" si="63"/>
        <v>1</v>
      </c>
      <c r="BX135" s="105">
        <f t="shared" si="74"/>
        <v>1</v>
      </c>
      <c r="BY135" s="105">
        <f t="shared" si="75"/>
        <v>1</v>
      </c>
      <c r="BZ135" s="105">
        <f t="shared" si="76"/>
        <v>1</v>
      </c>
      <c r="CA135" s="221">
        <v>0.98</v>
      </c>
      <c r="CB135" s="221">
        <v>0.9</v>
      </c>
      <c r="CC135" s="341"/>
      <c r="CD135" s="341"/>
      <c r="CE135" s="341"/>
      <c r="CF135" s="341"/>
      <c r="CG135" s="341"/>
      <c r="CH135" s="341"/>
      <c r="CI135" s="341"/>
      <c r="CJ135" s="222">
        <v>0.998</v>
      </c>
      <c r="CK135" s="222">
        <v>0.95</v>
      </c>
      <c r="CL135" s="223">
        <f t="shared" si="64"/>
        <v>1</v>
      </c>
      <c r="CM135" s="223">
        <f t="shared" si="65"/>
        <v>1</v>
      </c>
      <c r="CN135" s="223">
        <f t="shared" si="66"/>
        <v>1</v>
      </c>
      <c r="CO135" s="223">
        <f t="shared" si="67"/>
        <v>1</v>
      </c>
      <c r="CP135" s="223">
        <f t="shared" si="68"/>
        <v>1</v>
      </c>
      <c r="CQ135" s="223">
        <f t="shared" si="69"/>
        <v>1</v>
      </c>
      <c r="CR135" s="223">
        <f t="shared" si="70"/>
        <v>1</v>
      </c>
      <c r="CS135" s="343"/>
      <c r="CT135" s="343"/>
      <c r="CU135" s="343"/>
      <c r="CV135" s="343"/>
      <c r="CW135" s="343"/>
      <c r="CX135" s="343"/>
      <c r="CY135" s="343"/>
      <c r="CZ135" s="342"/>
      <c r="DA135" s="338"/>
      <c r="DB135" s="338"/>
      <c r="DC135" s="338"/>
      <c r="DD135" s="338"/>
      <c r="DE135" s="84">
        <f t="shared" si="94"/>
        <v>0</v>
      </c>
      <c r="DF135" s="84">
        <f t="shared" si="94"/>
        <v>0</v>
      </c>
      <c r="DG135" s="84">
        <f t="shared" si="94"/>
        <v>0</v>
      </c>
      <c r="DH135" s="84">
        <f t="shared" si="95"/>
        <v>0</v>
      </c>
      <c r="DI135" s="84">
        <f t="shared" si="95"/>
        <v>0</v>
      </c>
      <c r="DJ135" s="84">
        <f t="shared" si="95"/>
        <v>0</v>
      </c>
      <c r="DK135" s="84">
        <f t="shared" si="93"/>
        <v>0</v>
      </c>
      <c r="DL135" s="337"/>
      <c r="DM135" s="337"/>
      <c r="DN135" s="337"/>
      <c r="DO135" s="337"/>
      <c r="DP135" s="337"/>
      <c r="DQ135" s="337"/>
      <c r="DR135" s="337"/>
    </row>
    <row r="136" spans="1:122" s="106" customFormat="1" ht="13.5" thickBot="1" x14ac:dyDescent="0.25">
      <c r="A136" s="84">
        <v>1810</v>
      </c>
      <c r="B136" s="334">
        <v>38</v>
      </c>
      <c r="C136" s="86">
        <v>42632</v>
      </c>
      <c r="D136" s="87">
        <v>77836</v>
      </c>
      <c r="E136" s="84">
        <v>11092</v>
      </c>
      <c r="F136" s="88">
        <v>354</v>
      </c>
      <c r="G136" s="84">
        <v>0</v>
      </c>
      <c r="H136" s="89">
        <v>0.96808510638297873</v>
      </c>
      <c r="I136" s="88">
        <v>14046</v>
      </c>
      <c r="J136" s="84">
        <v>519</v>
      </c>
      <c r="K136" s="88">
        <v>0</v>
      </c>
      <c r="L136" s="89">
        <v>0.96304997864160613</v>
      </c>
      <c r="M136" s="88">
        <v>5425</v>
      </c>
      <c r="N136" s="88">
        <v>175</v>
      </c>
      <c r="O136" s="88">
        <v>0</v>
      </c>
      <c r="P136" s="90">
        <v>0.967741935483871</v>
      </c>
      <c r="Q136" s="88">
        <v>6560</v>
      </c>
      <c r="R136" s="88">
        <v>342</v>
      </c>
      <c r="S136" s="88">
        <v>1</v>
      </c>
      <c r="T136" s="90">
        <v>0.94786585365853659</v>
      </c>
      <c r="U136" s="88">
        <v>40713</v>
      </c>
      <c r="V136" s="88">
        <v>1884</v>
      </c>
      <c r="W136" s="88">
        <v>6</v>
      </c>
      <c r="X136" s="90">
        <v>0.9537248544690885</v>
      </c>
      <c r="Y136" s="85">
        <v>77836</v>
      </c>
      <c r="Z136" s="85">
        <v>3274</v>
      </c>
      <c r="AA136" s="91">
        <v>7</v>
      </c>
      <c r="AB136" s="92">
        <v>1</v>
      </c>
      <c r="AC136" s="84">
        <v>0</v>
      </c>
      <c r="AD136" s="84">
        <v>0</v>
      </c>
      <c r="AE136" s="92">
        <v>1</v>
      </c>
      <c r="AF136" s="84">
        <v>0</v>
      </c>
      <c r="AG136" s="84">
        <v>0</v>
      </c>
      <c r="AH136" s="93">
        <v>1</v>
      </c>
      <c r="AI136" s="84">
        <v>0</v>
      </c>
      <c r="AJ136" s="94">
        <v>0</v>
      </c>
      <c r="AK136" s="93">
        <v>1</v>
      </c>
      <c r="AL136" s="84">
        <v>0</v>
      </c>
      <c r="AM136" s="94">
        <v>0</v>
      </c>
      <c r="AN136" s="93">
        <v>1</v>
      </c>
      <c r="AO136" s="84">
        <v>0</v>
      </c>
      <c r="AP136" s="94">
        <v>0</v>
      </c>
      <c r="AQ136" s="93">
        <v>1</v>
      </c>
      <c r="AR136" s="84">
        <v>0</v>
      </c>
      <c r="AS136" s="94">
        <v>0</v>
      </c>
      <c r="AT136" s="93">
        <v>1</v>
      </c>
      <c r="AU136" s="84">
        <v>0</v>
      </c>
      <c r="AV136" s="94">
        <v>0</v>
      </c>
      <c r="AW136" s="95">
        <f t="shared" si="81"/>
        <v>11092</v>
      </c>
      <c r="AX136" s="95">
        <f t="shared" si="82"/>
        <v>19471</v>
      </c>
      <c r="AY136" s="96">
        <f t="shared" si="83"/>
        <v>47273</v>
      </c>
      <c r="AZ136" s="109"/>
      <c r="BA136" s="97">
        <v>14.5</v>
      </c>
      <c r="BB136" s="98">
        <v>0</v>
      </c>
      <c r="BC136" s="98">
        <v>12</v>
      </c>
      <c r="BD136" s="99">
        <v>7.5</v>
      </c>
      <c r="BE136" s="100">
        <v>10.5</v>
      </c>
      <c r="BF136" s="112"/>
      <c r="BG136" s="102"/>
      <c r="BH136" s="102"/>
      <c r="BI136" s="102"/>
      <c r="BJ136" s="102"/>
      <c r="BK136" s="102"/>
      <c r="BL136" s="103"/>
      <c r="BM136" s="104"/>
      <c r="BN136" s="102"/>
      <c r="BO136" s="102"/>
      <c r="BP136" s="104"/>
      <c r="BQ136" s="104"/>
      <c r="BR136" s="104"/>
      <c r="BS136" s="104"/>
      <c r="BT136" s="105">
        <f t="shared" si="71"/>
        <v>1</v>
      </c>
      <c r="BU136" s="105">
        <f t="shared" si="72"/>
        <v>1</v>
      </c>
      <c r="BV136" s="105">
        <f t="shared" si="73"/>
        <v>1</v>
      </c>
      <c r="BW136" s="105">
        <f t="shared" si="63"/>
        <v>1</v>
      </c>
      <c r="BX136" s="105">
        <f t="shared" si="74"/>
        <v>1</v>
      </c>
      <c r="BY136" s="105">
        <f t="shared" si="75"/>
        <v>1</v>
      </c>
      <c r="BZ136" s="105">
        <f t="shared" si="76"/>
        <v>1</v>
      </c>
      <c r="CA136" s="221">
        <v>0.98</v>
      </c>
      <c r="CB136" s="221">
        <v>0.9</v>
      </c>
      <c r="CC136" s="339">
        <f t="shared" ref="CC136:CI136" si="96">AVERAGE(BT136:BT142)</f>
        <v>1</v>
      </c>
      <c r="CD136" s="339">
        <f t="shared" si="96"/>
        <v>1</v>
      </c>
      <c r="CE136" s="339">
        <f t="shared" si="96"/>
        <v>1</v>
      </c>
      <c r="CF136" s="339">
        <f t="shared" si="96"/>
        <v>1</v>
      </c>
      <c r="CG136" s="339">
        <f t="shared" si="96"/>
        <v>1</v>
      </c>
      <c r="CH136" s="339">
        <f t="shared" si="96"/>
        <v>1</v>
      </c>
      <c r="CI136" s="339">
        <f t="shared" si="96"/>
        <v>1</v>
      </c>
      <c r="CJ136" s="222">
        <v>0.998</v>
      </c>
      <c r="CK136" s="222">
        <v>0.95</v>
      </c>
      <c r="CL136" s="223">
        <f t="shared" si="64"/>
        <v>1</v>
      </c>
      <c r="CM136" s="223">
        <f t="shared" si="65"/>
        <v>1</v>
      </c>
      <c r="CN136" s="223">
        <f t="shared" si="66"/>
        <v>1</v>
      </c>
      <c r="CO136" s="223">
        <f t="shared" si="67"/>
        <v>1</v>
      </c>
      <c r="CP136" s="223">
        <f t="shared" si="68"/>
        <v>1</v>
      </c>
      <c r="CQ136" s="223">
        <f t="shared" si="69"/>
        <v>1</v>
      </c>
      <c r="CR136" s="223">
        <f t="shared" si="70"/>
        <v>1</v>
      </c>
      <c r="CS136" s="342">
        <f t="shared" ref="CS136:CY136" si="97">AVERAGE(CL136:CL142)</f>
        <v>1</v>
      </c>
      <c r="CT136" s="342">
        <f t="shared" si="97"/>
        <v>1</v>
      </c>
      <c r="CU136" s="342">
        <f t="shared" si="97"/>
        <v>1</v>
      </c>
      <c r="CV136" s="342">
        <f t="shared" si="97"/>
        <v>1</v>
      </c>
      <c r="CW136" s="342">
        <f t="shared" si="97"/>
        <v>1</v>
      </c>
      <c r="CX136" s="342">
        <f t="shared" si="97"/>
        <v>1</v>
      </c>
      <c r="CY136" s="342">
        <f t="shared" si="97"/>
        <v>1</v>
      </c>
      <c r="CZ136" s="342">
        <f>(SUM(Q136:Q142)-SUM(R136:R142))/SUM(Q136:Q142)</f>
        <v>0.95473808270016802</v>
      </c>
      <c r="DA136" s="338">
        <f>(SUM(U136:U142)-SUM(V136:V142))/SUM(U136:U142)</f>
        <v>0.95825558834680091</v>
      </c>
      <c r="DB136" s="338">
        <f>((SUM(E136:E142)-SUM(F136:F142))/SUM(E136:E142))</f>
        <v>0.96960034855626409</v>
      </c>
      <c r="DC136" s="338">
        <f>((SUM(I136:I142)-SUM(J136:J142))/SUM(I136:I142))</f>
        <v>0.96357365970343367</v>
      </c>
      <c r="DD136" s="338">
        <f>((SUM(M136:M142)-SUM(N136:N142))/SUM(M136:M142))</f>
        <v>0.95250640321990487</v>
      </c>
      <c r="DE136" s="84">
        <f t="shared" si="94"/>
        <v>0</v>
      </c>
      <c r="DF136" s="84">
        <f t="shared" si="94"/>
        <v>0</v>
      </c>
      <c r="DG136" s="84">
        <f t="shared" si="94"/>
        <v>0</v>
      </c>
      <c r="DH136" s="84">
        <f t="shared" si="95"/>
        <v>0</v>
      </c>
      <c r="DI136" s="84">
        <f t="shared" si="95"/>
        <v>0</v>
      </c>
      <c r="DJ136" s="84">
        <f t="shared" si="95"/>
        <v>0</v>
      </c>
      <c r="DK136" s="84">
        <f t="shared" si="93"/>
        <v>0</v>
      </c>
      <c r="DL136" s="337">
        <f>IF(CC136&lt;99%,5000,IF(CC136&lt;99.2%,4500,IF(CC136&lt;99.3%,4000,IF(CC136&lt;99.4%,3500,IF(CC136&lt;99.5%,3000,IF(CC136&lt;99.6%,2500,IF(CC136&lt;99.7%,2000,IF(CC136&lt;99.8%,1500,))))))))</f>
        <v>0</v>
      </c>
      <c r="DM136" s="337">
        <f>IF(CD136&lt;99%,5000,IF(CD136&lt;99.2%,4500,IF(CD136&lt;99.3%,4000,IF(CD136&lt;99.4%,3500,IF(CD136&lt;99.5%,3000,IF(CD136&lt;99.6%,2500,IF(CD136&lt;99.7%,2000,IF(CD136&lt;99.8%,1500,))))))))</f>
        <v>0</v>
      </c>
      <c r="DN136" s="337">
        <f>IF(CE136&lt;99%,5000,IF(CE136&lt;99.2%,4500,IF(CE136&lt;99.3%,4000,IF(CE136&lt;99.4%,3500,IF(CE136&lt;99.5%,3000,IF(CE136&lt;99.6%,2500,IF(CE136&lt;99.7%,2000,IF(CE136&lt;99.8%,1500,))))))))</f>
        <v>0</v>
      </c>
      <c r="DO136" s="337">
        <f>IF(CF136&lt;88.2%,5000,IF(CF136&lt;88.4%,4500,IF(CF136&lt;88.5%,4000,IF(CF136&lt;88.6%,3500,IF(CF136&lt;88.7%,3000,IF(CF136&lt;88.8%,2500,IF(CF136&lt;88.9%,2000,IF(CF136&lt;90%,1500,))))))))</f>
        <v>0</v>
      </c>
      <c r="DP136" s="337">
        <f>IF(CG136&lt;99%,5000,IF(CG136&lt;99.2%,4500,IF(CG136&lt;99.3%,4000,IF(CG136&lt;99.4%,3500,IF(CG136&lt;99.5%,3000,IF(CG136&lt;99.6%,2500,IF(CG136&lt;99.7%,2000,IF(CG136&lt;99.8%,1500,))))))))</f>
        <v>0</v>
      </c>
      <c r="DQ136" s="337">
        <f>IF(CH136&lt;99%,5000,IF(CH136&lt;99.2%,4500,IF(CH136&lt;99.3%,4000,IF(CH136&lt;99.4%,3500,IF(CH136&lt;99.5%,3000,IF(CH136&lt;99.6%,2500,IF(CH136&lt;99.7%,2000,IF(CH136&lt;99.8%,1500,))))))))</f>
        <v>0</v>
      </c>
      <c r="DR136" s="337">
        <f>IF(CI136&lt;99%,5000,IF(CI136&lt;99.2%,4500,IF(CI136&lt;99.3%,4000,IF(CI136&lt;99.4%,3500,IF(CI136&lt;99.5%,3000,IF(CI136&lt;99.6%,2500,IF(CI136&lt;99.7%,2000,IF(CI136&lt;99.8%,1500,))))))))</f>
        <v>0</v>
      </c>
    </row>
    <row r="137" spans="1:122" s="106" customFormat="1" ht="13.5" thickBot="1" x14ac:dyDescent="0.25">
      <c r="A137" s="84">
        <v>1811</v>
      </c>
      <c r="B137" s="335"/>
      <c r="C137" s="86">
        <v>42633</v>
      </c>
      <c r="D137" s="87">
        <v>80363</v>
      </c>
      <c r="E137" s="84">
        <v>10552</v>
      </c>
      <c r="F137" s="88">
        <v>310</v>
      </c>
      <c r="G137" s="84">
        <v>0</v>
      </c>
      <c r="H137" s="89">
        <v>0.97062168309325247</v>
      </c>
      <c r="I137" s="88">
        <v>14987</v>
      </c>
      <c r="J137" s="84">
        <v>515</v>
      </c>
      <c r="K137" s="88">
        <v>0</v>
      </c>
      <c r="L137" s="89">
        <v>0.96563688530059388</v>
      </c>
      <c r="M137" s="88">
        <v>4778</v>
      </c>
      <c r="N137" s="88">
        <v>132</v>
      </c>
      <c r="O137" s="88">
        <v>0</v>
      </c>
      <c r="P137" s="90">
        <v>0.97237337798241941</v>
      </c>
      <c r="Q137" s="88">
        <v>6445</v>
      </c>
      <c r="R137" s="88">
        <v>308</v>
      </c>
      <c r="S137" s="88">
        <v>0</v>
      </c>
      <c r="T137" s="90">
        <v>0.95221101629169902</v>
      </c>
      <c r="U137" s="88">
        <v>43601</v>
      </c>
      <c r="V137" s="88">
        <v>2166</v>
      </c>
      <c r="W137" s="88">
        <v>6</v>
      </c>
      <c r="X137" s="90">
        <v>0.9503222403155891</v>
      </c>
      <c r="Y137" s="85">
        <v>80363</v>
      </c>
      <c r="Z137" s="85">
        <v>3431</v>
      </c>
      <c r="AA137" s="91">
        <v>6</v>
      </c>
      <c r="AB137" s="92">
        <v>1</v>
      </c>
      <c r="AC137" s="84">
        <v>0</v>
      </c>
      <c r="AD137" s="84">
        <v>0</v>
      </c>
      <c r="AE137" s="92">
        <v>1</v>
      </c>
      <c r="AF137" s="84">
        <v>0</v>
      </c>
      <c r="AG137" s="84">
        <v>0</v>
      </c>
      <c r="AH137" s="93">
        <v>1</v>
      </c>
      <c r="AI137" s="84">
        <v>0</v>
      </c>
      <c r="AJ137" s="94">
        <v>0</v>
      </c>
      <c r="AK137" s="93">
        <v>1</v>
      </c>
      <c r="AL137" s="84">
        <v>0</v>
      </c>
      <c r="AM137" s="94">
        <v>0</v>
      </c>
      <c r="AN137" s="93">
        <v>1</v>
      </c>
      <c r="AO137" s="84">
        <v>0</v>
      </c>
      <c r="AP137" s="94">
        <v>0</v>
      </c>
      <c r="AQ137" s="93">
        <v>1</v>
      </c>
      <c r="AR137" s="84">
        <v>0</v>
      </c>
      <c r="AS137" s="94">
        <v>0</v>
      </c>
      <c r="AT137" s="93">
        <v>1</v>
      </c>
      <c r="AU137" s="84">
        <v>0</v>
      </c>
      <c r="AV137" s="94">
        <v>0</v>
      </c>
      <c r="AW137" s="95">
        <f t="shared" si="81"/>
        <v>10552</v>
      </c>
      <c r="AX137" s="95">
        <f t="shared" si="82"/>
        <v>19765</v>
      </c>
      <c r="AY137" s="96">
        <f t="shared" si="83"/>
        <v>50046</v>
      </c>
      <c r="AZ137" s="109"/>
      <c r="BA137" s="97">
        <v>16</v>
      </c>
      <c r="BB137" s="98">
        <v>0</v>
      </c>
      <c r="BC137" s="98">
        <v>8</v>
      </c>
      <c r="BD137" s="99">
        <v>7.5</v>
      </c>
      <c r="BE137" s="100">
        <v>10.5</v>
      </c>
      <c r="BF137" s="112"/>
      <c r="BG137" s="102"/>
      <c r="BH137" s="102"/>
      <c r="BI137" s="102"/>
      <c r="BJ137" s="102"/>
      <c r="BK137" s="102"/>
      <c r="BL137" s="103"/>
      <c r="BM137" s="104"/>
      <c r="BN137" s="102"/>
      <c r="BO137" s="102"/>
      <c r="BP137" s="104"/>
      <c r="BQ137" s="104"/>
      <c r="BR137" s="104"/>
      <c r="BS137" s="104"/>
      <c r="BT137" s="105">
        <f t="shared" si="71"/>
        <v>1</v>
      </c>
      <c r="BU137" s="105">
        <f t="shared" si="72"/>
        <v>1</v>
      </c>
      <c r="BV137" s="105">
        <f t="shared" si="73"/>
        <v>1</v>
      </c>
      <c r="BW137" s="105">
        <f t="shared" si="63"/>
        <v>1</v>
      </c>
      <c r="BX137" s="105">
        <f t="shared" si="74"/>
        <v>1</v>
      </c>
      <c r="BY137" s="105">
        <f t="shared" si="75"/>
        <v>1</v>
      </c>
      <c r="BZ137" s="105">
        <f t="shared" si="76"/>
        <v>1</v>
      </c>
      <c r="CA137" s="221">
        <v>0.98</v>
      </c>
      <c r="CB137" s="221">
        <v>0.9</v>
      </c>
      <c r="CC137" s="340"/>
      <c r="CD137" s="340"/>
      <c r="CE137" s="340"/>
      <c r="CF137" s="340"/>
      <c r="CG137" s="340"/>
      <c r="CH137" s="340"/>
      <c r="CI137" s="340"/>
      <c r="CJ137" s="222">
        <v>0.998</v>
      </c>
      <c r="CK137" s="222">
        <v>0.95</v>
      </c>
      <c r="CL137" s="223">
        <f t="shared" si="64"/>
        <v>1</v>
      </c>
      <c r="CM137" s="223">
        <f t="shared" si="65"/>
        <v>1</v>
      </c>
      <c r="CN137" s="223">
        <f t="shared" si="66"/>
        <v>1</v>
      </c>
      <c r="CO137" s="223">
        <f t="shared" si="67"/>
        <v>1</v>
      </c>
      <c r="CP137" s="223">
        <f t="shared" si="68"/>
        <v>1</v>
      </c>
      <c r="CQ137" s="223">
        <f t="shared" si="69"/>
        <v>1</v>
      </c>
      <c r="CR137" s="223">
        <f t="shared" si="70"/>
        <v>1</v>
      </c>
      <c r="CS137" s="343"/>
      <c r="CT137" s="343"/>
      <c r="CU137" s="343"/>
      <c r="CV137" s="343"/>
      <c r="CW137" s="343"/>
      <c r="CX137" s="343"/>
      <c r="CY137" s="343"/>
      <c r="CZ137" s="342"/>
      <c r="DA137" s="338"/>
      <c r="DB137" s="338"/>
      <c r="DC137" s="338"/>
      <c r="DD137" s="338"/>
      <c r="DE137" s="84">
        <f t="shared" si="94"/>
        <v>0</v>
      </c>
      <c r="DF137" s="84">
        <f t="shared" si="94"/>
        <v>0</v>
      </c>
      <c r="DG137" s="84">
        <f t="shared" si="94"/>
        <v>0</v>
      </c>
      <c r="DH137" s="84">
        <f t="shared" si="95"/>
        <v>0</v>
      </c>
      <c r="DI137" s="84">
        <f t="shared" si="95"/>
        <v>0</v>
      </c>
      <c r="DJ137" s="84">
        <f t="shared" si="95"/>
        <v>0</v>
      </c>
      <c r="DK137" s="84">
        <f t="shared" si="93"/>
        <v>0</v>
      </c>
      <c r="DL137" s="337"/>
      <c r="DM137" s="337"/>
      <c r="DN137" s="337"/>
      <c r="DO137" s="337"/>
      <c r="DP137" s="337"/>
      <c r="DQ137" s="337"/>
      <c r="DR137" s="337"/>
    </row>
    <row r="138" spans="1:122" s="106" customFormat="1" ht="13.5" thickBot="1" x14ac:dyDescent="0.25">
      <c r="A138" s="84">
        <v>1812</v>
      </c>
      <c r="B138" s="335"/>
      <c r="C138" s="86">
        <v>42634</v>
      </c>
      <c r="D138" s="87">
        <v>75560</v>
      </c>
      <c r="E138" s="84">
        <v>9751</v>
      </c>
      <c r="F138" s="88">
        <v>281</v>
      </c>
      <c r="G138" s="84">
        <v>2</v>
      </c>
      <c r="H138" s="89">
        <v>0.97118244282637678</v>
      </c>
      <c r="I138" s="88">
        <v>13675</v>
      </c>
      <c r="J138" s="84">
        <v>614</v>
      </c>
      <c r="K138" s="88">
        <v>0</v>
      </c>
      <c r="L138" s="89">
        <v>0.95510054844606951</v>
      </c>
      <c r="M138" s="88">
        <v>4622</v>
      </c>
      <c r="N138" s="88">
        <v>196</v>
      </c>
      <c r="O138" s="88">
        <v>0</v>
      </c>
      <c r="P138" s="90">
        <v>0.95759411510168757</v>
      </c>
      <c r="Q138" s="88">
        <v>7397</v>
      </c>
      <c r="R138" s="88">
        <v>320</v>
      </c>
      <c r="S138" s="88">
        <v>2</v>
      </c>
      <c r="T138" s="90">
        <v>0.95673921860213595</v>
      </c>
      <c r="U138" s="88">
        <v>40115</v>
      </c>
      <c r="V138" s="88">
        <v>1719</v>
      </c>
      <c r="W138" s="88">
        <v>2</v>
      </c>
      <c r="X138" s="90">
        <v>0.95714819892808178</v>
      </c>
      <c r="Y138" s="85">
        <v>75560</v>
      </c>
      <c r="Z138" s="85">
        <v>3130</v>
      </c>
      <c r="AA138" s="91">
        <v>6</v>
      </c>
      <c r="AB138" s="92">
        <v>1</v>
      </c>
      <c r="AC138" s="84">
        <v>0</v>
      </c>
      <c r="AD138" s="84">
        <v>0</v>
      </c>
      <c r="AE138" s="92">
        <v>1</v>
      </c>
      <c r="AF138" s="84">
        <v>0</v>
      </c>
      <c r="AG138" s="84">
        <v>0</v>
      </c>
      <c r="AH138" s="93">
        <v>1</v>
      </c>
      <c r="AI138" s="84">
        <v>0</v>
      </c>
      <c r="AJ138" s="94">
        <v>0</v>
      </c>
      <c r="AK138" s="93">
        <v>1</v>
      </c>
      <c r="AL138" s="84">
        <v>0</v>
      </c>
      <c r="AM138" s="94">
        <v>0</v>
      </c>
      <c r="AN138" s="93">
        <v>1</v>
      </c>
      <c r="AO138" s="84">
        <v>0</v>
      </c>
      <c r="AP138" s="94">
        <v>0</v>
      </c>
      <c r="AQ138" s="93">
        <v>1</v>
      </c>
      <c r="AR138" s="84">
        <v>0</v>
      </c>
      <c r="AS138" s="94">
        <v>0</v>
      </c>
      <c r="AT138" s="93">
        <v>1</v>
      </c>
      <c r="AU138" s="84">
        <v>0</v>
      </c>
      <c r="AV138" s="94">
        <v>0</v>
      </c>
      <c r="AW138" s="95">
        <f t="shared" si="81"/>
        <v>9751</v>
      </c>
      <c r="AX138" s="95">
        <f t="shared" si="82"/>
        <v>18297</v>
      </c>
      <c r="AY138" s="96">
        <f t="shared" si="83"/>
        <v>47512</v>
      </c>
      <c r="AZ138" s="109"/>
      <c r="BA138" s="97">
        <v>21</v>
      </c>
      <c r="BB138" s="98">
        <v>9</v>
      </c>
      <c r="BC138" s="98">
        <v>18</v>
      </c>
      <c r="BD138" s="99">
        <v>7.5</v>
      </c>
      <c r="BE138" s="100">
        <v>10.5</v>
      </c>
      <c r="BF138" s="112"/>
      <c r="BG138" s="102"/>
      <c r="BH138" s="102"/>
      <c r="BI138" s="102"/>
      <c r="BJ138" s="102"/>
      <c r="BK138" s="102"/>
      <c r="BL138" s="103"/>
      <c r="BM138" s="104"/>
      <c r="BN138" s="102"/>
      <c r="BO138" s="102"/>
      <c r="BP138" s="104"/>
      <c r="BQ138" s="104"/>
      <c r="BR138" s="104"/>
      <c r="BS138" s="104"/>
      <c r="BT138" s="105">
        <f t="shared" si="71"/>
        <v>1</v>
      </c>
      <c r="BU138" s="105">
        <f t="shared" si="72"/>
        <v>1</v>
      </c>
      <c r="BV138" s="105">
        <f t="shared" si="73"/>
        <v>1</v>
      </c>
      <c r="BW138" s="105">
        <f t="shared" si="63"/>
        <v>1</v>
      </c>
      <c r="BX138" s="105">
        <f t="shared" si="74"/>
        <v>1</v>
      </c>
      <c r="BY138" s="105">
        <f t="shared" si="75"/>
        <v>1</v>
      </c>
      <c r="BZ138" s="105">
        <f t="shared" si="76"/>
        <v>1</v>
      </c>
      <c r="CA138" s="221">
        <v>0.98</v>
      </c>
      <c r="CB138" s="221">
        <v>0.9</v>
      </c>
      <c r="CC138" s="340"/>
      <c r="CD138" s="340"/>
      <c r="CE138" s="340"/>
      <c r="CF138" s="340"/>
      <c r="CG138" s="340"/>
      <c r="CH138" s="340"/>
      <c r="CI138" s="340"/>
      <c r="CJ138" s="222">
        <v>0.998</v>
      </c>
      <c r="CK138" s="222">
        <v>0.95</v>
      </c>
      <c r="CL138" s="223">
        <f t="shared" si="64"/>
        <v>1</v>
      </c>
      <c r="CM138" s="223">
        <f t="shared" si="65"/>
        <v>1</v>
      </c>
      <c r="CN138" s="223">
        <f t="shared" si="66"/>
        <v>1</v>
      </c>
      <c r="CO138" s="223">
        <f t="shared" si="67"/>
        <v>1</v>
      </c>
      <c r="CP138" s="223">
        <f t="shared" si="68"/>
        <v>1</v>
      </c>
      <c r="CQ138" s="223">
        <f t="shared" si="69"/>
        <v>1</v>
      </c>
      <c r="CR138" s="223">
        <f t="shared" si="70"/>
        <v>1</v>
      </c>
      <c r="CS138" s="343"/>
      <c r="CT138" s="343"/>
      <c r="CU138" s="343"/>
      <c r="CV138" s="343"/>
      <c r="CW138" s="343"/>
      <c r="CX138" s="343"/>
      <c r="CY138" s="343"/>
      <c r="CZ138" s="342"/>
      <c r="DA138" s="338"/>
      <c r="DB138" s="338"/>
      <c r="DC138" s="338"/>
      <c r="DD138" s="338"/>
      <c r="DE138" s="84">
        <f t="shared" si="94"/>
        <v>0</v>
      </c>
      <c r="DF138" s="84">
        <f t="shared" si="94"/>
        <v>0</v>
      </c>
      <c r="DG138" s="84">
        <f t="shared" si="94"/>
        <v>0</v>
      </c>
      <c r="DH138" s="84">
        <f t="shared" si="95"/>
        <v>0</v>
      </c>
      <c r="DI138" s="84">
        <f t="shared" si="95"/>
        <v>0</v>
      </c>
      <c r="DJ138" s="84">
        <f t="shared" si="95"/>
        <v>0</v>
      </c>
      <c r="DK138" s="84">
        <f t="shared" si="93"/>
        <v>0</v>
      </c>
      <c r="DL138" s="337"/>
      <c r="DM138" s="337"/>
      <c r="DN138" s="337"/>
      <c r="DO138" s="337"/>
      <c r="DP138" s="337"/>
      <c r="DQ138" s="337"/>
      <c r="DR138" s="337"/>
    </row>
    <row r="139" spans="1:122" s="106" customFormat="1" ht="13.5" thickBot="1" x14ac:dyDescent="0.25">
      <c r="A139" s="84">
        <v>1813</v>
      </c>
      <c r="B139" s="335"/>
      <c r="C139" s="86">
        <v>42635</v>
      </c>
      <c r="D139" s="87">
        <v>78383</v>
      </c>
      <c r="E139" s="84">
        <v>8893</v>
      </c>
      <c r="F139" s="88">
        <v>284</v>
      </c>
      <c r="G139" s="84">
        <v>0</v>
      </c>
      <c r="H139" s="89">
        <v>0.96806477004385472</v>
      </c>
      <c r="I139" s="88">
        <v>17904</v>
      </c>
      <c r="J139" s="84">
        <v>555</v>
      </c>
      <c r="K139" s="88">
        <v>2</v>
      </c>
      <c r="L139" s="89">
        <v>0.96900134048257369</v>
      </c>
      <c r="M139" s="88">
        <v>4734</v>
      </c>
      <c r="N139" s="88">
        <v>94</v>
      </c>
      <c r="O139" s="88">
        <v>0</v>
      </c>
      <c r="P139" s="90">
        <v>0.98014364174059987</v>
      </c>
      <c r="Q139" s="88">
        <v>7988</v>
      </c>
      <c r="R139" s="88">
        <v>328</v>
      </c>
      <c r="S139" s="88">
        <v>0</v>
      </c>
      <c r="T139" s="90">
        <v>0.95893840761141713</v>
      </c>
      <c r="U139" s="88">
        <v>38864</v>
      </c>
      <c r="V139" s="88">
        <v>1950</v>
      </c>
      <c r="W139" s="88">
        <v>6</v>
      </c>
      <c r="X139" s="90">
        <v>0.94982503087690406</v>
      </c>
      <c r="Y139" s="85">
        <v>78383</v>
      </c>
      <c r="Z139" s="85">
        <v>3211</v>
      </c>
      <c r="AA139" s="91">
        <v>8</v>
      </c>
      <c r="AB139" s="92">
        <v>1</v>
      </c>
      <c r="AC139" s="84">
        <v>0</v>
      </c>
      <c r="AD139" s="84">
        <v>0</v>
      </c>
      <c r="AE139" s="92">
        <v>1</v>
      </c>
      <c r="AF139" s="84">
        <v>0</v>
      </c>
      <c r="AG139" s="84">
        <v>0</v>
      </c>
      <c r="AH139" s="93">
        <v>1</v>
      </c>
      <c r="AI139" s="84">
        <v>0</v>
      </c>
      <c r="AJ139" s="94">
        <v>0</v>
      </c>
      <c r="AK139" s="93">
        <v>1</v>
      </c>
      <c r="AL139" s="84">
        <v>0</v>
      </c>
      <c r="AM139" s="94">
        <v>0</v>
      </c>
      <c r="AN139" s="93">
        <v>1</v>
      </c>
      <c r="AO139" s="84">
        <v>0</v>
      </c>
      <c r="AP139" s="94">
        <v>0</v>
      </c>
      <c r="AQ139" s="93">
        <v>1</v>
      </c>
      <c r="AR139" s="84">
        <v>0</v>
      </c>
      <c r="AS139" s="94">
        <v>0</v>
      </c>
      <c r="AT139" s="93">
        <v>1</v>
      </c>
      <c r="AU139" s="84">
        <v>0</v>
      </c>
      <c r="AV139" s="94">
        <v>0</v>
      </c>
      <c r="AW139" s="95">
        <f t="shared" si="81"/>
        <v>8893</v>
      </c>
      <c r="AX139" s="95">
        <f t="shared" si="82"/>
        <v>22638</v>
      </c>
      <c r="AY139" s="96">
        <f t="shared" si="83"/>
        <v>46852</v>
      </c>
      <c r="AZ139" s="109"/>
      <c r="BA139" s="97">
        <v>21</v>
      </c>
      <c r="BB139" s="98">
        <v>9</v>
      </c>
      <c r="BC139" s="98">
        <v>22</v>
      </c>
      <c r="BD139" s="99">
        <v>7.5</v>
      </c>
      <c r="BE139" s="100">
        <v>10.5</v>
      </c>
      <c r="BF139" s="112"/>
      <c r="BG139" s="102"/>
      <c r="BH139" s="102"/>
      <c r="BI139" s="102"/>
      <c r="BJ139" s="102"/>
      <c r="BK139" s="102"/>
      <c r="BL139" s="103"/>
      <c r="BM139" s="104"/>
      <c r="BN139" s="102"/>
      <c r="BO139" s="102"/>
      <c r="BP139" s="104"/>
      <c r="BQ139" s="104"/>
      <c r="BR139" s="104"/>
      <c r="BS139" s="104"/>
      <c r="BT139" s="105">
        <f t="shared" si="71"/>
        <v>1</v>
      </c>
      <c r="BU139" s="105">
        <f t="shared" si="72"/>
        <v>1</v>
      </c>
      <c r="BV139" s="105">
        <f t="shared" si="73"/>
        <v>1</v>
      </c>
      <c r="BW139" s="105">
        <f t="shared" si="63"/>
        <v>1</v>
      </c>
      <c r="BX139" s="105">
        <f t="shared" si="74"/>
        <v>1</v>
      </c>
      <c r="BY139" s="105">
        <f t="shared" si="75"/>
        <v>1</v>
      </c>
      <c r="BZ139" s="105">
        <f t="shared" si="76"/>
        <v>1</v>
      </c>
      <c r="CA139" s="221">
        <v>0.98</v>
      </c>
      <c r="CB139" s="221">
        <v>0.9</v>
      </c>
      <c r="CC139" s="340"/>
      <c r="CD139" s="340"/>
      <c r="CE139" s="340"/>
      <c r="CF139" s="340"/>
      <c r="CG139" s="340"/>
      <c r="CH139" s="340"/>
      <c r="CI139" s="340"/>
      <c r="CJ139" s="222">
        <v>0.998</v>
      </c>
      <c r="CK139" s="222">
        <v>0.95</v>
      </c>
      <c r="CL139" s="223">
        <f t="shared" si="64"/>
        <v>1</v>
      </c>
      <c r="CM139" s="223">
        <f t="shared" si="65"/>
        <v>1</v>
      </c>
      <c r="CN139" s="223">
        <f t="shared" si="66"/>
        <v>1</v>
      </c>
      <c r="CO139" s="223">
        <f t="shared" si="67"/>
        <v>1</v>
      </c>
      <c r="CP139" s="223">
        <f t="shared" si="68"/>
        <v>1</v>
      </c>
      <c r="CQ139" s="223">
        <f t="shared" si="69"/>
        <v>1</v>
      </c>
      <c r="CR139" s="223">
        <f t="shared" si="70"/>
        <v>1</v>
      </c>
      <c r="CS139" s="343"/>
      <c r="CT139" s="343"/>
      <c r="CU139" s="343"/>
      <c r="CV139" s="343"/>
      <c r="CW139" s="343"/>
      <c r="CX139" s="343"/>
      <c r="CY139" s="343"/>
      <c r="CZ139" s="342"/>
      <c r="DA139" s="338"/>
      <c r="DB139" s="338"/>
      <c r="DC139" s="338"/>
      <c r="DD139" s="338"/>
      <c r="DE139" s="84">
        <f t="shared" si="94"/>
        <v>0</v>
      </c>
      <c r="DF139" s="84">
        <f t="shared" si="94"/>
        <v>0</v>
      </c>
      <c r="DG139" s="84">
        <f t="shared" si="94"/>
        <v>0</v>
      </c>
      <c r="DH139" s="84">
        <f t="shared" si="95"/>
        <v>0</v>
      </c>
      <c r="DI139" s="84">
        <f t="shared" si="95"/>
        <v>0</v>
      </c>
      <c r="DJ139" s="84">
        <f t="shared" si="95"/>
        <v>0</v>
      </c>
      <c r="DK139" s="84">
        <f t="shared" si="93"/>
        <v>0</v>
      </c>
      <c r="DL139" s="337"/>
      <c r="DM139" s="337"/>
      <c r="DN139" s="337"/>
      <c r="DO139" s="337"/>
      <c r="DP139" s="337"/>
      <c r="DQ139" s="337"/>
      <c r="DR139" s="337"/>
    </row>
    <row r="140" spans="1:122" s="106" customFormat="1" ht="13.5" thickBot="1" x14ac:dyDescent="0.25">
      <c r="A140" s="84">
        <v>1814</v>
      </c>
      <c r="B140" s="335"/>
      <c r="C140" s="86">
        <v>42636</v>
      </c>
      <c r="D140" s="87">
        <v>77123</v>
      </c>
      <c r="E140" s="84">
        <v>10206</v>
      </c>
      <c r="F140" s="88">
        <v>306</v>
      </c>
      <c r="G140" s="84">
        <v>3</v>
      </c>
      <c r="H140" s="89">
        <v>0.9700176366843033</v>
      </c>
      <c r="I140" s="88">
        <v>16658</v>
      </c>
      <c r="J140" s="84">
        <v>560</v>
      </c>
      <c r="K140" s="88">
        <v>1</v>
      </c>
      <c r="L140" s="89">
        <v>0.96638251890983307</v>
      </c>
      <c r="M140" s="88">
        <v>5205</v>
      </c>
      <c r="N140" s="88">
        <v>567</v>
      </c>
      <c r="O140" s="88">
        <v>145</v>
      </c>
      <c r="P140" s="90">
        <v>0.89106628242074926</v>
      </c>
      <c r="Q140" s="88">
        <v>8493</v>
      </c>
      <c r="R140" s="88">
        <v>353</v>
      </c>
      <c r="S140" s="88">
        <v>0</v>
      </c>
      <c r="T140" s="90">
        <v>0.95843635935476279</v>
      </c>
      <c r="U140" s="88">
        <v>36561</v>
      </c>
      <c r="V140" s="88">
        <v>1584</v>
      </c>
      <c r="W140" s="88">
        <v>3</v>
      </c>
      <c r="X140" s="90">
        <v>0.95667514564700096</v>
      </c>
      <c r="Y140" s="85">
        <v>77123</v>
      </c>
      <c r="Z140" s="85">
        <v>3370</v>
      </c>
      <c r="AA140" s="91">
        <v>152</v>
      </c>
      <c r="AB140" s="92">
        <v>1</v>
      </c>
      <c r="AC140" s="84">
        <v>0</v>
      </c>
      <c r="AD140" s="84">
        <v>0</v>
      </c>
      <c r="AE140" s="92">
        <v>1</v>
      </c>
      <c r="AF140" s="84">
        <v>0</v>
      </c>
      <c r="AG140" s="84">
        <v>0</v>
      </c>
      <c r="AH140" s="93">
        <v>1</v>
      </c>
      <c r="AI140" s="84">
        <v>0</v>
      </c>
      <c r="AJ140" s="94">
        <v>0</v>
      </c>
      <c r="AK140" s="93">
        <v>1</v>
      </c>
      <c r="AL140" s="84">
        <v>0</v>
      </c>
      <c r="AM140" s="94">
        <v>0</v>
      </c>
      <c r="AN140" s="93">
        <v>1</v>
      </c>
      <c r="AO140" s="84">
        <v>0</v>
      </c>
      <c r="AP140" s="94">
        <v>0</v>
      </c>
      <c r="AQ140" s="93">
        <v>1</v>
      </c>
      <c r="AR140" s="84">
        <v>0</v>
      </c>
      <c r="AS140" s="94">
        <v>0</v>
      </c>
      <c r="AT140" s="93">
        <v>1</v>
      </c>
      <c r="AU140" s="84">
        <v>0</v>
      </c>
      <c r="AV140" s="94">
        <v>0</v>
      </c>
      <c r="AW140" s="95">
        <f t="shared" si="81"/>
        <v>10206</v>
      </c>
      <c r="AX140" s="95">
        <f t="shared" si="82"/>
        <v>21863</v>
      </c>
      <c r="AY140" s="96">
        <f t="shared" si="83"/>
        <v>45054</v>
      </c>
      <c r="AZ140" s="109"/>
      <c r="BA140" s="97">
        <v>21</v>
      </c>
      <c r="BB140" s="98">
        <v>9</v>
      </c>
      <c r="BC140" s="98">
        <v>22</v>
      </c>
      <c r="BD140" s="99">
        <v>7.5</v>
      </c>
      <c r="BE140" s="100">
        <v>10.5</v>
      </c>
      <c r="BF140" s="112"/>
      <c r="BG140" s="102"/>
      <c r="BH140" s="102"/>
      <c r="BI140" s="102"/>
      <c r="BJ140" s="102"/>
      <c r="BK140" s="102"/>
      <c r="BL140" s="103"/>
      <c r="BM140" s="104"/>
      <c r="BN140" s="102"/>
      <c r="BO140" s="102"/>
      <c r="BP140" s="104"/>
      <c r="BQ140" s="104"/>
      <c r="BR140" s="104"/>
      <c r="BS140" s="104"/>
      <c r="BT140" s="105">
        <f t="shared" si="71"/>
        <v>1</v>
      </c>
      <c r="BU140" s="105">
        <f t="shared" si="72"/>
        <v>1</v>
      </c>
      <c r="BV140" s="105">
        <f t="shared" si="73"/>
        <v>1</v>
      </c>
      <c r="BW140" s="105">
        <f t="shared" si="63"/>
        <v>1</v>
      </c>
      <c r="BX140" s="105">
        <f t="shared" si="74"/>
        <v>1</v>
      </c>
      <c r="BY140" s="105">
        <f t="shared" si="75"/>
        <v>1</v>
      </c>
      <c r="BZ140" s="105">
        <f t="shared" si="76"/>
        <v>1</v>
      </c>
      <c r="CA140" s="221">
        <v>0.98</v>
      </c>
      <c r="CB140" s="221">
        <v>0.9</v>
      </c>
      <c r="CC140" s="340"/>
      <c r="CD140" s="340"/>
      <c r="CE140" s="340"/>
      <c r="CF140" s="340"/>
      <c r="CG140" s="340"/>
      <c r="CH140" s="340"/>
      <c r="CI140" s="340"/>
      <c r="CJ140" s="222">
        <v>0.998</v>
      </c>
      <c r="CK140" s="222">
        <v>0.95</v>
      </c>
      <c r="CL140" s="223">
        <f t="shared" si="64"/>
        <v>1</v>
      </c>
      <c r="CM140" s="223">
        <f t="shared" si="65"/>
        <v>1</v>
      </c>
      <c r="CN140" s="223">
        <f t="shared" si="66"/>
        <v>1</v>
      </c>
      <c r="CO140" s="223">
        <f t="shared" si="67"/>
        <v>1</v>
      </c>
      <c r="CP140" s="223">
        <f t="shared" si="68"/>
        <v>1</v>
      </c>
      <c r="CQ140" s="223">
        <f t="shared" si="69"/>
        <v>1</v>
      </c>
      <c r="CR140" s="223">
        <f t="shared" si="70"/>
        <v>1</v>
      </c>
      <c r="CS140" s="343"/>
      <c r="CT140" s="343"/>
      <c r="CU140" s="343"/>
      <c r="CV140" s="343"/>
      <c r="CW140" s="343"/>
      <c r="CX140" s="343"/>
      <c r="CY140" s="343"/>
      <c r="CZ140" s="342"/>
      <c r="DA140" s="338"/>
      <c r="DB140" s="338"/>
      <c r="DC140" s="338"/>
      <c r="DD140" s="338"/>
      <c r="DE140" s="84">
        <f t="shared" si="94"/>
        <v>0</v>
      </c>
      <c r="DF140" s="84">
        <f t="shared" si="94"/>
        <v>0</v>
      </c>
      <c r="DG140" s="84">
        <f t="shared" si="94"/>
        <v>0</v>
      </c>
      <c r="DH140" s="84">
        <f t="shared" si="95"/>
        <v>0</v>
      </c>
      <c r="DI140" s="84">
        <f t="shared" si="95"/>
        <v>0</v>
      </c>
      <c r="DJ140" s="84">
        <f t="shared" si="95"/>
        <v>0</v>
      </c>
      <c r="DK140" s="84">
        <f t="shared" si="93"/>
        <v>0</v>
      </c>
      <c r="DL140" s="337"/>
      <c r="DM140" s="337"/>
      <c r="DN140" s="337"/>
      <c r="DO140" s="337"/>
      <c r="DP140" s="337"/>
      <c r="DQ140" s="337"/>
      <c r="DR140" s="337"/>
    </row>
    <row r="141" spans="1:122" s="106" customFormat="1" ht="13.5" thickBot="1" x14ac:dyDescent="0.25">
      <c r="A141" s="84">
        <v>1815</v>
      </c>
      <c r="B141" s="335"/>
      <c r="C141" s="86">
        <v>42637</v>
      </c>
      <c r="D141" s="87">
        <v>51051</v>
      </c>
      <c r="E141" s="84"/>
      <c r="F141" s="88"/>
      <c r="G141" s="84"/>
      <c r="H141" s="89"/>
      <c r="I141" s="88">
        <v>5658</v>
      </c>
      <c r="J141" s="84">
        <v>304</v>
      </c>
      <c r="K141" s="88">
        <v>0</v>
      </c>
      <c r="L141" s="89">
        <v>0.94627076705549662</v>
      </c>
      <c r="M141" s="88">
        <v>1947</v>
      </c>
      <c r="N141" s="88">
        <v>83</v>
      </c>
      <c r="O141" s="88">
        <v>0</v>
      </c>
      <c r="P141" s="90">
        <v>0.95737031330251665</v>
      </c>
      <c r="Q141" s="88">
        <v>2264</v>
      </c>
      <c r="R141" s="88">
        <v>135</v>
      </c>
      <c r="S141" s="88">
        <v>1</v>
      </c>
      <c r="T141" s="90">
        <v>0.94037102473498235</v>
      </c>
      <c r="U141" s="88">
        <v>41182</v>
      </c>
      <c r="V141" s="88">
        <v>1493</v>
      </c>
      <c r="W141" s="88">
        <v>7</v>
      </c>
      <c r="X141" s="90">
        <v>0.96374629692584135</v>
      </c>
      <c r="Y141" s="85">
        <v>51051</v>
      </c>
      <c r="Z141" s="85">
        <v>2015</v>
      </c>
      <c r="AA141" s="91">
        <v>8</v>
      </c>
      <c r="AB141" s="92">
        <v>1</v>
      </c>
      <c r="AC141" s="84">
        <v>0</v>
      </c>
      <c r="AD141" s="84">
        <v>0</v>
      </c>
      <c r="AE141" s="92">
        <v>1</v>
      </c>
      <c r="AF141" s="84">
        <v>0</v>
      </c>
      <c r="AG141" s="84">
        <v>0</v>
      </c>
      <c r="AH141" s="93">
        <v>1</v>
      </c>
      <c r="AI141" s="84">
        <v>0</v>
      </c>
      <c r="AJ141" s="94">
        <v>0</v>
      </c>
      <c r="AK141" s="93">
        <v>1</v>
      </c>
      <c r="AL141" s="84">
        <v>0</v>
      </c>
      <c r="AM141" s="94">
        <v>0</v>
      </c>
      <c r="AN141" s="93">
        <v>1</v>
      </c>
      <c r="AO141" s="84">
        <v>0</v>
      </c>
      <c r="AP141" s="94">
        <v>0</v>
      </c>
      <c r="AQ141" s="93">
        <v>1</v>
      </c>
      <c r="AR141" s="84">
        <v>0</v>
      </c>
      <c r="AS141" s="94">
        <v>0</v>
      </c>
      <c r="AT141" s="93">
        <v>1</v>
      </c>
      <c r="AU141" s="84">
        <v>0</v>
      </c>
      <c r="AV141" s="94">
        <v>0</v>
      </c>
      <c r="AW141" s="95">
        <f t="shared" si="81"/>
        <v>0</v>
      </c>
      <c r="AX141" s="95">
        <f t="shared" si="82"/>
        <v>7605</v>
      </c>
      <c r="AY141" s="96">
        <f t="shared" si="83"/>
        <v>43446</v>
      </c>
      <c r="AZ141" s="109"/>
      <c r="BA141" s="97">
        <v>21</v>
      </c>
      <c r="BB141" s="98">
        <v>9</v>
      </c>
      <c r="BC141" s="98">
        <v>22</v>
      </c>
      <c r="BD141" s="99">
        <v>7.5</v>
      </c>
      <c r="BE141" s="100">
        <v>10.5</v>
      </c>
      <c r="BF141" s="112"/>
      <c r="BG141" s="102"/>
      <c r="BH141" s="102"/>
      <c r="BI141" s="102"/>
      <c r="BJ141" s="102"/>
      <c r="BK141" s="102"/>
      <c r="BL141" s="103"/>
      <c r="BM141" s="104"/>
      <c r="BN141" s="102"/>
      <c r="BO141" s="102"/>
      <c r="BP141" s="104"/>
      <c r="BQ141" s="104"/>
      <c r="BR141" s="104"/>
      <c r="BS141" s="104"/>
      <c r="BT141" s="105">
        <f t="shared" si="71"/>
        <v>1</v>
      </c>
      <c r="BU141" s="105">
        <f t="shared" si="72"/>
        <v>1</v>
      </c>
      <c r="BV141" s="105">
        <f t="shared" si="73"/>
        <v>1</v>
      </c>
      <c r="BW141" s="105">
        <f t="shared" si="63"/>
        <v>1</v>
      </c>
      <c r="BX141" s="105">
        <f t="shared" si="74"/>
        <v>1</v>
      </c>
      <c r="BY141" s="105">
        <f t="shared" si="75"/>
        <v>1</v>
      </c>
      <c r="BZ141" s="105">
        <f t="shared" si="76"/>
        <v>1</v>
      </c>
      <c r="CA141" s="221">
        <v>0.98</v>
      </c>
      <c r="CB141" s="221">
        <v>0.9</v>
      </c>
      <c r="CC141" s="340"/>
      <c r="CD141" s="340"/>
      <c r="CE141" s="340"/>
      <c r="CF141" s="340"/>
      <c r="CG141" s="340"/>
      <c r="CH141" s="340"/>
      <c r="CI141" s="340"/>
      <c r="CJ141" s="222">
        <v>0.998</v>
      </c>
      <c r="CK141" s="222">
        <v>0.95</v>
      </c>
      <c r="CL141" s="223">
        <f t="shared" si="64"/>
        <v>1</v>
      </c>
      <c r="CM141" s="223">
        <f t="shared" si="65"/>
        <v>1</v>
      </c>
      <c r="CN141" s="223">
        <f t="shared" si="66"/>
        <v>1</v>
      </c>
      <c r="CO141" s="223">
        <f t="shared" si="67"/>
        <v>1</v>
      </c>
      <c r="CP141" s="223">
        <f t="shared" si="68"/>
        <v>1</v>
      </c>
      <c r="CQ141" s="223">
        <f t="shared" si="69"/>
        <v>1</v>
      </c>
      <c r="CR141" s="223">
        <f t="shared" si="70"/>
        <v>1</v>
      </c>
      <c r="CS141" s="343"/>
      <c r="CT141" s="343"/>
      <c r="CU141" s="343"/>
      <c r="CV141" s="343"/>
      <c r="CW141" s="343"/>
      <c r="CX141" s="343"/>
      <c r="CY141" s="343"/>
      <c r="CZ141" s="342"/>
      <c r="DA141" s="338"/>
      <c r="DB141" s="338"/>
      <c r="DC141" s="338"/>
      <c r="DD141" s="338"/>
      <c r="DE141" s="84">
        <f t="shared" si="94"/>
        <v>0</v>
      </c>
      <c r="DF141" s="84">
        <f t="shared" si="94"/>
        <v>0</v>
      </c>
      <c r="DG141" s="84">
        <f t="shared" si="94"/>
        <v>0</v>
      </c>
      <c r="DH141" s="84">
        <f t="shared" si="95"/>
        <v>0</v>
      </c>
      <c r="DI141" s="84">
        <f t="shared" si="95"/>
        <v>0</v>
      </c>
      <c r="DJ141" s="84">
        <f t="shared" si="95"/>
        <v>0</v>
      </c>
      <c r="DK141" s="84">
        <f t="shared" si="93"/>
        <v>0</v>
      </c>
      <c r="DL141" s="337"/>
      <c r="DM141" s="337"/>
      <c r="DN141" s="337"/>
      <c r="DO141" s="337"/>
      <c r="DP141" s="337"/>
      <c r="DQ141" s="337"/>
      <c r="DR141" s="337"/>
    </row>
    <row r="142" spans="1:122" s="106" customFormat="1" ht="13.5" thickBot="1" x14ac:dyDescent="0.25">
      <c r="A142" s="84">
        <v>1816</v>
      </c>
      <c r="B142" s="336"/>
      <c r="C142" s="86">
        <v>42638</v>
      </c>
      <c r="D142" s="87">
        <v>32548</v>
      </c>
      <c r="E142" s="84"/>
      <c r="F142" s="88"/>
      <c r="G142" s="84"/>
      <c r="H142" s="89"/>
      <c r="I142" s="88">
        <v>3191</v>
      </c>
      <c r="J142" s="84">
        <v>70</v>
      </c>
      <c r="K142" s="88">
        <v>0</v>
      </c>
      <c r="L142" s="89">
        <v>0.97806330303979938</v>
      </c>
      <c r="M142" s="88">
        <v>619</v>
      </c>
      <c r="N142" s="88">
        <v>51</v>
      </c>
      <c r="O142" s="88">
        <v>0</v>
      </c>
      <c r="P142" s="90">
        <v>0.91760904684975764</v>
      </c>
      <c r="Q142" s="88">
        <v>732</v>
      </c>
      <c r="R142" s="88">
        <v>19</v>
      </c>
      <c r="S142" s="88">
        <v>0</v>
      </c>
      <c r="T142" s="90">
        <v>0.97404371584699456</v>
      </c>
      <c r="U142" s="88">
        <v>28006</v>
      </c>
      <c r="V142" s="88">
        <v>435</v>
      </c>
      <c r="W142" s="88">
        <v>0</v>
      </c>
      <c r="X142" s="90">
        <v>0.98446761408269656</v>
      </c>
      <c r="Y142" s="85">
        <v>32548</v>
      </c>
      <c r="Z142" s="85">
        <v>575</v>
      </c>
      <c r="AA142" s="91">
        <v>0</v>
      </c>
      <c r="AB142" s="92">
        <v>1</v>
      </c>
      <c r="AC142" s="84">
        <v>0</v>
      </c>
      <c r="AD142" s="84">
        <v>0</v>
      </c>
      <c r="AE142" s="92">
        <v>1</v>
      </c>
      <c r="AF142" s="84">
        <v>0</v>
      </c>
      <c r="AG142" s="84">
        <v>0</v>
      </c>
      <c r="AH142" s="93">
        <v>1</v>
      </c>
      <c r="AI142" s="84">
        <v>0</v>
      </c>
      <c r="AJ142" s="94">
        <v>0</v>
      </c>
      <c r="AK142" s="93">
        <v>1</v>
      </c>
      <c r="AL142" s="84">
        <v>0</v>
      </c>
      <c r="AM142" s="94">
        <v>0</v>
      </c>
      <c r="AN142" s="93">
        <v>1</v>
      </c>
      <c r="AO142" s="84">
        <v>0</v>
      </c>
      <c r="AP142" s="94">
        <v>0</v>
      </c>
      <c r="AQ142" s="93">
        <v>1</v>
      </c>
      <c r="AR142" s="84">
        <v>0</v>
      </c>
      <c r="AS142" s="94">
        <v>0</v>
      </c>
      <c r="AT142" s="93">
        <v>1</v>
      </c>
      <c r="AU142" s="84">
        <v>0</v>
      </c>
      <c r="AV142" s="94">
        <v>0</v>
      </c>
      <c r="AW142" s="95">
        <f t="shared" si="81"/>
        <v>0</v>
      </c>
      <c r="AX142" s="95">
        <f t="shared" si="82"/>
        <v>3810</v>
      </c>
      <c r="AY142" s="96">
        <f t="shared" si="83"/>
        <v>28738</v>
      </c>
      <c r="AZ142" s="109"/>
      <c r="BA142" s="97">
        <v>21</v>
      </c>
      <c r="BB142" s="98">
        <v>9</v>
      </c>
      <c r="BC142" s="98">
        <v>22</v>
      </c>
      <c r="BD142" s="99">
        <v>7.5</v>
      </c>
      <c r="BE142" s="100">
        <v>10.5</v>
      </c>
      <c r="BF142" s="112"/>
      <c r="BG142" s="102"/>
      <c r="BH142" s="102"/>
      <c r="BI142" s="102"/>
      <c r="BJ142" s="102"/>
      <c r="BK142" s="102"/>
      <c r="BL142" s="103"/>
      <c r="BM142" s="104"/>
      <c r="BN142" s="102"/>
      <c r="BO142" s="102"/>
      <c r="BP142" s="104"/>
      <c r="BQ142" s="104"/>
      <c r="BR142" s="104"/>
      <c r="BS142" s="104"/>
      <c r="BT142" s="105">
        <f t="shared" si="71"/>
        <v>1</v>
      </c>
      <c r="BU142" s="105">
        <f t="shared" si="72"/>
        <v>1</v>
      </c>
      <c r="BV142" s="105">
        <f t="shared" si="73"/>
        <v>1</v>
      </c>
      <c r="BW142" s="105">
        <f t="shared" si="63"/>
        <v>1</v>
      </c>
      <c r="BX142" s="105">
        <f t="shared" si="74"/>
        <v>1</v>
      </c>
      <c r="BY142" s="105">
        <f t="shared" si="75"/>
        <v>1</v>
      </c>
      <c r="BZ142" s="105">
        <f t="shared" si="76"/>
        <v>1</v>
      </c>
      <c r="CA142" s="221">
        <v>0.98</v>
      </c>
      <c r="CB142" s="221">
        <v>0.9</v>
      </c>
      <c r="CC142" s="341"/>
      <c r="CD142" s="341"/>
      <c r="CE142" s="341"/>
      <c r="CF142" s="341"/>
      <c r="CG142" s="341"/>
      <c r="CH142" s="341"/>
      <c r="CI142" s="341"/>
      <c r="CJ142" s="222">
        <v>0.998</v>
      </c>
      <c r="CK142" s="222">
        <v>0.95</v>
      </c>
      <c r="CL142" s="223">
        <f t="shared" si="64"/>
        <v>1</v>
      </c>
      <c r="CM142" s="223">
        <f t="shared" si="65"/>
        <v>1</v>
      </c>
      <c r="CN142" s="223">
        <f t="shared" si="66"/>
        <v>1</v>
      </c>
      <c r="CO142" s="223">
        <f t="shared" si="67"/>
        <v>1</v>
      </c>
      <c r="CP142" s="223">
        <f t="shared" si="68"/>
        <v>1</v>
      </c>
      <c r="CQ142" s="223">
        <f t="shared" si="69"/>
        <v>1</v>
      </c>
      <c r="CR142" s="223">
        <f t="shared" si="70"/>
        <v>1</v>
      </c>
      <c r="CS142" s="343"/>
      <c r="CT142" s="343"/>
      <c r="CU142" s="343"/>
      <c r="CV142" s="343"/>
      <c r="CW142" s="343"/>
      <c r="CX142" s="343"/>
      <c r="CY142" s="343"/>
      <c r="CZ142" s="342"/>
      <c r="DA142" s="338"/>
      <c r="DB142" s="338"/>
      <c r="DC142" s="338"/>
      <c r="DD142" s="338"/>
      <c r="DE142" s="84">
        <f t="shared" si="94"/>
        <v>0</v>
      </c>
      <c r="DF142" s="84">
        <f t="shared" si="94"/>
        <v>0</v>
      </c>
      <c r="DG142" s="84">
        <f t="shared" si="94"/>
        <v>0</v>
      </c>
      <c r="DH142" s="84">
        <f t="shared" si="95"/>
        <v>0</v>
      </c>
      <c r="DI142" s="84">
        <f t="shared" si="95"/>
        <v>0</v>
      </c>
      <c r="DJ142" s="84">
        <f t="shared" si="95"/>
        <v>0</v>
      </c>
      <c r="DK142" s="84">
        <f t="shared" si="93"/>
        <v>0</v>
      </c>
      <c r="DL142" s="337"/>
      <c r="DM142" s="337"/>
      <c r="DN142" s="337"/>
      <c r="DO142" s="337"/>
      <c r="DP142" s="337"/>
      <c r="DQ142" s="337"/>
      <c r="DR142" s="337"/>
    </row>
    <row r="143" spans="1:122" s="106" customFormat="1" ht="13.5" thickBot="1" x14ac:dyDescent="0.25">
      <c r="A143" s="84">
        <v>1817</v>
      </c>
      <c r="B143" s="334">
        <v>39</v>
      </c>
      <c r="C143" s="86">
        <v>42639</v>
      </c>
      <c r="D143" s="87">
        <v>81520</v>
      </c>
      <c r="E143" s="84">
        <v>11267</v>
      </c>
      <c r="F143" s="88">
        <v>282</v>
      </c>
      <c r="G143" s="84">
        <v>0</v>
      </c>
      <c r="H143" s="89">
        <v>0.97497115469956508</v>
      </c>
      <c r="I143" s="88">
        <v>15298</v>
      </c>
      <c r="J143" s="84">
        <v>399</v>
      </c>
      <c r="K143" s="88">
        <v>3</v>
      </c>
      <c r="L143" s="89">
        <v>0.97391815923650149</v>
      </c>
      <c r="M143" s="88">
        <v>5387</v>
      </c>
      <c r="N143" s="88">
        <v>173</v>
      </c>
      <c r="O143" s="88">
        <v>2</v>
      </c>
      <c r="P143" s="90">
        <v>0.96788565064043064</v>
      </c>
      <c r="Q143" s="88">
        <v>8026</v>
      </c>
      <c r="R143" s="88">
        <v>339</v>
      </c>
      <c r="S143" s="88">
        <v>5</v>
      </c>
      <c r="T143" s="90">
        <v>0.95776227261400448</v>
      </c>
      <c r="U143" s="88">
        <v>41542</v>
      </c>
      <c r="V143" s="88">
        <v>2140</v>
      </c>
      <c r="W143" s="88">
        <v>28</v>
      </c>
      <c r="X143" s="90">
        <v>0.94848586972220883</v>
      </c>
      <c r="Y143" s="85">
        <v>81520</v>
      </c>
      <c r="Z143" s="85">
        <v>3333</v>
      </c>
      <c r="AA143" s="91">
        <v>38</v>
      </c>
      <c r="AB143" s="92">
        <v>1</v>
      </c>
      <c r="AC143" s="84">
        <v>0</v>
      </c>
      <c r="AD143" s="84">
        <v>0</v>
      </c>
      <c r="AE143" s="92">
        <v>1</v>
      </c>
      <c r="AF143" s="84">
        <v>0</v>
      </c>
      <c r="AG143" s="84">
        <v>0</v>
      </c>
      <c r="AH143" s="93">
        <v>1</v>
      </c>
      <c r="AI143" s="84">
        <v>0</v>
      </c>
      <c r="AJ143" s="94">
        <v>0</v>
      </c>
      <c r="AK143" s="93">
        <v>1</v>
      </c>
      <c r="AL143" s="84">
        <v>0</v>
      </c>
      <c r="AM143" s="94">
        <v>0</v>
      </c>
      <c r="AN143" s="93">
        <v>1</v>
      </c>
      <c r="AO143" s="84">
        <v>0</v>
      </c>
      <c r="AP143" s="94">
        <v>0</v>
      </c>
      <c r="AQ143" s="93">
        <v>1</v>
      </c>
      <c r="AR143" s="84">
        <v>0</v>
      </c>
      <c r="AS143" s="94">
        <v>0</v>
      </c>
      <c r="AT143" s="93">
        <v>1</v>
      </c>
      <c r="AU143" s="84">
        <v>0</v>
      </c>
      <c r="AV143" s="94">
        <v>0</v>
      </c>
      <c r="AW143" s="95">
        <f t="shared" si="81"/>
        <v>11267</v>
      </c>
      <c r="AX143" s="95">
        <f t="shared" si="82"/>
        <v>20685</v>
      </c>
      <c r="AY143" s="96">
        <f t="shared" si="83"/>
        <v>49568</v>
      </c>
      <c r="AZ143" s="109"/>
      <c r="BA143" s="97">
        <v>14.5</v>
      </c>
      <c r="BB143" s="98">
        <v>0</v>
      </c>
      <c r="BC143" s="98">
        <v>12</v>
      </c>
      <c r="BD143" s="99">
        <v>7.5</v>
      </c>
      <c r="BE143" s="100">
        <v>10.5</v>
      </c>
      <c r="BF143" s="112"/>
      <c r="BG143" s="102"/>
      <c r="BH143" s="102"/>
      <c r="BI143" s="102"/>
      <c r="BJ143" s="102"/>
      <c r="BK143" s="102"/>
      <c r="BL143" s="103"/>
      <c r="BM143" s="104"/>
      <c r="BN143" s="102"/>
      <c r="BO143" s="102"/>
      <c r="BP143" s="104"/>
      <c r="BQ143" s="104"/>
      <c r="BR143" s="104"/>
      <c r="BS143" s="104"/>
      <c r="BT143" s="105">
        <f t="shared" si="71"/>
        <v>1</v>
      </c>
      <c r="BU143" s="105">
        <f t="shared" si="72"/>
        <v>1</v>
      </c>
      <c r="BV143" s="105">
        <f t="shared" si="73"/>
        <v>1</v>
      </c>
      <c r="BW143" s="105">
        <f t="shared" si="63"/>
        <v>1</v>
      </c>
      <c r="BX143" s="105">
        <f t="shared" si="74"/>
        <v>1</v>
      </c>
      <c r="BY143" s="105">
        <f t="shared" si="75"/>
        <v>1</v>
      </c>
      <c r="BZ143" s="105">
        <f t="shared" si="76"/>
        <v>1</v>
      </c>
      <c r="CA143" s="221">
        <v>0.98</v>
      </c>
      <c r="CB143" s="221">
        <v>0.9</v>
      </c>
      <c r="CC143" s="339">
        <f t="shared" ref="CC143:CI143" si="98">AVERAGE(BT143:BT149)</f>
        <v>1</v>
      </c>
      <c r="CD143" s="339">
        <f t="shared" si="98"/>
        <v>1</v>
      </c>
      <c r="CE143" s="339">
        <f t="shared" si="98"/>
        <v>1</v>
      </c>
      <c r="CF143" s="339">
        <f t="shared" si="98"/>
        <v>1</v>
      </c>
      <c r="CG143" s="339">
        <f t="shared" si="98"/>
        <v>1</v>
      </c>
      <c r="CH143" s="339">
        <f t="shared" si="98"/>
        <v>1</v>
      </c>
      <c r="CI143" s="339">
        <f t="shared" si="98"/>
        <v>1</v>
      </c>
      <c r="CJ143" s="222">
        <v>0.998</v>
      </c>
      <c r="CK143" s="222">
        <v>0.95</v>
      </c>
      <c r="CL143" s="223">
        <f t="shared" si="64"/>
        <v>1</v>
      </c>
      <c r="CM143" s="223">
        <f t="shared" si="65"/>
        <v>1</v>
      </c>
      <c r="CN143" s="223">
        <f t="shared" si="66"/>
        <v>1</v>
      </c>
      <c r="CO143" s="223">
        <f t="shared" si="67"/>
        <v>1</v>
      </c>
      <c r="CP143" s="223">
        <f t="shared" si="68"/>
        <v>1</v>
      </c>
      <c r="CQ143" s="223">
        <f t="shared" si="69"/>
        <v>1</v>
      </c>
      <c r="CR143" s="223">
        <f t="shared" si="70"/>
        <v>1</v>
      </c>
      <c r="CS143" s="342">
        <f t="shared" ref="CS143:CY143" si="99">AVERAGE(CL143:CL149)</f>
        <v>1</v>
      </c>
      <c r="CT143" s="342">
        <f t="shared" si="99"/>
        <v>1</v>
      </c>
      <c r="CU143" s="342">
        <f t="shared" si="99"/>
        <v>0.99974285714285716</v>
      </c>
      <c r="CV143" s="342">
        <f t="shared" si="99"/>
        <v>1</v>
      </c>
      <c r="CW143" s="342">
        <f t="shared" si="99"/>
        <v>1</v>
      </c>
      <c r="CX143" s="342">
        <f t="shared" si="99"/>
        <v>1</v>
      </c>
      <c r="CY143" s="342">
        <f t="shared" si="99"/>
        <v>1</v>
      </c>
      <c r="CZ143" s="342">
        <f>(SUM(Q143:Q149)-SUM(R143:R149))/SUM(Q143:Q149)</f>
        <v>0.95501522672229811</v>
      </c>
      <c r="DA143" s="338">
        <f>(SUM(U143:U149)-SUM(V143:V149))/SUM(U143:U149)</f>
        <v>0.95775117484583983</v>
      </c>
      <c r="DB143" s="338">
        <f>((SUM(E143:E149)-SUM(F143:F149))/SUM(E143:E149))</f>
        <v>0.96921840004594273</v>
      </c>
      <c r="DC143" s="338">
        <f>((SUM(I143:I149)-SUM(J143:J149))/SUM(I143:I149))</f>
        <v>0.9630536971174174</v>
      </c>
      <c r="DD143" s="338">
        <f>((SUM(M143:M149)-SUM(N143:N149))/SUM(M143:M149))</f>
        <v>0.96621840862385988</v>
      </c>
      <c r="DE143" s="84">
        <f t="shared" si="94"/>
        <v>0</v>
      </c>
      <c r="DF143" s="84">
        <f t="shared" si="94"/>
        <v>0</v>
      </c>
      <c r="DG143" s="84">
        <f t="shared" si="94"/>
        <v>0</v>
      </c>
      <c r="DH143" s="84">
        <f t="shared" si="95"/>
        <v>0</v>
      </c>
      <c r="DI143" s="84">
        <f t="shared" si="95"/>
        <v>0</v>
      </c>
      <c r="DJ143" s="84">
        <f t="shared" si="95"/>
        <v>0</v>
      </c>
      <c r="DK143" s="84">
        <f t="shared" si="93"/>
        <v>0</v>
      </c>
      <c r="DL143" s="337">
        <f>IF(CC143&lt;99%,5000,IF(CC143&lt;99.2%,4500,IF(CC143&lt;99.3%,4000,IF(CC143&lt;99.4%,3500,IF(CC143&lt;99.5%,3000,IF(CC143&lt;99.6%,2500,IF(CC143&lt;99.7%,2000,IF(CC143&lt;99.8%,1500,))))))))</f>
        <v>0</v>
      </c>
      <c r="DM143" s="337">
        <f>IF(CD143&lt;99%,5000,IF(CD143&lt;99.2%,4500,IF(CD143&lt;99.3%,4000,IF(CD143&lt;99.4%,3500,IF(CD143&lt;99.5%,3000,IF(CD143&lt;99.6%,2500,IF(CD143&lt;99.7%,2000,IF(CD143&lt;99.8%,1500,))))))))</f>
        <v>0</v>
      </c>
      <c r="DN143" s="337">
        <f>IF(CE143&lt;99%,5000,IF(CE143&lt;99.2%,4500,IF(CE143&lt;99.3%,4000,IF(CE143&lt;99.4%,3500,IF(CE143&lt;99.5%,3000,IF(CE143&lt;99.6%,2500,IF(CE143&lt;99.7%,2000,IF(CE143&lt;99.8%,1500,))))))))</f>
        <v>0</v>
      </c>
      <c r="DO143" s="337">
        <f>IF(CF143&lt;88.2%,5000,IF(CF143&lt;88.4%,4500,IF(CF143&lt;88.5%,4000,IF(CF143&lt;88.6%,3500,IF(CF143&lt;88.7%,3000,IF(CF143&lt;88.8%,2500,IF(CF143&lt;88.9%,2000,IF(CF143&lt;90%,1500,))))))))</f>
        <v>0</v>
      </c>
      <c r="DP143" s="337">
        <f>IF(CG143&lt;99%,5000,IF(CG143&lt;99.2%,4500,IF(CG143&lt;99.3%,4000,IF(CG143&lt;99.4%,3500,IF(CG143&lt;99.5%,3000,IF(CG143&lt;99.6%,2500,IF(CG143&lt;99.7%,2000,IF(CG143&lt;99.8%,1500,))))))))</f>
        <v>0</v>
      </c>
      <c r="DQ143" s="337">
        <f>IF(CH143&lt;99%,5000,IF(CH143&lt;99.2%,4500,IF(CH143&lt;99.3%,4000,IF(CH143&lt;99.4%,3500,IF(CH143&lt;99.5%,3000,IF(CH143&lt;99.6%,2500,IF(CH143&lt;99.7%,2000,IF(CH143&lt;99.8%,1500,))))))))</f>
        <v>0</v>
      </c>
      <c r="DR143" s="337">
        <f>IF(CI143&lt;99%,5000,IF(CI143&lt;99.2%,4500,IF(CI143&lt;99.3%,4000,IF(CI143&lt;99.4%,3500,IF(CI143&lt;99.5%,3000,IF(CI143&lt;99.6%,2500,IF(CI143&lt;99.7%,2000,IF(CI143&lt;99.8%,1500,))))))))</f>
        <v>0</v>
      </c>
    </row>
    <row r="144" spans="1:122" s="106" customFormat="1" ht="13.5" thickBot="1" x14ac:dyDescent="0.25">
      <c r="A144" s="84">
        <v>1818</v>
      </c>
      <c r="B144" s="335"/>
      <c r="C144" s="86">
        <v>42640</v>
      </c>
      <c r="D144" s="87">
        <v>82797</v>
      </c>
      <c r="E144" s="84">
        <v>10968</v>
      </c>
      <c r="F144" s="88">
        <v>328</v>
      </c>
      <c r="G144" s="84">
        <v>0</v>
      </c>
      <c r="H144" s="89">
        <v>0.97009482129832236</v>
      </c>
      <c r="I144" s="88">
        <v>15815</v>
      </c>
      <c r="J144" s="84">
        <v>758</v>
      </c>
      <c r="K144" s="88">
        <v>0</v>
      </c>
      <c r="L144" s="89">
        <v>0.9520708188428707</v>
      </c>
      <c r="M144" s="88">
        <v>5029</v>
      </c>
      <c r="N144" s="88">
        <v>178</v>
      </c>
      <c r="O144" s="88">
        <v>1</v>
      </c>
      <c r="P144" s="90">
        <v>0.96460528932193279</v>
      </c>
      <c r="Q144" s="88">
        <v>8275</v>
      </c>
      <c r="R144" s="88">
        <v>394</v>
      </c>
      <c r="S144" s="88">
        <v>1</v>
      </c>
      <c r="T144" s="90">
        <v>0.95238670694864047</v>
      </c>
      <c r="U144" s="88">
        <v>42710</v>
      </c>
      <c r="V144" s="88">
        <v>2099</v>
      </c>
      <c r="W144" s="88">
        <v>0</v>
      </c>
      <c r="X144" s="90">
        <v>0.95085460079606654</v>
      </c>
      <c r="Y144" s="85">
        <v>82797</v>
      </c>
      <c r="Z144" s="85">
        <v>3757</v>
      </c>
      <c r="AA144" s="91">
        <v>2</v>
      </c>
      <c r="AB144" s="92">
        <v>1</v>
      </c>
      <c r="AC144" s="84">
        <v>0</v>
      </c>
      <c r="AD144" s="84">
        <v>0</v>
      </c>
      <c r="AE144" s="92">
        <v>1</v>
      </c>
      <c r="AF144" s="84">
        <v>0</v>
      </c>
      <c r="AG144" s="84">
        <v>0</v>
      </c>
      <c r="AH144" s="93">
        <v>1</v>
      </c>
      <c r="AI144" s="84">
        <v>0</v>
      </c>
      <c r="AJ144" s="94">
        <v>0</v>
      </c>
      <c r="AK144" s="93">
        <v>1</v>
      </c>
      <c r="AL144" s="84">
        <v>0</v>
      </c>
      <c r="AM144" s="94">
        <v>0</v>
      </c>
      <c r="AN144" s="93">
        <v>1</v>
      </c>
      <c r="AO144" s="84">
        <v>0</v>
      </c>
      <c r="AP144" s="94">
        <v>0</v>
      </c>
      <c r="AQ144" s="93">
        <v>1</v>
      </c>
      <c r="AR144" s="84">
        <v>0</v>
      </c>
      <c r="AS144" s="94">
        <v>0</v>
      </c>
      <c r="AT144" s="93">
        <v>1</v>
      </c>
      <c r="AU144" s="84">
        <v>0</v>
      </c>
      <c r="AV144" s="94">
        <v>0</v>
      </c>
      <c r="AW144" s="95">
        <f t="shared" si="81"/>
        <v>10968</v>
      </c>
      <c r="AX144" s="95">
        <f t="shared" si="82"/>
        <v>20844</v>
      </c>
      <c r="AY144" s="96">
        <f t="shared" si="83"/>
        <v>50985</v>
      </c>
      <c r="AZ144" s="109"/>
      <c r="BA144" s="97">
        <v>16</v>
      </c>
      <c r="BB144" s="98">
        <v>0</v>
      </c>
      <c r="BC144" s="98">
        <v>8</v>
      </c>
      <c r="BD144" s="99">
        <v>7.5</v>
      </c>
      <c r="BE144" s="100">
        <v>10.5</v>
      </c>
      <c r="BF144" s="112"/>
      <c r="BG144" s="102"/>
      <c r="BH144" s="102"/>
      <c r="BI144" s="102"/>
      <c r="BJ144" s="102"/>
      <c r="BK144" s="102"/>
      <c r="BL144" s="103"/>
      <c r="BM144" s="104"/>
      <c r="BN144" s="102"/>
      <c r="BO144" s="102"/>
      <c r="BP144" s="104"/>
      <c r="BQ144" s="104"/>
      <c r="BR144" s="104"/>
      <c r="BS144" s="104"/>
      <c r="BT144" s="105">
        <f t="shared" si="71"/>
        <v>1</v>
      </c>
      <c r="BU144" s="105">
        <f t="shared" si="72"/>
        <v>1</v>
      </c>
      <c r="BV144" s="105">
        <f t="shared" si="73"/>
        <v>1</v>
      </c>
      <c r="BW144" s="105">
        <f t="shared" si="63"/>
        <v>1</v>
      </c>
      <c r="BX144" s="105">
        <f t="shared" si="74"/>
        <v>1</v>
      </c>
      <c r="BY144" s="105">
        <f t="shared" si="75"/>
        <v>1</v>
      </c>
      <c r="BZ144" s="105">
        <f t="shared" si="76"/>
        <v>1</v>
      </c>
      <c r="CA144" s="221">
        <v>0.98</v>
      </c>
      <c r="CB144" s="221">
        <v>0.9</v>
      </c>
      <c r="CC144" s="340"/>
      <c r="CD144" s="340"/>
      <c r="CE144" s="340"/>
      <c r="CF144" s="340"/>
      <c r="CG144" s="340"/>
      <c r="CH144" s="340"/>
      <c r="CI144" s="340"/>
      <c r="CJ144" s="222">
        <v>0.998</v>
      </c>
      <c r="CK144" s="222">
        <v>0.95</v>
      </c>
      <c r="CL144" s="223">
        <f t="shared" si="64"/>
        <v>1</v>
      </c>
      <c r="CM144" s="223">
        <f t="shared" si="65"/>
        <v>1</v>
      </c>
      <c r="CN144" s="223">
        <f t="shared" si="66"/>
        <v>1</v>
      </c>
      <c r="CO144" s="223">
        <f t="shared" si="67"/>
        <v>1</v>
      </c>
      <c r="CP144" s="223">
        <f t="shared" si="68"/>
        <v>1</v>
      </c>
      <c r="CQ144" s="223">
        <f t="shared" si="69"/>
        <v>1</v>
      </c>
      <c r="CR144" s="223">
        <f t="shared" si="70"/>
        <v>1</v>
      </c>
      <c r="CS144" s="343"/>
      <c r="CT144" s="343"/>
      <c r="CU144" s="343"/>
      <c r="CV144" s="343"/>
      <c r="CW144" s="343"/>
      <c r="CX144" s="343"/>
      <c r="CY144" s="343"/>
      <c r="CZ144" s="342"/>
      <c r="DA144" s="338"/>
      <c r="DB144" s="338"/>
      <c r="DC144" s="338"/>
      <c r="DD144" s="338"/>
      <c r="DE144" s="84">
        <f t="shared" si="94"/>
        <v>0</v>
      </c>
      <c r="DF144" s="84">
        <f t="shared" si="94"/>
        <v>0</v>
      </c>
      <c r="DG144" s="84">
        <f t="shared" si="94"/>
        <v>0</v>
      </c>
      <c r="DH144" s="84">
        <f t="shared" si="95"/>
        <v>0</v>
      </c>
      <c r="DI144" s="84">
        <f t="shared" si="95"/>
        <v>0</v>
      </c>
      <c r="DJ144" s="84">
        <f t="shared" si="95"/>
        <v>0</v>
      </c>
      <c r="DK144" s="84">
        <f t="shared" si="93"/>
        <v>0</v>
      </c>
      <c r="DL144" s="337"/>
      <c r="DM144" s="337"/>
      <c r="DN144" s="337"/>
      <c r="DO144" s="337"/>
      <c r="DP144" s="337"/>
      <c r="DQ144" s="337"/>
      <c r="DR144" s="337"/>
    </row>
    <row r="145" spans="1:122" s="106" customFormat="1" ht="13.5" thickBot="1" x14ac:dyDescent="0.25">
      <c r="A145" s="84">
        <v>1819</v>
      </c>
      <c r="B145" s="335"/>
      <c r="C145" s="86">
        <v>42641</v>
      </c>
      <c r="D145" s="87">
        <v>79194</v>
      </c>
      <c r="E145" s="84">
        <v>10005</v>
      </c>
      <c r="F145" s="88">
        <v>355</v>
      </c>
      <c r="G145" s="84">
        <v>4</v>
      </c>
      <c r="H145" s="89">
        <v>0.96451774112943534</v>
      </c>
      <c r="I145" s="88">
        <v>15212</v>
      </c>
      <c r="J145" s="84">
        <v>561</v>
      </c>
      <c r="K145" s="88">
        <v>3</v>
      </c>
      <c r="L145" s="89">
        <v>0.96312122008940315</v>
      </c>
      <c r="M145" s="88">
        <v>4894</v>
      </c>
      <c r="N145" s="88">
        <v>150</v>
      </c>
      <c r="O145" s="88">
        <v>0</v>
      </c>
      <c r="P145" s="90">
        <v>0.96935022476501842</v>
      </c>
      <c r="Q145" s="88">
        <v>7983</v>
      </c>
      <c r="R145" s="88">
        <v>355</v>
      </c>
      <c r="S145" s="88">
        <v>1</v>
      </c>
      <c r="T145" s="90">
        <v>0.95553050231742453</v>
      </c>
      <c r="U145" s="88">
        <v>41100</v>
      </c>
      <c r="V145" s="88">
        <v>1753</v>
      </c>
      <c r="W145" s="88">
        <v>8</v>
      </c>
      <c r="X145" s="90">
        <v>0.95734793187347933</v>
      </c>
      <c r="Y145" s="85">
        <v>79194</v>
      </c>
      <c r="Z145" s="85">
        <v>3174</v>
      </c>
      <c r="AA145" s="91">
        <v>16</v>
      </c>
      <c r="AB145" s="92">
        <v>1</v>
      </c>
      <c r="AC145" s="84">
        <v>0</v>
      </c>
      <c r="AD145" s="84">
        <v>0</v>
      </c>
      <c r="AE145" s="92">
        <v>1</v>
      </c>
      <c r="AF145" s="84">
        <v>0</v>
      </c>
      <c r="AG145" s="84">
        <v>0</v>
      </c>
      <c r="AH145" s="93">
        <v>1</v>
      </c>
      <c r="AI145" s="84">
        <v>0</v>
      </c>
      <c r="AJ145" s="94">
        <v>0</v>
      </c>
      <c r="AK145" s="93">
        <v>1</v>
      </c>
      <c r="AL145" s="84">
        <v>0</v>
      </c>
      <c r="AM145" s="94">
        <v>0</v>
      </c>
      <c r="AN145" s="93">
        <v>1</v>
      </c>
      <c r="AO145" s="84">
        <v>0</v>
      </c>
      <c r="AP145" s="94">
        <v>0</v>
      </c>
      <c r="AQ145" s="93">
        <v>1</v>
      </c>
      <c r="AR145" s="84">
        <v>0</v>
      </c>
      <c r="AS145" s="94">
        <v>0</v>
      </c>
      <c r="AT145" s="93">
        <v>1</v>
      </c>
      <c r="AU145" s="84">
        <v>0</v>
      </c>
      <c r="AV145" s="94">
        <v>0</v>
      </c>
      <c r="AW145" s="95">
        <f t="shared" si="81"/>
        <v>10005</v>
      </c>
      <c r="AX145" s="95">
        <f t="shared" si="82"/>
        <v>20106</v>
      </c>
      <c r="AY145" s="96">
        <f t="shared" si="83"/>
        <v>49083</v>
      </c>
      <c r="AZ145" s="109"/>
      <c r="BA145" s="97">
        <v>21</v>
      </c>
      <c r="BB145" s="98">
        <v>9</v>
      </c>
      <c r="BC145" s="98">
        <v>18</v>
      </c>
      <c r="BD145" s="99">
        <v>7.5</v>
      </c>
      <c r="BE145" s="100">
        <v>10.5</v>
      </c>
      <c r="BF145" s="112"/>
      <c r="BG145" s="102"/>
      <c r="BH145" s="102"/>
      <c r="BI145" s="102"/>
      <c r="BJ145" s="102"/>
      <c r="BK145" s="102"/>
      <c r="BL145" s="103"/>
      <c r="BM145" s="104"/>
      <c r="BN145" s="102"/>
      <c r="BO145" s="102"/>
      <c r="BP145" s="104"/>
      <c r="BQ145" s="104"/>
      <c r="BR145" s="104"/>
      <c r="BS145" s="104"/>
      <c r="BT145" s="105">
        <f t="shared" si="71"/>
        <v>1</v>
      </c>
      <c r="BU145" s="105">
        <f t="shared" si="72"/>
        <v>1</v>
      </c>
      <c r="BV145" s="105">
        <f t="shared" si="73"/>
        <v>1</v>
      </c>
      <c r="BW145" s="105">
        <f t="shared" si="63"/>
        <v>1</v>
      </c>
      <c r="BX145" s="105">
        <f t="shared" si="74"/>
        <v>1</v>
      </c>
      <c r="BY145" s="105">
        <f t="shared" si="75"/>
        <v>1</v>
      </c>
      <c r="BZ145" s="105">
        <f t="shared" si="76"/>
        <v>1</v>
      </c>
      <c r="CA145" s="221">
        <v>0.98</v>
      </c>
      <c r="CB145" s="221">
        <v>0.9</v>
      </c>
      <c r="CC145" s="340"/>
      <c r="CD145" s="340"/>
      <c r="CE145" s="340"/>
      <c r="CF145" s="340"/>
      <c r="CG145" s="340"/>
      <c r="CH145" s="340"/>
      <c r="CI145" s="340"/>
      <c r="CJ145" s="222">
        <v>0.998</v>
      </c>
      <c r="CK145" s="222">
        <v>0.95</v>
      </c>
      <c r="CL145" s="223">
        <f t="shared" si="64"/>
        <v>1</v>
      </c>
      <c r="CM145" s="223">
        <f t="shared" si="65"/>
        <v>1</v>
      </c>
      <c r="CN145" s="223">
        <f t="shared" si="66"/>
        <v>1</v>
      </c>
      <c r="CO145" s="223">
        <f t="shared" si="67"/>
        <v>1</v>
      </c>
      <c r="CP145" s="223">
        <f t="shared" si="68"/>
        <v>1</v>
      </c>
      <c r="CQ145" s="223">
        <f t="shared" si="69"/>
        <v>1</v>
      </c>
      <c r="CR145" s="223">
        <f t="shared" si="70"/>
        <v>1</v>
      </c>
      <c r="CS145" s="343"/>
      <c r="CT145" s="343"/>
      <c r="CU145" s="343"/>
      <c r="CV145" s="343"/>
      <c r="CW145" s="343"/>
      <c r="CX145" s="343"/>
      <c r="CY145" s="343"/>
      <c r="CZ145" s="342"/>
      <c r="DA145" s="338"/>
      <c r="DB145" s="338"/>
      <c r="DC145" s="338"/>
      <c r="DD145" s="338"/>
      <c r="DE145" s="84">
        <f t="shared" si="94"/>
        <v>0</v>
      </c>
      <c r="DF145" s="84">
        <f t="shared" si="94"/>
        <v>0</v>
      </c>
      <c r="DG145" s="84">
        <f t="shared" si="94"/>
        <v>0</v>
      </c>
      <c r="DH145" s="84">
        <f t="shared" si="95"/>
        <v>0</v>
      </c>
      <c r="DI145" s="84">
        <f t="shared" si="95"/>
        <v>0</v>
      </c>
      <c r="DJ145" s="84">
        <f t="shared" si="95"/>
        <v>0</v>
      </c>
      <c r="DK145" s="84">
        <f t="shared" si="93"/>
        <v>0</v>
      </c>
      <c r="DL145" s="337"/>
      <c r="DM145" s="337"/>
      <c r="DN145" s="337"/>
      <c r="DO145" s="337"/>
      <c r="DP145" s="337"/>
      <c r="DQ145" s="337"/>
      <c r="DR145" s="337"/>
    </row>
    <row r="146" spans="1:122" s="106" customFormat="1" ht="13.5" thickBot="1" x14ac:dyDescent="0.25">
      <c r="A146" s="84">
        <v>1820</v>
      </c>
      <c r="B146" s="335"/>
      <c r="C146" s="86">
        <v>42642</v>
      </c>
      <c r="D146" s="87">
        <v>79194</v>
      </c>
      <c r="E146" s="84">
        <v>10005</v>
      </c>
      <c r="F146" s="88">
        <v>355</v>
      </c>
      <c r="G146" s="84">
        <v>4</v>
      </c>
      <c r="H146" s="89">
        <v>0.96451774112943534</v>
      </c>
      <c r="I146" s="88">
        <v>15212</v>
      </c>
      <c r="J146" s="84">
        <v>561</v>
      </c>
      <c r="K146" s="88">
        <v>3</v>
      </c>
      <c r="L146" s="89">
        <v>0.96312122008940315</v>
      </c>
      <c r="M146" s="88">
        <v>4894</v>
      </c>
      <c r="N146" s="88">
        <v>150</v>
      </c>
      <c r="O146" s="88">
        <v>0</v>
      </c>
      <c r="P146" s="90">
        <v>0.96935022476501842</v>
      </c>
      <c r="Q146" s="88">
        <v>7983</v>
      </c>
      <c r="R146" s="88">
        <v>355</v>
      </c>
      <c r="S146" s="88">
        <v>1</v>
      </c>
      <c r="T146" s="90">
        <v>0.95553050231742453</v>
      </c>
      <c r="U146" s="88">
        <v>41100</v>
      </c>
      <c r="V146" s="88">
        <v>1753</v>
      </c>
      <c r="W146" s="88">
        <v>8</v>
      </c>
      <c r="X146" s="90">
        <v>0.95734793187347933</v>
      </c>
      <c r="Y146" s="85">
        <v>79194</v>
      </c>
      <c r="Z146" s="85">
        <v>3174</v>
      </c>
      <c r="AA146" s="91">
        <v>16</v>
      </c>
      <c r="AB146" s="92">
        <v>1</v>
      </c>
      <c r="AC146" s="84">
        <v>0</v>
      </c>
      <c r="AD146" s="84">
        <v>0</v>
      </c>
      <c r="AE146" s="92">
        <v>1</v>
      </c>
      <c r="AF146" s="84">
        <v>0</v>
      </c>
      <c r="AG146" s="84">
        <v>0</v>
      </c>
      <c r="AH146" s="93">
        <v>1</v>
      </c>
      <c r="AI146" s="84">
        <v>0</v>
      </c>
      <c r="AJ146" s="94">
        <v>0</v>
      </c>
      <c r="AK146" s="93">
        <v>1</v>
      </c>
      <c r="AL146" s="84">
        <v>0</v>
      </c>
      <c r="AM146" s="94">
        <v>0</v>
      </c>
      <c r="AN146" s="93">
        <v>1</v>
      </c>
      <c r="AO146" s="84">
        <v>0</v>
      </c>
      <c r="AP146" s="94">
        <v>0</v>
      </c>
      <c r="AQ146" s="93">
        <v>1</v>
      </c>
      <c r="AR146" s="84">
        <v>0</v>
      </c>
      <c r="AS146" s="94">
        <v>0</v>
      </c>
      <c r="AT146" s="93">
        <v>1</v>
      </c>
      <c r="AU146" s="84">
        <v>0</v>
      </c>
      <c r="AV146" s="94">
        <v>0</v>
      </c>
      <c r="AW146" s="95">
        <f t="shared" si="81"/>
        <v>10005</v>
      </c>
      <c r="AX146" s="95">
        <f t="shared" si="82"/>
        <v>20106</v>
      </c>
      <c r="AY146" s="96">
        <f t="shared" si="83"/>
        <v>49083</v>
      </c>
      <c r="AZ146" s="107"/>
      <c r="BA146" s="97">
        <v>21</v>
      </c>
      <c r="BB146" s="98">
        <v>9</v>
      </c>
      <c r="BC146" s="98">
        <v>22</v>
      </c>
      <c r="BD146" s="99">
        <v>7.5</v>
      </c>
      <c r="BE146" s="100">
        <v>10.5</v>
      </c>
      <c r="BF146" s="101"/>
      <c r="BG146" s="84"/>
      <c r="BH146" s="84"/>
      <c r="BI146" s="102"/>
      <c r="BJ146" s="102"/>
      <c r="BK146" s="102"/>
      <c r="BL146" s="103"/>
      <c r="BM146" s="104"/>
      <c r="BN146" s="102"/>
      <c r="BO146" s="102"/>
      <c r="BP146" s="104"/>
      <c r="BQ146" s="104"/>
      <c r="BR146" s="104"/>
      <c r="BS146" s="104"/>
      <c r="BT146" s="105">
        <f t="shared" si="71"/>
        <v>1</v>
      </c>
      <c r="BU146" s="105">
        <f t="shared" si="72"/>
        <v>1</v>
      </c>
      <c r="BV146" s="105">
        <f t="shared" si="73"/>
        <v>1</v>
      </c>
      <c r="BW146" s="105">
        <f t="shared" si="63"/>
        <v>1</v>
      </c>
      <c r="BX146" s="105">
        <f t="shared" si="74"/>
        <v>1</v>
      </c>
      <c r="BY146" s="105">
        <f t="shared" si="75"/>
        <v>1</v>
      </c>
      <c r="BZ146" s="105">
        <f t="shared" si="76"/>
        <v>1</v>
      </c>
      <c r="CA146" s="221">
        <v>0.98</v>
      </c>
      <c r="CB146" s="221">
        <v>0.9</v>
      </c>
      <c r="CC146" s="340"/>
      <c r="CD146" s="340"/>
      <c r="CE146" s="340"/>
      <c r="CF146" s="340"/>
      <c r="CG146" s="340"/>
      <c r="CH146" s="340"/>
      <c r="CI146" s="340"/>
      <c r="CJ146" s="222">
        <v>0.998</v>
      </c>
      <c r="CK146" s="222">
        <v>0.95</v>
      </c>
      <c r="CL146" s="223">
        <f t="shared" si="64"/>
        <v>1</v>
      </c>
      <c r="CM146" s="223">
        <f t="shared" si="65"/>
        <v>1</v>
      </c>
      <c r="CN146" s="223">
        <f t="shared" si="66"/>
        <v>1</v>
      </c>
      <c r="CO146" s="223">
        <f t="shared" si="67"/>
        <v>1</v>
      </c>
      <c r="CP146" s="223">
        <f t="shared" si="68"/>
        <v>1</v>
      </c>
      <c r="CQ146" s="223">
        <f t="shared" si="69"/>
        <v>1</v>
      </c>
      <c r="CR146" s="223">
        <f t="shared" si="70"/>
        <v>1</v>
      </c>
      <c r="CS146" s="343"/>
      <c r="CT146" s="343"/>
      <c r="CU146" s="343"/>
      <c r="CV146" s="343"/>
      <c r="CW146" s="343"/>
      <c r="CX146" s="343"/>
      <c r="CY146" s="343"/>
      <c r="CZ146" s="342"/>
      <c r="DA146" s="338"/>
      <c r="DB146" s="338"/>
      <c r="DC146" s="338"/>
      <c r="DD146" s="338"/>
      <c r="DE146" s="84">
        <f t="shared" si="94"/>
        <v>0</v>
      </c>
      <c r="DF146" s="84">
        <f t="shared" si="94"/>
        <v>0</v>
      </c>
      <c r="DG146" s="84">
        <f t="shared" si="94"/>
        <v>0</v>
      </c>
      <c r="DH146" s="84">
        <f t="shared" si="95"/>
        <v>0</v>
      </c>
      <c r="DI146" s="84">
        <f t="shared" si="95"/>
        <v>0</v>
      </c>
      <c r="DJ146" s="84">
        <f t="shared" si="95"/>
        <v>0</v>
      </c>
      <c r="DK146" s="84">
        <f t="shared" si="93"/>
        <v>0</v>
      </c>
      <c r="DL146" s="337"/>
      <c r="DM146" s="337"/>
      <c r="DN146" s="337"/>
      <c r="DO146" s="337"/>
      <c r="DP146" s="337"/>
      <c r="DQ146" s="337"/>
      <c r="DR146" s="337"/>
    </row>
    <row r="147" spans="1:122" s="106" customFormat="1" ht="13.5" thickBot="1" x14ac:dyDescent="0.25">
      <c r="A147" s="84">
        <v>1821</v>
      </c>
      <c r="B147" s="335"/>
      <c r="C147" s="113">
        <v>42643</v>
      </c>
      <c r="D147" s="110">
        <f t="shared" ref="D147:D158" si="100">SUM(E147,I147,M147,Q147,U147)</f>
        <v>76030</v>
      </c>
      <c r="E147" s="84">
        <v>9994</v>
      </c>
      <c r="F147" s="88">
        <v>288</v>
      </c>
      <c r="G147" s="84">
        <v>0</v>
      </c>
      <c r="H147" s="111">
        <v>0.97118270962577546</v>
      </c>
      <c r="I147" s="88">
        <v>13636</v>
      </c>
      <c r="J147" s="84">
        <v>505</v>
      </c>
      <c r="K147" s="88">
        <v>0</v>
      </c>
      <c r="L147" s="89">
        <v>0.96296567908477559</v>
      </c>
      <c r="M147" s="88">
        <v>5019</v>
      </c>
      <c r="N147" s="88">
        <v>181</v>
      </c>
      <c r="O147" s="88">
        <v>0</v>
      </c>
      <c r="P147" s="90">
        <v>0.96393703925084673</v>
      </c>
      <c r="Q147" s="88">
        <v>7259</v>
      </c>
      <c r="R147" s="88">
        <v>340</v>
      </c>
      <c r="S147" s="88">
        <v>1</v>
      </c>
      <c r="T147" s="90">
        <v>0.95316159250585475</v>
      </c>
      <c r="U147" s="88">
        <v>40122</v>
      </c>
      <c r="V147" s="88">
        <v>2001</v>
      </c>
      <c r="W147" s="88">
        <v>1</v>
      </c>
      <c r="X147" s="90">
        <v>0.95012711230746227</v>
      </c>
      <c r="Y147" s="85">
        <f t="shared" ref="Y147:AA158" si="101">E147+I147+M147+Q147+U147</f>
        <v>76030</v>
      </c>
      <c r="Z147" s="85">
        <f t="shared" si="101"/>
        <v>3315</v>
      </c>
      <c r="AA147" s="91">
        <f t="shared" si="101"/>
        <v>2</v>
      </c>
      <c r="AB147" s="92">
        <v>1</v>
      </c>
      <c r="AC147" s="84">
        <v>0</v>
      </c>
      <c r="AD147" s="84">
        <v>0</v>
      </c>
      <c r="AE147" s="92">
        <v>1</v>
      </c>
      <c r="AF147" s="84">
        <v>0</v>
      </c>
      <c r="AG147" s="84">
        <v>0</v>
      </c>
      <c r="AH147" s="93">
        <v>0.99819999999999998</v>
      </c>
      <c r="AI147" s="84">
        <v>1</v>
      </c>
      <c r="AJ147" s="94">
        <v>0.04</v>
      </c>
      <c r="AK147" s="93">
        <v>1</v>
      </c>
      <c r="AL147" s="84">
        <v>0</v>
      </c>
      <c r="AM147" s="94">
        <v>0</v>
      </c>
      <c r="AN147" s="93">
        <v>1</v>
      </c>
      <c r="AO147" s="84">
        <v>0</v>
      </c>
      <c r="AP147" s="94">
        <v>0</v>
      </c>
      <c r="AQ147" s="93">
        <v>1</v>
      </c>
      <c r="AR147" s="84">
        <v>0</v>
      </c>
      <c r="AS147" s="94">
        <v>0</v>
      </c>
      <c r="AT147" s="93">
        <v>1</v>
      </c>
      <c r="AU147" s="84">
        <v>0</v>
      </c>
      <c r="AV147" s="94">
        <v>0</v>
      </c>
      <c r="AW147" s="95">
        <f t="shared" si="81"/>
        <v>9994</v>
      </c>
      <c r="AX147" s="95">
        <f t="shared" si="82"/>
        <v>18655</v>
      </c>
      <c r="AY147" s="96">
        <f t="shared" si="83"/>
        <v>47381</v>
      </c>
      <c r="AZ147" s="107" t="s">
        <v>190</v>
      </c>
      <c r="BA147" s="97">
        <v>21</v>
      </c>
      <c r="BB147" s="98">
        <v>9</v>
      </c>
      <c r="BC147" s="98">
        <v>22</v>
      </c>
      <c r="BD147" s="99">
        <v>7.5</v>
      </c>
      <c r="BE147" s="100">
        <v>10.5</v>
      </c>
      <c r="BF147" s="101"/>
      <c r="BG147" s="84"/>
      <c r="BH147" s="84">
        <v>0.5</v>
      </c>
      <c r="BI147" s="102"/>
      <c r="BJ147" s="102"/>
      <c r="BK147" s="102"/>
      <c r="BL147" s="103"/>
      <c r="BM147" s="104"/>
      <c r="BN147" s="102"/>
      <c r="BO147" s="102">
        <v>0</v>
      </c>
      <c r="BP147" s="104"/>
      <c r="BQ147" s="104"/>
      <c r="BR147" s="104"/>
      <c r="BS147" s="104"/>
      <c r="BT147" s="105">
        <f t="shared" si="71"/>
        <v>1</v>
      </c>
      <c r="BU147" s="105">
        <f t="shared" si="72"/>
        <v>1</v>
      </c>
      <c r="BV147" s="105">
        <f t="shared" si="73"/>
        <v>1</v>
      </c>
      <c r="BW147" s="105">
        <f t="shared" si="63"/>
        <v>1</v>
      </c>
      <c r="BX147" s="105">
        <f t="shared" si="74"/>
        <v>1</v>
      </c>
      <c r="BY147" s="105">
        <f t="shared" si="75"/>
        <v>1</v>
      </c>
      <c r="BZ147" s="105">
        <f t="shared" si="76"/>
        <v>1</v>
      </c>
      <c r="CA147" s="221">
        <v>0.98</v>
      </c>
      <c r="CB147" s="221">
        <v>0.9</v>
      </c>
      <c r="CC147" s="340"/>
      <c r="CD147" s="340"/>
      <c r="CE147" s="340"/>
      <c r="CF147" s="340"/>
      <c r="CG147" s="340"/>
      <c r="CH147" s="340"/>
      <c r="CI147" s="340"/>
      <c r="CJ147" s="222">
        <v>0.998</v>
      </c>
      <c r="CK147" s="222">
        <v>0.95</v>
      </c>
      <c r="CL147" s="223">
        <f t="shared" si="64"/>
        <v>1</v>
      </c>
      <c r="CM147" s="223">
        <f t="shared" si="65"/>
        <v>1</v>
      </c>
      <c r="CN147" s="223">
        <f t="shared" si="66"/>
        <v>0.99819999999999998</v>
      </c>
      <c r="CO147" s="223">
        <f t="shared" si="67"/>
        <v>1</v>
      </c>
      <c r="CP147" s="223">
        <f t="shared" si="68"/>
        <v>1</v>
      </c>
      <c r="CQ147" s="223">
        <f t="shared" si="69"/>
        <v>1</v>
      </c>
      <c r="CR147" s="223">
        <f t="shared" si="70"/>
        <v>1</v>
      </c>
      <c r="CS147" s="343"/>
      <c r="CT147" s="343"/>
      <c r="CU147" s="343"/>
      <c r="CV147" s="343"/>
      <c r="CW147" s="343"/>
      <c r="CX147" s="343"/>
      <c r="CY147" s="343"/>
      <c r="CZ147" s="342"/>
      <c r="DA147" s="338"/>
      <c r="DB147" s="338"/>
      <c r="DC147" s="338"/>
      <c r="DD147" s="338"/>
      <c r="DE147" s="84">
        <f t="shared" si="94"/>
        <v>0</v>
      </c>
      <c r="DF147" s="84">
        <f t="shared" si="94"/>
        <v>0</v>
      </c>
      <c r="DG147" s="84">
        <f t="shared" si="94"/>
        <v>0</v>
      </c>
      <c r="DH147" s="84">
        <f t="shared" si="95"/>
        <v>0</v>
      </c>
      <c r="DI147" s="84">
        <f t="shared" si="95"/>
        <v>0</v>
      </c>
      <c r="DJ147" s="84">
        <f t="shared" si="95"/>
        <v>0</v>
      </c>
      <c r="DK147" s="84">
        <f t="shared" si="93"/>
        <v>0</v>
      </c>
      <c r="DL147" s="337"/>
      <c r="DM147" s="337"/>
      <c r="DN147" s="337"/>
      <c r="DO147" s="337"/>
      <c r="DP147" s="337"/>
      <c r="DQ147" s="337"/>
      <c r="DR147" s="337"/>
    </row>
    <row r="148" spans="1:122" s="106" customFormat="1" ht="13.5" thickBot="1" x14ac:dyDescent="0.25">
      <c r="A148" s="84">
        <v>1822</v>
      </c>
      <c r="B148" s="335"/>
      <c r="C148" s="113">
        <v>42644</v>
      </c>
      <c r="D148" s="110">
        <f t="shared" si="100"/>
        <v>51509</v>
      </c>
      <c r="E148" s="84"/>
      <c r="F148" s="88"/>
      <c r="G148" s="84"/>
      <c r="H148" s="111"/>
      <c r="I148" s="88">
        <v>3289</v>
      </c>
      <c r="J148" s="84">
        <v>154</v>
      </c>
      <c r="K148" s="88">
        <v>0</v>
      </c>
      <c r="L148" s="89">
        <v>0.95317725752508364</v>
      </c>
      <c r="M148" s="88">
        <v>1885</v>
      </c>
      <c r="N148" s="88">
        <v>56</v>
      </c>
      <c r="O148" s="88">
        <v>0</v>
      </c>
      <c r="P148" s="90">
        <v>0.97029177718832893</v>
      </c>
      <c r="Q148" s="88">
        <v>1640</v>
      </c>
      <c r="R148" s="88">
        <v>79</v>
      </c>
      <c r="S148" s="88">
        <v>3</v>
      </c>
      <c r="T148" s="90">
        <v>0.95182926829268288</v>
      </c>
      <c r="U148" s="88">
        <v>44695</v>
      </c>
      <c r="V148" s="88">
        <v>1677</v>
      </c>
      <c r="W148" s="88">
        <v>4</v>
      </c>
      <c r="X148" s="90">
        <v>0.96247902449938472</v>
      </c>
      <c r="Y148" s="85">
        <f t="shared" si="101"/>
        <v>51509</v>
      </c>
      <c r="Z148" s="85">
        <f t="shared" si="101"/>
        <v>1966</v>
      </c>
      <c r="AA148" s="91">
        <f t="shared" si="101"/>
        <v>7</v>
      </c>
      <c r="AB148" s="92">
        <v>1</v>
      </c>
      <c r="AC148" s="84">
        <v>0</v>
      </c>
      <c r="AD148" s="84">
        <v>0</v>
      </c>
      <c r="AE148" s="92">
        <v>1</v>
      </c>
      <c r="AF148" s="84">
        <v>0</v>
      </c>
      <c r="AG148" s="84">
        <v>0</v>
      </c>
      <c r="AH148" s="93">
        <v>1</v>
      </c>
      <c r="AI148" s="84">
        <v>0</v>
      </c>
      <c r="AJ148" s="94">
        <v>0</v>
      </c>
      <c r="AK148" s="93">
        <v>1</v>
      </c>
      <c r="AL148" s="84">
        <v>0</v>
      </c>
      <c r="AM148" s="94">
        <v>0</v>
      </c>
      <c r="AN148" s="93">
        <v>1</v>
      </c>
      <c r="AO148" s="84">
        <v>0</v>
      </c>
      <c r="AP148" s="94">
        <v>0</v>
      </c>
      <c r="AQ148" s="93">
        <v>1</v>
      </c>
      <c r="AR148" s="84">
        <v>0</v>
      </c>
      <c r="AS148" s="94">
        <v>0</v>
      </c>
      <c r="AT148" s="93">
        <v>1</v>
      </c>
      <c r="AU148" s="84">
        <v>0</v>
      </c>
      <c r="AV148" s="94">
        <v>0</v>
      </c>
      <c r="AW148" s="95">
        <f t="shared" si="81"/>
        <v>0</v>
      </c>
      <c r="AX148" s="95">
        <f t="shared" si="82"/>
        <v>5174</v>
      </c>
      <c r="AY148" s="96">
        <f t="shared" si="83"/>
        <v>46335</v>
      </c>
      <c r="AZ148" s="107"/>
      <c r="BA148" s="97">
        <v>21</v>
      </c>
      <c r="BB148" s="98">
        <v>9</v>
      </c>
      <c r="BC148" s="98">
        <v>22</v>
      </c>
      <c r="BD148" s="99">
        <v>7.5</v>
      </c>
      <c r="BE148" s="100">
        <v>10.5</v>
      </c>
      <c r="BF148" s="101"/>
      <c r="BG148" s="84"/>
      <c r="BH148" s="84"/>
      <c r="BI148" s="102"/>
      <c r="BJ148" s="102"/>
      <c r="BK148" s="102"/>
      <c r="BL148" s="103"/>
      <c r="BM148" s="104"/>
      <c r="BN148" s="102"/>
      <c r="BO148" s="102"/>
      <c r="BP148" s="104"/>
      <c r="BQ148" s="104"/>
      <c r="BR148" s="104"/>
      <c r="BS148" s="104"/>
      <c r="BT148" s="105">
        <f t="shared" si="71"/>
        <v>1</v>
      </c>
      <c r="BU148" s="105">
        <f t="shared" si="72"/>
        <v>1</v>
      </c>
      <c r="BV148" s="105">
        <f t="shared" si="73"/>
        <v>1</v>
      </c>
      <c r="BW148" s="105">
        <f t="shared" si="63"/>
        <v>1</v>
      </c>
      <c r="BX148" s="105">
        <f t="shared" si="74"/>
        <v>1</v>
      </c>
      <c r="BY148" s="105">
        <f t="shared" si="75"/>
        <v>1</v>
      </c>
      <c r="BZ148" s="105">
        <f t="shared" si="76"/>
        <v>1</v>
      </c>
      <c r="CA148" s="221">
        <v>0.98</v>
      </c>
      <c r="CB148" s="221">
        <v>0.9</v>
      </c>
      <c r="CC148" s="340"/>
      <c r="CD148" s="340"/>
      <c r="CE148" s="340"/>
      <c r="CF148" s="340"/>
      <c r="CG148" s="340"/>
      <c r="CH148" s="340"/>
      <c r="CI148" s="340"/>
      <c r="CJ148" s="222">
        <v>0.998</v>
      </c>
      <c r="CK148" s="222">
        <v>0.95</v>
      </c>
      <c r="CL148" s="223">
        <f t="shared" si="64"/>
        <v>1</v>
      </c>
      <c r="CM148" s="223">
        <f t="shared" si="65"/>
        <v>1</v>
      </c>
      <c r="CN148" s="223">
        <f t="shared" si="66"/>
        <v>1</v>
      </c>
      <c r="CO148" s="223">
        <f t="shared" si="67"/>
        <v>1</v>
      </c>
      <c r="CP148" s="223">
        <f t="shared" si="68"/>
        <v>1</v>
      </c>
      <c r="CQ148" s="223">
        <f t="shared" si="69"/>
        <v>1</v>
      </c>
      <c r="CR148" s="223">
        <f t="shared" si="70"/>
        <v>1</v>
      </c>
      <c r="CS148" s="343"/>
      <c r="CT148" s="343"/>
      <c r="CU148" s="343"/>
      <c r="CV148" s="343"/>
      <c r="CW148" s="343"/>
      <c r="CX148" s="343"/>
      <c r="CY148" s="343"/>
      <c r="CZ148" s="342"/>
      <c r="DA148" s="338"/>
      <c r="DB148" s="338"/>
      <c r="DC148" s="338"/>
      <c r="DD148" s="338"/>
      <c r="DE148" s="84">
        <f t="shared" si="94"/>
        <v>0</v>
      </c>
      <c r="DF148" s="84">
        <f t="shared" si="94"/>
        <v>0</v>
      </c>
      <c r="DG148" s="84">
        <f t="shared" si="94"/>
        <v>0</v>
      </c>
      <c r="DH148" s="84">
        <f t="shared" si="95"/>
        <v>0</v>
      </c>
      <c r="DI148" s="84">
        <f t="shared" si="95"/>
        <v>0</v>
      </c>
      <c r="DJ148" s="84">
        <f t="shared" si="95"/>
        <v>0</v>
      </c>
      <c r="DK148" s="84">
        <f t="shared" si="93"/>
        <v>0</v>
      </c>
      <c r="DL148" s="337"/>
      <c r="DM148" s="337"/>
      <c r="DN148" s="337"/>
      <c r="DO148" s="337"/>
      <c r="DP148" s="337"/>
      <c r="DQ148" s="337"/>
      <c r="DR148" s="337"/>
    </row>
    <row r="149" spans="1:122" s="106" customFormat="1" ht="13.5" thickBot="1" x14ac:dyDescent="0.25">
      <c r="A149" s="84">
        <v>1823</v>
      </c>
      <c r="B149" s="336"/>
      <c r="C149" s="113">
        <v>42645</v>
      </c>
      <c r="D149" s="110">
        <f t="shared" si="100"/>
        <v>36780</v>
      </c>
      <c r="E149" s="84"/>
      <c r="F149" s="88"/>
      <c r="G149" s="84"/>
      <c r="H149" s="111"/>
      <c r="I149" s="88">
        <v>1952</v>
      </c>
      <c r="J149" s="84">
        <v>33</v>
      </c>
      <c r="K149" s="88">
        <v>0</v>
      </c>
      <c r="L149" s="89">
        <v>0.98309426229508201</v>
      </c>
      <c r="M149" s="88">
        <v>629</v>
      </c>
      <c r="N149" s="88">
        <v>49</v>
      </c>
      <c r="O149" s="88">
        <v>0</v>
      </c>
      <c r="P149" s="90">
        <v>0.92209856915739263</v>
      </c>
      <c r="Q149" s="88">
        <v>537</v>
      </c>
      <c r="R149" s="88">
        <v>14</v>
      </c>
      <c r="S149" s="88">
        <v>0</v>
      </c>
      <c r="T149" s="90">
        <v>0.97392923649906893</v>
      </c>
      <c r="U149" s="88">
        <v>33662</v>
      </c>
      <c r="V149" s="88">
        <v>615</v>
      </c>
      <c r="W149" s="88">
        <v>7</v>
      </c>
      <c r="X149" s="90">
        <v>0.9817301408115976</v>
      </c>
      <c r="Y149" s="85">
        <f t="shared" si="101"/>
        <v>36780</v>
      </c>
      <c r="Z149" s="85">
        <f t="shared" si="101"/>
        <v>711</v>
      </c>
      <c r="AA149" s="91">
        <f t="shared" si="101"/>
        <v>7</v>
      </c>
      <c r="AB149" s="92">
        <v>1</v>
      </c>
      <c r="AC149" s="84">
        <v>0</v>
      </c>
      <c r="AD149" s="84">
        <v>0</v>
      </c>
      <c r="AE149" s="92">
        <v>1</v>
      </c>
      <c r="AF149" s="84">
        <v>0</v>
      </c>
      <c r="AG149" s="84">
        <v>0</v>
      </c>
      <c r="AH149" s="93">
        <v>1</v>
      </c>
      <c r="AI149" s="84">
        <v>0</v>
      </c>
      <c r="AJ149" s="94">
        <v>0</v>
      </c>
      <c r="AK149" s="93">
        <v>1</v>
      </c>
      <c r="AL149" s="84">
        <v>0</v>
      </c>
      <c r="AM149" s="94">
        <v>0</v>
      </c>
      <c r="AN149" s="93">
        <v>1</v>
      </c>
      <c r="AO149" s="84">
        <v>0</v>
      </c>
      <c r="AP149" s="94">
        <v>0</v>
      </c>
      <c r="AQ149" s="93">
        <v>1</v>
      </c>
      <c r="AR149" s="84">
        <v>0</v>
      </c>
      <c r="AS149" s="94">
        <v>0</v>
      </c>
      <c r="AT149" s="93">
        <v>1</v>
      </c>
      <c r="AU149" s="84">
        <v>0</v>
      </c>
      <c r="AV149" s="94">
        <v>0</v>
      </c>
      <c r="AW149" s="95">
        <f t="shared" si="81"/>
        <v>0</v>
      </c>
      <c r="AX149" s="95">
        <f t="shared" si="82"/>
        <v>2581</v>
      </c>
      <c r="AY149" s="96">
        <f t="shared" si="83"/>
        <v>34199</v>
      </c>
      <c r="AZ149" s="107"/>
      <c r="BA149" s="97">
        <v>21</v>
      </c>
      <c r="BB149" s="98">
        <v>9</v>
      </c>
      <c r="BC149" s="98">
        <v>22</v>
      </c>
      <c r="BD149" s="99">
        <v>7.5</v>
      </c>
      <c r="BE149" s="100">
        <v>10.5</v>
      </c>
      <c r="BF149" s="101"/>
      <c r="BG149" s="84"/>
      <c r="BH149" s="84"/>
      <c r="BI149" s="102"/>
      <c r="BJ149" s="102"/>
      <c r="BK149" s="102"/>
      <c r="BL149" s="103"/>
      <c r="BM149" s="104"/>
      <c r="BN149" s="102"/>
      <c r="BO149" s="102"/>
      <c r="BP149" s="104"/>
      <c r="BQ149" s="104"/>
      <c r="BR149" s="104"/>
      <c r="BS149" s="104"/>
      <c r="BT149" s="105">
        <f t="shared" si="71"/>
        <v>1</v>
      </c>
      <c r="BU149" s="105">
        <f t="shared" si="72"/>
        <v>1</v>
      </c>
      <c r="BV149" s="105">
        <f t="shared" si="73"/>
        <v>1</v>
      </c>
      <c r="BW149" s="105">
        <f t="shared" si="63"/>
        <v>1</v>
      </c>
      <c r="BX149" s="105">
        <f t="shared" si="74"/>
        <v>1</v>
      </c>
      <c r="BY149" s="105">
        <f t="shared" si="75"/>
        <v>1</v>
      </c>
      <c r="BZ149" s="105">
        <f t="shared" si="76"/>
        <v>1</v>
      </c>
      <c r="CA149" s="221">
        <v>0.98</v>
      </c>
      <c r="CB149" s="221">
        <v>0.9</v>
      </c>
      <c r="CC149" s="341"/>
      <c r="CD149" s="341"/>
      <c r="CE149" s="341"/>
      <c r="CF149" s="341"/>
      <c r="CG149" s="341"/>
      <c r="CH149" s="341"/>
      <c r="CI149" s="341"/>
      <c r="CJ149" s="222">
        <v>0.998</v>
      </c>
      <c r="CK149" s="222">
        <v>0.95</v>
      </c>
      <c r="CL149" s="223">
        <f t="shared" si="64"/>
        <v>1</v>
      </c>
      <c r="CM149" s="223">
        <f t="shared" si="65"/>
        <v>1</v>
      </c>
      <c r="CN149" s="223">
        <f t="shared" si="66"/>
        <v>1</v>
      </c>
      <c r="CO149" s="223">
        <f t="shared" si="67"/>
        <v>1</v>
      </c>
      <c r="CP149" s="223">
        <f t="shared" si="68"/>
        <v>1</v>
      </c>
      <c r="CQ149" s="223">
        <f t="shared" si="69"/>
        <v>1</v>
      </c>
      <c r="CR149" s="223">
        <f t="shared" si="70"/>
        <v>1</v>
      </c>
      <c r="CS149" s="343"/>
      <c r="CT149" s="343"/>
      <c r="CU149" s="343"/>
      <c r="CV149" s="343"/>
      <c r="CW149" s="343"/>
      <c r="CX149" s="343"/>
      <c r="CY149" s="343"/>
      <c r="CZ149" s="342"/>
      <c r="DA149" s="338"/>
      <c r="DB149" s="338"/>
      <c r="DC149" s="338"/>
      <c r="DD149" s="338"/>
      <c r="DE149" s="84">
        <f t="shared" si="94"/>
        <v>0</v>
      </c>
      <c r="DF149" s="84">
        <f t="shared" si="94"/>
        <v>0</v>
      </c>
      <c r="DG149" s="84">
        <f t="shared" si="94"/>
        <v>0</v>
      </c>
      <c r="DH149" s="84">
        <f t="shared" si="95"/>
        <v>0</v>
      </c>
      <c r="DI149" s="84">
        <f t="shared" si="95"/>
        <v>0</v>
      </c>
      <c r="DJ149" s="84">
        <f t="shared" si="95"/>
        <v>0</v>
      </c>
      <c r="DK149" s="84">
        <f t="shared" si="93"/>
        <v>0</v>
      </c>
      <c r="DL149" s="337"/>
      <c r="DM149" s="337"/>
      <c r="DN149" s="337"/>
      <c r="DO149" s="337"/>
      <c r="DP149" s="337"/>
      <c r="DQ149" s="337"/>
      <c r="DR149" s="337"/>
    </row>
    <row r="150" spans="1:122" s="106" customFormat="1" ht="13.5" thickBot="1" x14ac:dyDescent="0.25">
      <c r="A150" s="84">
        <v>1824</v>
      </c>
      <c r="B150" s="334">
        <v>40</v>
      </c>
      <c r="C150" s="113">
        <v>42646</v>
      </c>
      <c r="D150" s="110">
        <f t="shared" si="100"/>
        <v>79156</v>
      </c>
      <c r="E150" s="84">
        <v>11231</v>
      </c>
      <c r="F150" s="88">
        <v>322</v>
      </c>
      <c r="G150" s="84">
        <v>0</v>
      </c>
      <c r="H150" s="111">
        <v>0.9713293562461045</v>
      </c>
      <c r="I150" s="88">
        <v>14975</v>
      </c>
      <c r="J150" s="84">
        <v>425</v>
      </c>
      <c r="K150" s="88">
        <v>4</v>
      </c>
      <c r="L150" s="89">
        <v>0.97161936560934892</v>
      </c>
      <c r="M150" s="88">
        <v>4620</v>
      </c>
      <c r="N150" s="88">
        <v>140</v>
      </c>
      <c r="O150" s="88">
        <v>0</v>
      </c>
      <c r="P150" s="90">
        <v>0.96969696969696972</v>
      </c>
      <c r="Q150" s="88">
        <v>7018</v>
      </c>
      <c r="R150" s="88">
        <v>282</v>
      </c>
      <c r="S150" s="88">
        <v>0</v>
      </c>
      <c r="T150" s="90">
        <v>0.9598176118552294</v>
      </c>
      <c r="U150" s="88">
        <v>41312</v>
      </c>
      <c r="V150" s="88">
        <v>1769</v>
      </c>
      <c r="W150" s="88">
        <v>0</v>
      </c>
      <c r="X150" s="90">
        <v>0.95717951200619678</v>
      </c>
      <c r="Y150" s="85">
        <f t="shared" si="101"/>
        <v>79156</v>
      </c>
      <c r="Z150" s="85">
        <f t="shared" si="101"/>
        <v>2938</v>
      </c>
      <c r="AA150" s="91">
        <f t="shared" si="101"/>
        <v>4</v>
      </c>
      <c r="AB150" s="92">
        <v>1</v>
      </c>
      <c r="AC150" s="84">
        <v>0</v>
      </c>
      <c r="AD150" s="84">
        <v>0</v>
      </c>
      <c r="AE150" s="92">
        <v>1</v>
      </c>
      <c r="AF150" s="84">
        <v>0</v>
      </c>
      <c r="AG150" s="84">
        <v>0</v>
      </c>
      <c r="AH150" s="93">
        <v>1</v>
      </c>
      <c r="AI150" s="84">
        <v>0</v>
      </c>
      <c r="AJ150" s="94">
        <v>0</v>
      </c>
      <c r="AK150" s="93">
        <v>1</v>
      </c>
      <c r="AL150" s="84">
        <v>0</v>
      </c>
      <c r="AM150" s="94">
        <v>0</v>
      </c>
      <c r="AN150" s="93">
        <v>1</v>
      </c>
      <c r="AO150" s="84">
        <v>0</v>
      </c>
      <c r="AP150" s="94">
        <v>0</v>
      </c>
      <c r="AQ150" s="93">
        <v>1</v>
      </c>
      <c r="AR150" s="84">
        <v>0</v>
      </c>
      <c r="AS150" s="94">
        <v>0</v>
      </c>
      <c r="AT150" s="93">
        <v>1</v>
      </c>
      <c r="AU150" s="84">
        <v>0</v>
      </c>
      <c r="AV150" s="94">
        <v>0</v>
      </c>
      <c r="AW150" s="95">
        <f t="shared" si="81"/>
        <v>11231</v>
      </c>
      <c r="AX150" s="95">
        <f t="shared" si="82"/>
        <v>19595</v>
      </c>
      <c r="AY150" s="96">
        <f t="shared" si="83"/>
        <v>48330</v>
      </c>
      <c r="AZ150" s="107"/>
      <c r="BA150" s="97">
        <v>14.5</v>
      </c>
      <c r="BB150" s="98">
        <v>0</v>
      </c>
      <c r="BC150" s="98">
        <v>12</v>
      </c>
      <c r="BD150" s="99">
        <v>7.5</v>
      </c>
      <c r="BE150" s="100">
        <v>10.5</v>
      </c>
      <c r="BF150" s="101"/>
      <c r="BG150" s="84"/>
      <c r="BH150" s="84"/>
      <c r="BI150" s="102"/>
      <c r="BJ150" s="102"/>
      <c r="BK150" s="102"/>
      <c r="BL150" s="103"/>
      <c r="BM150" s="104"/>
      <c r="BN150" s="102"/>
      <c r="BO150" s="102"/>
      <c r="BP150" s="104"/>
      <c r="BQ150" s="104"/>
      <c r="BR150" s="104"/>
      <c r="BS150" s="104"/>
      <c r="BT150" s="105">
        <f t="shared" si="71"/>
        <v>1</v>
      </c>
      <c r="BU150" s="105">
        <f t="shared" si="72"/>
        <v>1</v>
      </c>
      <c r="BV150" s="105">
        <f t="shared" si="73"/>
        <v>1</v>
      </c>
      <c r="BW150" s="105">
        <f t="shared" si="63"/>
        <v>1</v>
      </c>
      <c r="BX150" s="105">
        <f t="shared" si="74"/>
        <v>1</v>
      </c>
      <c r="BY150" s="105">
        <f t="shared" si="75"/>
        <v>1</v>
      </c>
      <c r="BZ150" s="105">
        <f t="shared" si="76"/>
        <v>1</v>
      </c>
      <c r="CA150" s="221">
        <v>0.98</v>
      </c>
      <c r="CB150" s="221">
        <v>0.9</v>
      </c>
      <c r="CC150" s="339">
        <f t="shared" ref="CC150:CI150" si="102">AVERAGE(BT150:BT156)</f>
        <v>1</v>
      </c>
      <c r="CD150" s="339">
        <f t="shared" si="102"/>
        <v>1</v>
      </c>
      <c r="CE150" s="339">
        <f t="shared" si="102"/>
        <v>1</v>
      </c>
      <c r="CF150" s="339">
        <f t="shared" si="102"/>
        <v>1</v>
      </c>
      <c r="CG150" s="339">
        <f t="shared" si="102"/>
        <v>1</v>
      </c>
      <c r="CH150" s="339">
        <f t="shared" si="102"/>
        <v>1</v>
      </c>
      <c r="CI150" s="339">
        <f t="shared" si="102"/>
        <v>1</v>
      </c>
      <c r="CJ150" s="222">
        <v>0.998</v>
      </c>
      <c r="CK150" s="222">
        <v>0.95</v>
      </c>
      <c r="CL150" s="223">
        <f t="shared" si="64"/>
        <v>1</v>
      </c>
      <c r="CM150" s="223">
        <f t="shared" si="65"/>
        <v>1</v>
      </c>
      <c r="CN150" s="223">
        <f t="shared" si="66"/>
        <v>1</v>
      </c>
      <c r="CO150" s="223">
        <f t="shared" si="67"/>
        <v>1</v>
      </c>
      <c r="CP150" s="223">
        <f t="shared" si="68"/>
        <v>1</v>
      </c>
      <c r="CQ150" s="223">
        <f t="shared" si="69"/>
        <v>1</v>
      </c>
      <c r="CR150" s="223">
        <f t="shared" si="70"/>
        <v>1</v>
      </c>
      <c r="CS150" s="342">
        <f t="shared" ref="CS150:CY150" si="103">AVERAGE(CL150:CL156)</f>
        <v>1</v>
      </c>
      <c r="CT150" s="342">
        <f t="shared" si="103"/>
        <v>1</v>
      </c>
      <c r="CU150" s="342">
        <f t="shared" si="103"/>
        <v>1</v>
      </c>
      <c r="CV150" s="342">
        <f t="shared" si="103"/>
        <v>1</v>
      </c>
      <c r="CW150" s="342">
        <f t="shared" si="103"/>
        <v>1</v>
      </c>
      <c r="CX150" s="342">
        <f t="shared" si="103"/>
        <v>1</v>
      </c>
      <c r="CY150" s="342">
        <f t="shared" si="103"/>
        <v>1</v>
      </c>
      <c r="CZ150" s="342">
        <f>(SUM(Q150:Q156)-SUM(R150:R156))/SUM(Q150:Q156)</f>
        <v>0.95613702439641002</v>
      </c>
      <c r="DA150" s="338">
        <f>(SUM(U150:U156)-SUM(V150:V156))/SUM(U150:U156)</f>
        <v>0.95882228266628988</v>
      </c>
      <c r="DB150" s="338">
        <f>((SUM(E150:E156)-SUM(F150:F156))/SUM(E150:E156))</f>
        <v>0.97290466456049063</v>
      </c>
      <c r="DC150" s="338">
        <f>((SUM(I150:I156)-SUM(J150:J156))/SUM(I150:I156))</f>
        <v>0.96855322385565901</v>
      </c>
      <c r="DD150" s="338">
        <f>((SUM(M150:M156)-SUM(N150:N156))/SUM(M150:M156))</f>
        <v>0.96234861366554469</v>
      </c>
      <c r="DE150" s="84">
        <f t="shared" si="94"/>
        <v>0</v>
      </c>
      <c r="DF150" s="84">
        <f t="shared" si="94"/>
        <v>0</v>
      </c>
      <c r="DG150" s="84">
        <f t="shared" si="94"/>
        <v>0</v>
      </c>
      <c r="DH150" s="84">
        <f t="shared" si="95"/>
        <v>0</v>
      </c>
      <c r="DI150" s="84">
        <f t="shared" si="95"/>
        <v>0</v>
      </c>
      <c r="DJ150" s="84">
        <f t="shared" si="95"/>
        <v>0</v>
      </c>
      <c r="DK150" s="84">
        <f t="shared" si="93"/>
        <v>0</v>
      </c>
      <c r="DL150" s="337">
        <f>IF(CC150&lt;99%,5000,IF(CC150&lt;99.2%,4500,IF(CC150&lt;99.3%,4000,IF(CC150&lt;99.4%,3500,IF(CC150&lt;99.5%,3000,IF(CC150&lt;99.6%,2500,IF(CC150&lt;99.7%,2000,IF(CC150&lt;99.8%,1500,))))))))</f>
        <v>0</v>
      </c>
      <c r="DM150" s="337">
        <f>IF(CD150&lt;99%,5000,IF(CD150&lt;99.2%,4500,IF(CD150&lt;99.3%,4000,IF(CD150&lt;99.4%,3500,IF(CD150&lt;99.5%,3000,IF(CD150&lt;99.6%,2500,IF(CD150&lt;99.7%,2000,IF(CD150&lt;99.8%,1500,))))))))</f>
        <v>0</v>
      </c>
      <c r="DN150" s="337">
        <f>IF(CE150&lt;99%,5000,IF(CE150&lt;99.2%,4500,IF(CE150&lt;99.3%,4000,IF(CE150&lt;99.4%,3500,IF(CE150&lt;99.5%,3000,IF(CE150&lt;99.6%,2500,IF(CE150&lt;99.7%,2000,IF(CE150&lt;99.8%,1500,))))))))</f>
        <v>0</v>
      </c>
      <c r="DO150" s="337">
        <f>IF(CF150&lt;88.2%,5000,IF(CF150&lt;88.4%,4500,IF(CF150&lt;88.5%,4000,IF(CF150&lt;88.6%,3500,IF(CF150&lt;88.7%,3000,IF(CF150&lt;88.8%,2500,IF(CF150&lt;88.9%,2000,IF(CF150&lt;90%,1500,))))))))</f>
        <v>0</v>
      </c>
      <c r="DP150" s="337">
        <f>IF(CG150&lt;99%,5000,IF(CG150&lt;99.2%,4500,IF(CG150&lt;99.3%,4000,IF(CG150&lt;99.4%,3500,IF(CG150&lt;99.5%,3000,IF(CG150&lt;99.6%,2500,IF(CG150&lt;99.7%,2000,IF(CG150&lt;99.8%,1500,))))))))</f>
        <v>0</v>
      </c>
      <c r="DQ150" s="337">
        <f>IF(CH150&lt;99%,5000,IF(CH150&lt;99.2%,4500,IF(CH150&lt;99.3%,4000,IF(CH150&lt;99.4%,3500,IF(CH150&lt;99.5%,3000,IF(CH150&lt;99.6%,2500,IF(CH150&lt;99.7%,2000,IF(CH150&lt;99.8%,1500,))))))))</f>
        <v>0</v>
      </c>
      <c r="DR150" s="337">
        <f>IF(CI150&lt;99%,5000,IF(CI150&lt;99.2%,4500,IF(CI150&lt;99.3%,4000,IF(CI150&lt;99.4%,3500,IF(CI150&lt;99.5%,3000,IF(CI150&lt;99.6%,2500,IF(CI150&lt;99.7%,2000,IF(CI150&lt;99.8%,1500,))))))))</f>
        <v>0</v>
      </c>
    </row>
    <row r="151" spans="1:122" s="106" customFormat="1" ht="13.5" thickBot="1" x14ac:dyDescent="0.25">
      <c r="A151" s="84">
        <v>1825</v>
      </c>
      <c r="B151" s="335"/>
      <c r="C151" s="113">
        <v>42647</v>
      </c>
      <c r="D151" s="110">
        <f t="shared" si="100"/>
        <v>84079</v>
      </c>
      <c r="E151" s="84">
        <v>11320</v>
      </c>
      <c r="F151" s="88">
        <v>316</v>
      </c>
      <c r="G151" s="84">
        <v>2</v>
      </c>
      <c r="H151" s="111">
        <v>0.97208480565371025</v>
      </c>
      <c r="I151" s="88">
        <v>15729</v>
      </c>
      <c r="J151" s="84">
        <v>444</v>
      </c>
      <c r="K151" s="88">
        <v>0</v>
      </c>
      <c r="L151" s="89">
        <v>0.9717718863246233</v>
      </c>
      <c r="M151" s="88">
        <v>4776</v>
      </c>
      <c r="N151" s="88">
        <v>169</v>
      </c>
      <c r="O151" s="88">
        <v>0</v>
      </c>
      <c r="P151" s="90">
        <v>0.96461474036850925</v>
      </c>
      <c r="Q151" s="88">
        <v>8014</v>
      </c>
      <c r="R151" s="88">
        <v>349</v>
      </c>
      <c r="S151" s="88">
        <v>0</v>
      </c>
      <c r="T151" s="90">
        <v>0.95645121038183178</v>
      </c>
      <c r="U151" s="88">
        <v>44240</v>
      </c>
      <c r="V151" s="88">
        <v>1835</v>
      </c>
      <c r="W151" s="88">
        <v>4</v>
      </c>
      <c r="X151" s="90">
        <v>0.95852169981916813</v>
      </c>
      <c r="Y151" s="85">
        <f t="shared" si="101"/>
        <v>84079</v>
      </c>
      <c r="Z151" s="85">
        <f t="shared" si="101"/>
        <v>3113</v>
      </c>
      <c r="AA151" s="91">
        <f t="shared" si="101"/>
        <v>6</v>
      </c>
      <c r="AB151" s="92">
        <v>1</v>
      </c>
      <c r="AC151" s="84">
        <v>0</v>
      </c>
      <c r="AD151" s="84">
        <v>0</v>
      </c>
      <c r="AE151" s="92">
        <v>1</v>
      </c>
      <c r="AF151" s="84">
        <v>0</v>
      </c>
      <c r="AG151" s="84">
        <v>0</v>
      </c>
      <c r="AH151" s="93">
        <v>1</v>
      </c>
      <c r="AI151" s="84">
        <v>0</v>
      </c>
      <c r="AJ151" s="94">
        <v>0</v>
      </c>
      <c r="AK151" s="93">
        <v>1</v>
      </c>
      <c r="AL151" s="84">
        <v>0</v>
      </c>
      <c r="AM151" s="94">
        <v>0</v>
      </c>
      <c r="AN151" s="93">
        <v>1</v>
      </c>
      <c r="AO151" s="84">
        <v>0</v>
      </c>
      <c r="AP151" s="94">
        <v>0</v>
      </c>
      <c r="AQ151" s="93">
        <v>1</v>
      </c>
      <c r="AR151" s="84">
        <v>0</v>
      </c>
      <c r="AS151" s="94">
        <v>0</v>
      </c>
      <c r="AT151" s="93">
        <v>1</v>
      </c>
      <c r="AU151" s="84">
        <v>0</v>
      </c>
      <c r="AV151" s="94">
        <v>0</v>
      </c>
      <c r="AW151" s="95">
        <f t="shared" si="81"/>
        <v>11320</v>
      </c>
      <c r="AX151" s="95">
        <f t="shared" si="82"/>
        <v>20505</v>
      </c>
      <c r="AY151" s="96">
        <f t="shared" si="83"/>
        <v>52254</v>
      </c>
      <c r="AZ151" s="107"/>
      <c r="BA151" s="97">
        <v>16</v>
      </c>
      <c r="BB151" s="98">
        <v>0</v>
      </c>
      <c r="BC151" s="98">
        <v>8</v>
      </c>
      <c r="BD151" s="99">
        <v>7.5</v>
      </c>
      <c r="BE151" s="100">
        <v>10.5</v>
      </c>
      <c r="BF151" s="101"/>
      <c r="BG151" s="84"/>
      <c r="BH151" s="84"/>
      <c r="BI151" s="102"/>
      <c r="BJ151" s="102"/>
      <c r="BK151" s="102"/>
      <c r="BL151" s="103"/>
      <c r="BM151" s="104"/>
      <c r="BN151" s="102"/>
      <c r="BO151" s="102"/>
      <c r="BP151" s="104"/>
      <c r="BQ151" s="104"/>
      <c r="BR151" s="104"/>
      <c r="BS151" s="104"/>
      <c r="BT151" s="105">
        <f t="shared" si="71"/>
        <v>1</v>
      </c>
      <c r="BU151" s="105">
        <f t="shared" si="72"/>
        <v>1</v>
      </c>
      <c r="BV151" s="105">
        <f t="shared" si="73"/>
        <v>1</v>
      </c>
      <c r="BW151" s="105">
        <f t="shared" si="63"/>
        <v>1</v>
      </c>
      <c r="BX151" s="105">
        <f t="shared" si="74"/>
        <v>1</v>
      </c>
      <c r="BY151" s="105">
        <f t="shared" si="75"/>
        <v>1</v>
      </c>
      <c r="BZ151" s="105">
        <f t="shared" si="76"/>
        <v>1</v>
      </c>
      <c r="CA151" s="221">
        <v>0.98</v>
      </c>
      <c r="CB151" s="221">
        <v>0.9</v>
      </c>
      <c r="CC151" s="340"/>
      <c r="CD151" s="340"/>
      <c r="CE151" s="340"/>
      <c r="CF151" s="340"/>
      <c r="CG151" s="340"/>
      <c r="CH151" s="340"/>
      <c r="CI151" s="340"/>
      <c r="CJ151" s="222">
        <v>0.998</v>
      </c>
      <c r="CK151" s="222">
        <v>0.95</v>
      </c>
      <c r="CL151" s="223">
        <f t="shared" si="64"/>
        <v>1</v>
      </c>
      <c r="CM151" s="223">
        <f t="shared" si="65"/>
        <v>1</v>
      </c>
      <c r="CN151" s="223">
        <f t="shared" si="66"/>
        <v>1</v>
      </c>
      <c r="CO151" s="223">
        <f t="shared" si="67"/>
        <v>1</v>
      </c>
      <c r="CP151" s="223">
        <f t="shared" si="68"/>
        <v>1</v>
      </c>
      <c r="CQ151" s="223">
        <f t="shared" si="69"/>
        <v>1</v>
      </c>
      <c r="CR151" s="223">
        <f t="shared" si="70"/>
        <v>1</v>
      </c>
      <c r="CS151" s="343"/>
      <c r="CT151" s="343"/>
      <c r="CU151" s="343"/>
      <c r="CV151" s="343"/>
      <c r="CW151" s="343"/>
      <c r="CX151" s="343"/>
      <c r="CY151" s="343"/>
      <c r="CZ151" s="342"/>
      <c r="DA151" s="338"/>
      <c r="DB151" s="338"/>
      <c r="DC151" s="338"/>
      <c r="DD151" s="338"/>
      <c r="DE151" s="84">
        <f t="shared" si="94"/>
        <v>0</v>
      </c>
      <c r="DF151" s="84">
        <f t="shared" si="94"/>
        <v>0</v>
      </c>
      <c r="DG151" s="84">
        <f t="shared" si="94"/>
        <v>0</v>
      </c>
      <c r="DH151" s="84">
        <f t="shared" si="95"/>
        <v>0</v>
      </c>
      <c r="DI151" s="84">
        <f t="shared" si="95"/>
        <v>0</v>
      </c>
      <c r="DJ151" s="84">
        <f t="shared" si="95"/>
        <v>0</v>
      </c>
      <c r="DK151" s="84">
        <f t="shared" si="93"/>
        <v>0</v>
      </c>
      <c r="DL151" s="337"/>
      <c r="DM151" s="337"/>
      <c r="DN151" s="337"/>
      <c r="DO151" s="337"/>
      <c r="DP151" s="337"/>
      <c r="DQ151" s="337"/>
      <c r="DR151" s="337"/>
    </row>
    <row r="152" spans="1:122" s="106" customFormat="1" ht="13.5" thickBot="1" x14ac:dyDescent="0.25">
      <c r="A152" s="84">
        <v>1826</v>
      </c>
      <c r="B152" s="335"/>
      <c r="C152" s="113">
        <v>42648</v>
      </c>
      <c r="D152" s="110">
        <f t="shared" si="100"/>
        <v>79207</v>
      </c>
      <c r="E152" s="84">
        <v>10754</v>
      </c>
      <c r="F152" s="88">
        <v>271</v>
      </c>
      <c r="G152" s="84">
        <v>0</v>
      </c>
      <c r="H152" s="89">
        <v>0.97480007439092431</v>
      </c>
      <c r="I152" s="88">
        <v>13395</v>
      </c>
      <c r="J152" s="84">
        <v>391</v>
      </c>
      <c r="K152" s="88">
        <v>0</v>
      </c>
      <c r="L152" s="89">
        <v>0.97081000373273607</v>
      </c>
      <c r="M152" s="88">
        <v>5539</v>
      </c>
      <c r="N152" s="88">
        <v>181</v>
      </c>
      <c r="O152" s="88">
        <v>0</v>
      </c>
      <c r="P152" s="90">
        <v>0.96732262141180714</v>
      </c>
      <c r="Q152" s="88">
        <v>7018</v>
      </c>
      <c r="R152" s="88">
        <v>307</v>
      </c>
      <c r="S152" s="88">
        <v>0</v>
      </c>
      <c r="T152" s="90">
        <v>0.95625534340267881</v>
      </c>
      <c r="U152" s="88">
        <v>42501</v>
      </c>
      <c r="V152" s="88">
        <v>1730</v>
      </c>
      <c r="W152" s="88">
        <v>0</v>
      </c>
      <c r="X152" s="90">
        <v>0.95929507540999037</v>
      </c>
      <c r="Y152" s="85">
        <f t="shared" si="101"/>
        <v>79207</v>
      </c>
      <c r="Z152" s="85">
        <f t="shared" si="101"/>
        <v>2880</v>
      </c>
      <c r="AA152" s="91">
        <f t="shared" si="101"/>
        <v>0</v>
      </c>
      <c r="AB152" s="92">
        <v>1</v>
      </c>
      <c r="AC152" s="84">
        <v>0</v>
      </c>
      <c r="AD152" s="84">
        <v>0</v>
      </c>
      <c r="AE152" s="92">
        <v>1</v>
      </c>
      <c r="AF152" s="84">
        <v>0</v>
      </c>
      <c r="AG152" s="84">
        <v>0</v>
      </c>
      <c r="AH152" s="93">
        <v>1</v>
      </c>
      <c r="AI152" s="84">
        <v>0</v>
      </c>
      <c r="AJ152" s="94">
        <v>0</v>
      </c>
      <c r="AK152" s="93">
        <v>1</v>
      </c>
      <c r="AL152" s="84">
        <v>0</v>
      </c>
      <c r="AM152" s="94">
        <v>0</v>
      </c>
      <c r="AN152" s="93">
        <v>1</v>
      </c>
      <c r="AO152" s="84">
        <v>0</v>
      </c>
      <c r="AP152" s="94">
        <v>0</v>
      </c>
      <c r="AQ152" s="93">
        <v>1</v>
      </c>
      <c r="AR152" s="84">
        <v>0</v>
      </c>
      <c r="AS152" s="94">
        <v>0</v>
      </c>
      <c r="AT152" s="93">
        <v>1</v>
      </c>
      <c r="AU152" s="84">
        <v>0</v>
      </c>
      <c r="AV152" s="94">
        <v>0</v>
      </c>
      <c r="AW152" s="95">
        <f t="shared" si="81"/>
        <v>10754</v>
      </c>
      <c r="AX152" s="95">
        <f t="shared" si="82"/>
        <v>18934</v>
      </c>
      <c r="AY152" s="96">
        <f t="shared" si="83"/>
        <v>49519</v>
      </c>
      <c r="AZ152" s="107"/>
      <c r="BA152" s="97">
        <v>21</v>
      </c>
      <c r="BB152" s="98">
        <v>9</v>
      </c>
      <c r="BC152" s="98">
        <v>18</v>
      </c>
      <c r="BD152" s="99">
        <v>7.5</v>
      </c>
      <c r="BE152" s="100">
        <v>10.5</v>
      </c>
      <c r="BF152" s="101"/>
      <c r="BG152" s="84"/>
      <c r="BH152" s="84"/>
      <c r="BI152" s="102"/>
      <c r="BJ152" s="102"/>
      <c r="BK152" s="102"/>
      <c r="BL152" s="103"/>
      <c r="BM152" s="104"/>
      <c r="BN152" s="102"/>
      <c r="BO152" s="102"/>
      <c r="BP152" s="104"/>
      <c r="BQ152" s="104"/>
      <c r="BR152" s="104"/>
      <c r="BS152" s="104"/>
      <c r="BT152" s="105">
        <f t="shared" si="71"/>
        <v>1</v>
      </c>
      <c r="BU152" s="105">
        <f t="shared" si="72"/>
        <v>1</v>
      </c>
      <c r="BV152" s="105">
        <f t="shared" si="73"/>
        <v>1</v>
      </c>
      <c r="BW152" s="105">
        <f t="shared" si="63"/>
        <v>1</v>
      </c>
      <c r="BX152" s="105">
        <f t="shared" si="74"/>
        <v>1</v>
      </c>
      <c r="BY152" s="105">
        <f t="shared" si="75"/>
        <v>1</v>
      </c>
      <c r="BZ152" s="105">
        <f t="shared" si="76"/>
        <v>1</v>
      </c>
      <c r="CA152" s="221">
        <v>0.98</v>
      </c>
      <c r="CB152" s="221">
        <v>0.9</v>
      </c>
      <c r="CC152" s="340"/>
      <c r="CD152" s="340"/>
      <c r="CE152" s="340"/>
      <c r="CF152" s="340"/>
      <c r="CG152" s="340"/>
      <c r="CH152" s="340"/>
      <c r="CI152" s="340"/>
      <c r="CJ152" s="222">
        <v>0.998</v>
      </c>
      <c r="CK152" s="222">
        <v>0.95</v>
      </c>
      <c r="CL152" s="223">
        <f t="shared" si="64"/>
        <v>1</v>
      </c>
      <c r="CM152" s="223">
        <f t="shared" si="65"/>
        <v>1</v>
      </c>
      <c r="CN152" s="223">
        <f t="shared" si="66"/>
        <v>1</v>
      </c>
      <c r="CO152" s="223">
        <f t="shared" si="67"/>
        <v>1</v>
      </c>
      <c r="CP152" s="223">
        <f t="shared" si="68"/>
        <v>1</v>
      </c>
      <c r="CQ152" s="223">
        <f t="shared" si="69"/>
        <v>1</v>
      </c>
      <c r="CR152" s="223">
        <f t="shared" si="70"/>
        <v>1</v>
      </c>
      <c r="CS152" s="343"/>
      <c r="CT152" s="343"/>
      <c r="CU152" s="343"/>
      <c r="CV152" s="343"/>
      <c r="CW152" s="343"/>
      <c r="CX152" s="343"/>
      <c r="CY152" s="343"/>
      <c r="CZ152" s="342"/>
      <c r="DA152" s="338"/>
      <c r="DB152" s="338"/>
      <c r="DC152" s="338"/>
      <c r="DD152" s="338"/>
      <c r="DE152" s="84">
        <f t="shared" si="94"/>
        <v>0</v>
      </c>
      <c r="DF152" s="84">
        <f t="shared" si="94"/>
        <v>0</v>
      </c>
      <c r="DG152" s="84">
        <f t="shared" si="94"/>
        <v>0</v>
      </c>
      <c r="DH152" s="84">
        <f t="shared" si="95"/>
        <v>0</v>
      </c>
      <c r="DI152" s="84">
        <f t="shared" si="95"/>
        <v>0</v>
      </c>
      <c r="DJ152" s="84">
        <f t="shared" si="95"/>
        <v>0</v>
      </c>
      <c r="DK152" s="84">
        <f t="shared" si="93"/>
        <v>0</v>
      </c>
      <c r="DL152" s="337"/>
      <c r="DM152" s="337"/>
      <c r="DN152" s="337"/>
      <c r="DO152" s="337"/>
      <c r="DP152" s="337"/>
      <c r="DQ152" s="337"/>
      <c r="DR152" s="337"/>
    </row>
    <row r="153" spans="1:122" s="106" customFormat="1" ht="13.5" thickBot="1" x14ac:dyDescent="0.25">
      <c r="A153" s="84">
        <v>1827</v>
      </c>
      <c r="B153" s="335"/>
      <c r="C153" s="113">
        <v>42649</v>
      </c>
      <c r="D153" s="110">
        <f t="shared" si="100"/>
        <v>72489</v>
      </c>
      <c r="E153" s="84">
        <v>9940</v>
      </c>
      <c r="F153" s="88">
        <v>261</v>
      </c>
      <c r="G153" s="84">
        <v>0</v>
      </c>
      <c r="H153" s="111">
        <v>0.97374245472837018</v>
      </c>
      <c r="I153" s="88">
        <v>12480</v>
      </c>
      <c r="J153" s="84">
        <v>377</v>
      </c>
      <c r="K153" s="88">
        <v>0</v>
      </c>
      <c r="L153" s="89">
        <v>0.96979166666666672</v>
      </c>
      <c r="M153" s="88">
        <v>4399</v>
      </c>
      <c r="N153" s="88">
        <v>135</v>
      </c>
      <c r="O153" s="88">
        <v>0</v>
      </c>
      <c r="P153" s="90">
        <v>0.96931120709252105</v>
      </c>
      <c r="Q153" s="88">
        <v>5642</v>
      </c>
      <c r="R153" s="88">
        <v>246</v>
      </c>
      <c r="S153" s="88">
        <v>2</v>
      </c>
      <c r="T153" s="90">
        <v>0.95639844026940801</v>
      </c>
      <c r="U153" s="88">
        <v>40028</v>
      </c>
      <c r="V153" s="88">
        <v>1885</v>
      </c>
      <c r="W153" s="88">
        <v>9</v>
      </c>
      <c r="X153" s="90">
        <v>0.95290796442490255</v>
      </c>
      <c r="Y153" s="85">
        <f t="shared" si="101"/>
        <v>72489</v>
      </c>
      <c r="Z153" s="85">
        <f t="shared" si="101"/>
        <v>2904</v>
      </c>
      <c r="AA153" s="91">
        <f t="shared" si="101"/>
        <v>11</v>
      </c>
      <c r="AB153" s="92">
        <v>1</v>
      </c>
      <c r="AC153" s="84">
        <v>0</v>
      </c>
      <c r="AD153" s="84">
        <v>0</v>
      </c>
      <c r="AE153" s="92">
        <v>1</v>
      </c>
      <c r="AF153" s="84">
        <v>0</v>
      </c>
      <c r="AG153" s="84">
        <v>0</v>
      </c>
      <c r="AH153" s="93">
        <v>1</v>
      </c>
      <c r="AI153" s="84">
        <v>0</v>
      </c>
      <c r="AJ153" s="94">
        <v>0</v>
      </c>
      <c r="AK153" s="93">
        <v>1</v>
      </c>
      <c r="AL153" s="84">
        <v>0</v>
      </c>
      <c r="AM153" s="94">
        <v>0</v>
      </c>
      <c r="AN153" s="93">
        <v>1</v>
      </c>
      <c r="AO153" s="84">
        <v>0</v>
      </c>
      <c r="AP153" s="94">
        <v>0</v>
      </c>
      <c r="AQ153" s="93">
        <v>1</v>
      </c>
      <c r="AR153" s="84">
        <v>0</v>
      </c>
      <c r="AS153" s="94">
        <v>0</v>
      </c>
      <c r="AT153" s="93">
        <v>1</v>
      </c>
      <c r="AU153" s="84">
        <v>0</v>
      </c>
      <c r="AV153" s="94">
        <v>0</v>
      </c>
      <c r="AW153" s="95">
        <f t="shared" si="81"/>
        <v>9940</v>
      </c>
      <c r="AX153" s="95">
        <f t="shared" si="82"/>
        <v>16879</v>
      </c>
      <c r="AY153" s="96">
        <f t="shared" si="83"/>
        <v>45670</v>
      </c>
      <c r="AZ153" s="107"/>
      <c r="BA153" s="97">
        <v>21</v>
      </c>
      <c r="BB153" s="98">
        <v>9</v>
      </c>
      <c r="BC153" s="98">
        <v>22</v>
      </c>
      <c r="BD153" s="99">
        <v>7.5</v>
      </c>
      <c r="BE153" s="100">
        <v>10.5</v>
      </c>
      <c r="BF153" s="101"/>
      <c r="BG153" s="84"/>
      <c r="BH153" s="84"/>
      <c r="BI153" s="102"/>
      <c r="BJ153" s="102"/>
      <c r="BK153" s="102"/>
      <c r="BL153" s="103"/>
      <c r="BM153" s="104"/>
      <c r="BN153" s="102"/>
      <c r="BO153" s="102"/>
      <c r="BP153" s="104"/>
      <c r="BQ153" s="104"/>
      <c r="BR153" s="104"/>
      <c r="BS153" s="104"/>
      <c r="BT153" s="105">
        <f t="shared" si="71"/>
        <v>1</v>
      </c>
      <c r="BU153" s="105">
        <f t="shared" si="72"/>
        <v>1</v>
      </c>
      <c r="BV153" s="105">
        <f t="shared" si="73"/>
        <v>1</v>
      </c>
      <c r="BW153" s="105">
        <f t="shared" si="63"/>
        <v>1</v>
      </c>
      <c r="BX153" s="105">
        <f t="shared" si="74"/>
        <v>1</v>
      </c>
      <c r="BY153" s="105">
        <f t="shared" si="75"/>
        <v>1</v>
      </c>
      <c r="BZ153" s="105">
        <f t="shared" si="76"/>
        <v>1</v>
      </c>
      <c r="CA153" s="221">
        <v>0.98</v>
      </c>
      <c r="CB153" s="221">
        <v>0.9</v>
      </c>
      <c r="CC153" s="340"/>
      <c r="CD153" s="340"/>
      <c r="CE153" s="340"/>
      <c r="CF153" s="340"/>
      <c r="CG153" s="340"/>
      <c r="CH153" s="340"/>
      <c r="CI153" s="340"/>
      <c r="CJ153" s="222">
        <v>0.998</v>
      </c>
      <c r="CK153" s="222">
        <v>0.95</v>
      </c>
      <c r="CL153" s="223">
        <f t="shared" si="64"/>
        <v>1</v>
      </c>
      <c r="CM153" s="223">
        <f t="shared" si="65"/>
        <v>1</v>
      </c>
      <c r="CN153" s="223">
        <f t="shared" si="66"/>
        <v>1</v>
      </c>
      <c r="CO153" s="223">
        <f t="shared" si="67"/>
        <v>1</v>
      </c>
      <c r="CP153" s="223">
        <f t="shared" si="68"/>
        <v>1</v>
      </c>
      <c r="CQ153" s="223">
        <f t="shared" si="69"/>
        <v>1</v>
      </c>
      <c r="CR153" s="223">
        <f t="shared" si="70"/>
        <v>1</v>
      </c>
      <c r="CS153" s="343"/>
      <c r="CT153" s="343"/>
      <c r="CU153" s="343"/>
      <c r="CV153" s="343"/>
      <c r="CW153" s="343"/>
      <c r="CX153" s="343"/>
      <c r="CY153" s="343"/>
      <c r="CZ153" s="342"/>
      <c r="DA153" s="338"/>
      <c r="DB153" s="338"/>
      <c r="DC153" s="338"/>
      <c r="DD153" s="338"/>
      <c r="DE153" s="84">
        <f t="shared" si="94"/>
        <v>0</v>
      </c>
      <c r="DF153" s="84">
        <f t="shared" si="94"/>
        <v>0</v>
      </c>
      <c r="DG153" s="84">
        <f t="shared" si="94"/>
        <v>0</v>
      </c>
      <c r="DH153" s="84">
        <f t="shared" si="95"/>
        <v>0</v>
      </c>
      <c r="DI153" s="84">
        <f t="shared" si="95"/>
        <v>0</v>
      </c>
      <c r="DJ153" s="84">
        <f t="shared" si="95"/>
        <v>0</v>
      </c>
      <c r="DK153" s="84">
        <f t="shared" si="93"/>
        <v>0</v>
      </c>
      <c r="DL153" s="337"/>
      <c r="DM153" s="337"/>
      <c r="DN153" s="337"/>
      <c r="DO153" s="337"/>
      <c r="DP153" s="337"/>
      <c r="DQ153" s="337"/>
      <c r="DR153" s="337"/>
    </row>
    <row r="154" spans="1:122" s="106" customFormat="1" ht="13.5" thickBot="1" x14ac:dyDescent="0.25">
      <c r="A154" s="84">
        <v>1828</v>
      </c>
      <c r="B154" s="335"/>
      <c r="C154" s="113">
        <v>42650</v>
      </c>
      <c r="D154" s="110">
        <f t="shared" si="100"/>
        <v>82675</v>
      </c>
      <c r="E154" s="84">
        <v>10565</v>
      </c>
      <c r="F154" s="88">
        <v>288</v>
      </c>
      <c r="G154" s="84">
        <v>1</v>
      </c>
      <c r="H154" s="111">
        <v>0.97274017983909133</v>
      </c>
      <c r="I154" s="88">
        <v>15964</v>
      </c>
      <c r="J154" s="84">
        <v>524</v>
      </c>
      <c r="K154" s="88">
        <v>1</v>
      </c>
      <c r="L154" s="89">
        <v>0.96717614632924076</v>
      </c>
      <c r="M154" s="88">
        <v>5703</v>
      </c>
      <c r="N154" s="88">
        <v>209</v>
      </c>
      <c r="O154" s="88">
        <v>0</v>
      </c>
      <c r="P154" s="90">
        <v>0.96335262142731892</v>
      </c>
      <c r="Q154" s="88">
        <v>8684</v>
      </c>
      <c r="R154" s="88">
        <v>389</v>
      </c>
      <c r="S154" s="88">
        <v>0</v>
      </c>
      <c r="T154" s="90">
        <v>0.95520497466605248</v>
      </c>
      <c r="U154" s="88">
        <v>41759</v>
      </c>
      <c r="V154" s="88">
        <v>2226</v>
      </c>
      <c r="W154" s="88">
        <v>0</v>
      </c>
      <c r="X154" s="90">
        <v>0.94669412581718915</v>
      </c>
      <c r="Y154" s="85">
        <f t="shared" si="101"/>
        <v>82675</v>
      </c>
      <c r="Z154" s="85">
        <f t="shared" si="101"/>
        <v>3636</v>
      </c>
      <c r="AA154" s="91">
        <f t="shared" si="101"/>
        <v>2</v>
      </c>
      <c r="AB154" s="92">
        <v>1</v>
      </c>
      <c r="AC154" s="84">
        <v>0</v>
      </c>
      <c r="AD154" s="84">
        <v>0</v>
      </c>
      <c r="AE154" s="92">
        <v>1</v>
      </c>
      <c r="AF154" s="84">
        <v>0</v>
      </c>
      <c r="AG154" s="84">
        <v>0</v>
      </c>
      <c r="AH154" s="93">
        <v>1</v>
      </c>
      <c r="AI154" s="84">
        <v>0</v>
      </c>
      <c r="AJ154" s="94">
        <v>0</v>
      </c>
      <c r="AK154" s="93">
        <v>1</v>
      </c>
      <c r="AL154" s="84">
        <v>0</v>
      </c>
      <c r="AM154" s="94">
        <v>0</v>
      </c>
      <c r="AN154" s="93">
        <v>1</v>
      </c>
      <c r="AO154" s="84">
        <v>0</v>
      </c>
      <c r="AP154" s="94">
        <v>0</v>
      </c>
      <c r="AQ154" s="93">
        <v>1</v>
      </c>
      <c r="AR154" s="84">
        <v>0</v>
      </c>
      <c r="AS154" s="94">
        <v>0</v>
      </c>
      <c r="AT154" s="93">
        <v>1</v>
      </c>
      <c r="AU154" s="84">
        <v>0</v>
      </c>
      <c r="AV154" s="94">
        <v>0</v>
      </c>
      <c r="AW154" s="95">
        <f t="shared" si="81"/>
        <v>10565</v>
      </c>
      <c r="AX154" s="95">
        <f t="shared" si="82"/>
        <v>21667</v>
      </c>
      <c r="AY154" s="96">
        <f t="shared" si="83"/>
        <v>50443</v>
      </c>
      <c r="AZ154" s="107"/>
      <c r="BA154" s="97">
        <v>21</v>
      </c>
      <c r="BB154" s="98">
        <v>9</v>
      </c>
      <c r="BC154" s="98">
        <v>22</v>
      </c>
      <c r="BD154" s="99">
        <v>7.5</v>
      </c>
      <c r="BE154" s="100">
        <v>10.5</v>
      </c>
      <c r="BF154" s="101"/>
      <c r="BG154" s="84"/>
      <c r="BH154" s="84"/>
      <c r="BI154" s="102"/>
      <c r="BJ154" s="102"/>
      <c r="BK154" s="102"/>
      <c r="BL154" s="103"/>
      <c r="BM154" s="104"/>
      <c r="BN154" s="102"/>
      <c r="BO154" s="102"/>
      <c r="BP154" s="104"/>
      <c r="BQ154" s="104"/>
      <c r="BR154" s="104"/>
      <c r="BS154" s="104"/>
      <c r="BT154" s="105">
        <f t="shared" si="71"/>
        <v>1</v>
      </c>
      <c r="BU154" s="105">
        <f t="shared" si="72"/>
        <v>1</v>
      </c>
      <c r="BV154" s="105">
        <f t="shared" si="73"/>
        <v>1</v>
      </c>
      <c r="BW154" s="105">
        <f t="shared" si="63"/>
        <v>1</v>
      </c>
      <c r="BX154" s="105">
        <f t="shared" si="74"/>
        <v>1</v>
      </c>
      <c r="BY154" s="105">
        <f t="shared" si="75"/>
        <v>1</v>
      </c>
      <c r="BZ154" s="105">
        <f t="shared" si="76"/>
        <v>1</v>
      </c>
      <c r="CA154" s="221">
        <v>0.98</v>
      </c>
      <c r="CB154" s="221">
        <v>0.9</v>
      </c>
      <c r="CC154" s="340"/>
      <c r="CD154" s="340"/>
      <c r="CE154" s="340"/>
      <c r="CF154" s="340"/>
      <c r="CG154" s="340"/>
      <c r="CH154" s="340"/>
      <c r="CI154" s="340"/>
      <c r="CJ154" s="222">
        <v>0.998</v>
      </c>
      <c r="CK154" s="222">
        <v>0.95</v>
      </c>
      <c r="CL154" s="223">
        <f t="shared" si="64"/>
        <v>1</v>
      </c>
      <c r="CM154" s="223">
        <f t="shared" si="65"/>
        <v>1</v>
      </c>
      <c r="CN154" s="223">
        <f t="shared" si="66"/>
        <v>1</v>
      </c>
      <c r="CO154" s="223">
        <f t="shared" si="67"/>
        <v>1</v>
      </c>
      <c r="CP154" s="223">
        <f t="shared" si="68"/>
        <v>1</v>
      </c>
      <c r="CQ154" s="223">
        <f t="shared" si="69"/>
        <v>1</v>
      </c>
      <c r="CR154" s="223">
        <f t="shared" si="70"/>
        <v>1</v>
      </c>
      <c r="CS154" s="343"/>
      <c r="CT154" s="343"/>
      <c r="CU154" s="343"/>
      <c r="CV154" s="343"/>
      <c r="CW154" s="343"/>
      <c r="CX154" s="343"/>
      <c r="CY154" s="343"/>
      <c r="CZ154" s="342"/>
      <c r="DA154" s="338"/>
      <c r="DB154" s="338"/>
      <c r="DC154" s="338"/>
      <c r="DD154" s="338"/>
      <c r="DE154" s="84">
        <f t="shared" si="94"/>
        <v>0</v>
      </c>
      <c r="DF154" s="84">
        <f t="shared" si="94"/>
        <v>0</v>
      </c>
      <c r="DG154" s="84">
        <f t="shared" si="94"/>
        <v>0</v>
      </c>
      <c r="DH154" s="84">
        <f t="shared" si="95"/>
        <v>0</v>
      </c>
      <c r="DI154" s="84">
        <f t="shared" si="95"/>
        <v>0</v>
      </c>
      <c r="DJ154" s="84">
        <f t="shared" si="95"/>
        <v>0</v>
      </c>
      <c r="DK154" s="84">
        <f t="shared" si="93"/>
        <v>0</v>
      </c>
      <c r="DL154" s="337"/>
      <c r="DM154" s="337"/>
      <c r="DN154" s="337"/>
      <c r="DO154" s="337"/>
      <c r="DP154" s="337"/>
      <c r="DQ154" s="337"/>
      <c r="DR154" s="337"/>
    </row>
    <row r="155" spans="1:122" s="106" customFormat="1" ht="13.5" thickBot="1" x14ac:dyDescent="0.25">
      <c r="A155" s="84">
        <v>1829</v>
      </c>
      <c r="B155" s="335"/>
      <c r="C155" s="113">
        <v>42651</v>
      </c>
      <c r="D155" s="110">
        <f t="shared" si="100"/>
        <v>56793</v>
      </c>
      <c r="E155" s="84"/>
      <c r="F155" s="88"/>
      <c r="G155" s="84"/>
      <c r="H155" s="111"/>
      <c r="I155" s="88">
        <v>3953</v>
      </c>
      <c r="J155" s="84">
        <v>278</v>
      </c>
      <c r="K155" s="88">
        <v>0</v>
      </c>
      <c r="L155" s="89">
        <v>0.92967366557045283</v>
      </c>
      <c r="M155" s="88">
        <v>2915</v>
      </c>
      <c r="N155" s="88">
        <v>145</v>
      </c>
      <c r="O155" s="88">
        <v>0</v>
      </c>
      <c r="P155" s="90">
        <v>0.95025728987993141</v>
      </c>
      <c r="Q155" s="88">
        <v>1947</v>
      </c>
      <c r="R155" s="88">
        <v>109</v>
      </c>
      <c r="S155" s="88">
        <v>0</v>
      </c>
      <c r="T155" s="90">
        <v>0.94401643554185932</v>
      </c>
      <c r="U155" s="88">
        <v>47978</v>
      </c>
      <c r="V155" s="88">
        <v>1702</v>
      </c>
      <c r="W155" s="88">
        <v>26</v>
      </c>
      <c r="X155" s="90">
        <v>0.96452540747842763</v>
      </c>
      <c r="Y155" s="85">
        <f t="shared" si="101"/>
        <v>56793</v>
      </c>
      <c r="Z155" s="85">
        <f t="shared" si="101"/>
        <v>2234</v>
      </c>
      <c r="AA155" s="91">
        <f t="shared" si="101"/>
        <v>26</v>
      </c>
      <c r="AB155" s="92">
        <v>1</v>
      </c>
      <c r="AC155" s="84">
        <v>0</v>
      </c>
      <c r="AD155" s="84">
        <v>0</v>
      </c>
      <c r="AE155" s="92">
        <v>1</v>
      </c>
      <c r="AF155" s="84">
        <v>0</v>
      </c>
      <c r="AG155" s="84">
        <v>0</v>
      </c>
      <c r="AH155" s="93">
        <v>1</v>
      </c>
      <c r="AI155" s="84">
        <v>0</v>
      </c>
      <c r="AJ155" s="94">
        <v>0</v>
      </c>
      <c r="AK155" s="93">
        <v>1</v>
      </c>
      <c r="AL155" s="84">
        <v>0</v>
      </c>
      <c r="AM155" s="94">
        <v>0</v>
      </c>
      <c r="AN155" s="93">
        <v>1</v>
      </c>
      <c r="AO155" s="84">
        <v>0</v>
      </c>
      <c r="AP155" s="94">
        <v>0</v>
      </c>
      <c r="AQ155" s="93">
        <v>1</v>
      </c>
      <c r="AR155" s="84">
        <v>0</v>
      </c>
      <c r="AS155" s="94">
        <v>0</v>
      </c>
      <c r="AT155" s="93">
        <v>1</v>
      </c>
      <c r="AU155" s="84">
        <v>0</v>
      </c>
      <c r="AV155" s="94">
        <v>0</v>
      </c>
      <c r="AW155" s="95">
        <f t="shared" si="81"/>
        <v>0</v>
      </c>
      <c r="AX155" s="95">
        <f t="shared" si="82"/>
        <v>6868</v>
      </c>
      <c r="AY155" s="96">
        <f t="shared" si="83"/>
        <v>49925</v>
      </c>
      <c r="AZ155" s="107"/>
      <c r="BA155" s="97">
        <v>21</v>
      </c>
      <c r="BB155" s="98">
        <v>9</v>
      </c>
      <c r="BC155" s="98">
        <v>22</v>
      </c>
      <c r="BD155" s="99">
        <v>7.5</v>
      </c>
      <c r="BE155" s="100">
        <v>10.5</v>
      </c>
      <c r="BF155" s="101"/>
      <c r="BG155" s="84"/>
      <c r="BH155" s="84"/>
      <c r="BI155" s="102"/>
      <c r="BJ155" s="102"/>
      <c r="BK155" s="102"/>
      <c r="BL155" s="103"/>
      <c r="BM155" s="104"/>
      <c r="BN155" s="102"/>
      <c r="BO155" s="102"/>
      <c r="BP155" s="104"/>
      <c r="BQ155" s="104"/>
      <c r="BR155" s="104"/>
      <c r="BS155" s="104"/>
      <c r="BT155" s="105">
        <f t="shared" si="71"/>
        <v>1</v>
      </c>
      <c r="BU155" s="105">
        <f t="shared" si="72"/>
        <v>1</v>
      </c>
      <c r="BV155" s="105">
        <f t="shared" si="73"/>
        <v>1</v>
      </c>
      <c r="BW155" s="105">
        <f t="shared" si="63"/>
        <v>1</v>
      </c>
      <c r="BX155" s="105">
        <f t="shared" si="74"/>
        <v>1</v>
      </c>
      <c r="BY155" s="105">
        <f t="shared" si="75"/>
        <v>1</v>
      </c>
      <c r="BZ155" s="105">
        <f t="shared" si="76"/>
        <v>1</v>
      </c>
      <c r="CA155" s="221">
        <v>0.98</v>
      </c>
      <c r="CB155" s="221">
        <v>0.9</v>
      </c>
      <c r="CC155" s="340"/>
      <c r="CD155" s="340"/>
      <c r="CE155" s="340"/>
      <c r="CF155" s="340"/>
      <c r="CG155" s="340"/>
      <c r="CH155" s="340"/>
      <c r="CI155" s="340"/>
      <c r="CJ155" s="222">
        <v>0.998</v>
      </c>
      <c r="CK155" s="222">
        <v>0.95</v>
      </c>
      <c r="CL155" s="223">
        <f t="shared" si="64"/>
        <v>1</v>
      </c>
      <c r="CM155" s="223">
        <f t="shared" si="65"/>
        <v>1</v>
      </c>
      <c r="CN155" s="223">
        <f t="shared" si="66"/>
        <v>1</v>
      </c>
      <c r="CO155" s="223">
        <f t="shared" si="67"/>
        <v>1</v>
      </c>
      <c r="CP155" s="223">
        <f t="shared" si="68"/>
        <v>1</v>
      </c>
      <c r="CQ155" s="223">
        <f t="shared" si="69"/>
        <v>1</v>
      </c>
      <c r="CR155" s="223">
        <f t="shared" si="70"/>
        <v>1</v>
      </c>
      <c r="CS155" s="343"/>
      <c r="CT155" s="343"/>
      <c r="CU155" s="343"/>
      <c r="CV155" s="343"/>
      <c r="CW155" s="343"/>
      <c r="CX155" s="343"/>
      <c r="CY155" s="343"/>
      <c r="CZ155" s="342"/>
      <c r="DA155" s="338"/>
      <c r="DB155" s="338"/>
      <c r="DC155" s="338"/>
      <c r="DD155" s="338"/>
      <c r="DE155" s="84">
        <f t="shared" si="94"/>
        <v>0</v>
      </c>
      <c r="DF155" s="84">
        <f t="shared" si="94"/>
        <v>0</v>
      </c>
      <c r="DG155" s="84">
        <f t="shared" si="94"/>
        <v>0</v>
      </c>
      <c r="DH155" s="84">
        <f t="shared" si="95"/>
        <v>0</v>
      </c>
      <c r="DI155" s="84">
        <f t="shared" si="95"/>
        <v>0</v>
      </c>
      <c r="DJ155" s="84">
        <f t="shared" si="95"/>
        <v>0</v>
      </c>
      <c r="DK155" s="84">
        <f t="shared" si="93"/>
        <v>0</v>
      </c>
      <c r="DL155" s="337"/>
      <c r="DM155" s="337"/>
      <c r="DN155" s="337"/>
      <c r="DO155" s="337"/>
      <c r="DP155" s="337"/>
      <c r="DQ155" s="337"/>
      <c r="DR155" s="337"/>
    </row>
    <row r="156" spans="1:122" s="106" customFormat="1" ht="13.5" thickBot="1" x14ac:dyDescent="0.25">
      <c r="A156" s="84">
        <v>1830</v>
      </c>
      <c r="B156" s="336"/>
      <c r="C156" s="113">
        <v>42652</v>
      </c>
      <c r="D156" s="110">
        <f t="shared" si="100"/>
        <v>31072</v>
      </c>
      <c r="E156" s="84"/>
      <c r="F156" s="88"/>
      <c r="G156" s="84"/>
      <c r="H156" s="111"/>
      <c r="I156" s="88">
        <v>3703</v>
      </c>
      <c r="J156" s="84">
        <v>83</v>
      </c>
      <c r="K156" s="88">
        <v>0</v>
      </c>
      <c r="L156" s="89">
        <v>0.9775857412908453</v>
      </c>
      <c r="M156" s="88">
        <v>865</v>
      </c>
      <c r="N156" s="88">
        <v>106</v>
      </c>
      <c r="O156" s="88">
        <v>0</v>
      </c>
      <c r="P156" s="90">
        <v>0.87745664739884388</v>
      </c>
      <c r="Q156" s="88">
        <v>1232</v>
      </c>
      <c r="R156" s="88">
        <v>53</v>
      </c>
      <c r="S156" s="88">
        <v>0</v>
      </c>
      <c r="T156" s="90">
        <v>0.95698051948051943</v>
      </c>
      <c r="U156" s="88">
        <v>25272</v>
      </c>
      <c r="V156" s="88">
        <v>510</v>
      </c>
      <c r="W156" s="88">
        <v>5</v>
      </c>
      <c r="X156" s="90">
        <v>0.97981956315289653</v>
      </c>
      <c r="Y156" s="85">
        <f t="shared" si="101"/>
        <v>31072</v>
      </c>
      <c r="Z156" s="85">
        <f t="shared" si="101"/>
        <v>752</v>
      </c>
      <c r="AA156" s="91">
        <f t="shared" si="101"/>
        <v>5</v>
      </c>
      <c r="AB156" s="92">
        <v>1</v>
      </c>
      <c r="AC156" s="84">
        <v>0</v>
      </c>
      <c r="AD156" s="84">
        <v>0</v>
      </c>
      <c r="AE156" s="92">
        <v>1</v>
      </c>
      <c r="AF156" s="84">
        <v>0</v>
      </c>
      <c r="AG156" s="84">
        <v>0</v>
      </c>
      <c r="AH156" s="93">
        <v>1</v>
      </c>
      <c r="AI156" s="84">
        <v>0</v>
      </c>
      <c r="AJ156" s="94">
        <v>0</v>
      </c>
      <c r="AK156" s="93">
        <v>1</v>
      </c>
      <c r="AL156" s="84">
        <v>0</v>
      </c>
      <c r="AM156" s="94">
        <v>0</v>
      </c>
      <c r="AN156" s="93">
        <v>1</v>
      </c>
      <c r="AO156" s="84">
        <v>0</v>
      </c>
      <c r="AP156" s="94">
        <v>0</v>
      </c>
      <c r="AQ156" s="93">
        <v>1</v>
      </c>
      <c r="AR156" s="84">
        <v>0</v>
      </c>
      <c r="AS156" s="94">
        <v>0</v>
      </c>
      <c r="AT156" s="93">
        <v>1</v>
      </c>
      <c r="AU156" s="84">
        <v>0</v>
      </c>
      <c r="AV156" s="94">
        <v>0</v>
      </c>
      <c r="AW156" s="95">
        <f t="shared" si="81"/>
        <v>0</v>
      </c>
      <c r="AX156" s="95">
        <f t="shared" si="82"/>
        <v>4568</v>
      </c>
      <c r="AY156" s="96">
        <f t="shared" si="83"/>
        <v>26504</v>
      </c>
      <c r="AZ156" s="107"/>
      <c r="BA156" s="97">
        <v>21</v>
      </c>
      <c r="BB156" s="98">
        <v>9</v>
      </c>
      <c r="BC156" s="98">
        <v>22</v>
      </c>
      <c r="BD156" s="99">
        <v>7.5</v>
      </c>
      <c r="BE156" s="100">
        <v>10.5</v>
      </c>
      <c r="BF156" s="101"/>
      <c r="BG156" s="84"/>
      <c r="BH156" s="84"/>
      <c r="BI156" s="102"/>
      <c r="BJ156" s="102"/>
      <c r="BK156" s="102"/>
      <c r="BL156" s="103"/>
      <c r="BM156" s="104"/>
      <c r="BN156" s="102"/>
      <c r="BO156" s="102"/>
      <c r="BP156" s="104"/>
      <c r="BQ156" s="104"/>
      <c r="BR156" s="104"/>
      <c r="BS156" s="104"/>
      <c r="BT156" s="105">
        <f t="shared" si="71"/>
        <v>1</v>
      </c>
      <c r="BU156" s="105">
        <f t="shared" si="72"/>
        <v>1</v>
      </c>
      <c r="BV156" s="105">
        <f t="shared" si="73"/>
        <v>1</v>
      </c>
      <c r="BW156" s="105">
        <f t="shared" si="63"/>
        <v>1</v>
      </c>
      <c r="BX156" s="105">
        <f t="shared" si="74"/>
        <v>1</v>
      </c>
      <c r="BY156" s="105">
        <f t="shared" si="75"/>
        <v>1</v>
      </c>
      <c r="BZ156" s="105">
        <f t="shared" si="76"/>
        <v>1</v>
      </c>
      <c r="CA156" s="221">
        <v>0.98</v>
      </c>
      <c r="CB156" s="221">
        <v>0.9</v>
      </c>
      <c r="CC156" s="341"/>
      <c r="CD156" s="341"/>
      <c r="CE156" s="341"/>
      <c r="CF156" s="341"/>
      <c r="CG156" s="341"/>
      <c r="CH156" s="341"/>
      <c r="CI156" s="341"/>
      <c r="CJ156" s="222">
        <v>0.998</v>
      </c>
      <c r="CK156" s="222">
        <v>0.95</v>
      </c>
      <c r="CL156" s="223">
        <f t="shared" si="64"/>
        <v>1</v>
      </c>
      <c r="CM156" s="223">
        <f t="shared" si="65"/>
        <v>1</v>
      </c>
      <c r="CN156" s="223">
        <f t="shared" si="66"/>
        <v>1</v>
      </c>
      <c r="CO156" s="223">
        <f t="shared" si="67"/>
        <v>1</v>
      </c>
      <c r="CP156" s="223">
        <f t="shared" si="68"/>
        <v>1</v>
      </c>
      <c r="CQ156" s="223">
        <f t="shared" si="69"/>
        <v>1</v>
      </c>
      <c r="CR156" s="223">
        <f t="shared" si="70"/>
        <v>1</v>
      </c>
      <c r="CS156" s="343"/>
      <c r="CT156" s="343"/>
      <c r="CU156" s="343"/>
      <c r="CV156" s="343"/>
      <c r="CW156" s="343"/>
      <c r="CX156" s="343"/>
      <c r="CY156" s="343"/>
      <c r="CZ156" s="342"/>
      <c r="DA156" s="338"/>
      <c r="DB156" s="338"/>
      <c r="DC156" s="338"/>
      <c r="DD156" s="338"/>
      <c r="DE156" s="84">
        <f t="shared" si="94"/>
        <v>0</v>
      </c>
      <c r="DF156" s="84">
        <f t="shared" si="94"/>
        <v>0</v>
      </c>
      <c r="DG156" s="84">
        <f t="shared" si="94"/>
        <v>0</v>
      </c>
      <c r="DH156" s="84">
        <f t="shared" si="95"/>
        <v>0</v>
      </c>
      <c r="DI156" s="84">
        <f t="shared" si="95"/>
        <v>0</v>
      </c>
      <c r="DJ156" s="84">
        <f t="shared" si="95"/>
        <v>0</v>
      </c>
      <c r="DK156" s="84">
        <f t="shared" si="93"/>
        <v>0</v>
      </c>
      <c r="DL156" s="337"/>
      <c r="DM156" s="337"/>
      <c r="DN156" s="337"/>
      <c r="DO156" s="337"/>
      <c r="DP156" s="337"/>
      <c r="DQ156" s="337"/>
      <c r="DR156" s="337"/>
    </row>
    <row r="157" spans="1:122" s="106" customFormat="1" ht="13.5" thickBot="1" x14ac:dyDescent="0.25">
      <c r="A157" s="84">
        <v>1831</v>
      </c>
      <c r="B157" s="334">
        <v>41</v>
      </c>
      <c r="C157" s="113">
        <v>42653</v>
      </c>
      <c r="D157" s="110">
        <f t="shared" si="100"/>
        <v>79550</v>
      </c>
      <c r="E157" s="84">
        <v>11648</v>
      </c>
      <c r="F157" s="88">
        <v>301</v>
      </c>
      <c r="G157" s="84">
        <v>0</v>
      </c>
      <c r="H157" s="111">
        <v>0.97415865384615385</v>
      </c>
      <c r="I157" s="88">
        <v>14211</v>
      </c>
      <c r="J157" s="84">
        <v>357</v>
      </c>
      <c r="K157" s="88">
        <v>0</v>
      </c>
      <c r="L157" s="89">
        <v>0.97487861515727259</v>
      </c>
      <c r="M157" s="88">
        <v>4889</v>
      </c>
      <c r="N157" s="88">
        <v>99</v>
      </c>
      <c r="O157" s="88">
        <v>0</v>
      </c>
      <c r="P157" s="90">
        <v>0.97975046021681322</v>
      </c>
      <c r="Q157" s="88">
        <v>7193</v>
      </c>
      <c r="R157" s="88">
        <v>228</v>
      </c>
      <c r="S157" s="88">
        <v>0</v>
      </c>
      <c r="T157" s="90">
        <v>0.96830251633532605</v>
      </c>
      <c r="U157" s="88">
        <v>41609</v>
      </c>
      <c r="V157" s="88">
        <v>1656</v>
      </c>
      <c r="W157" s="88">
        <v>16</v>
      </c>
      <c r="X157" s="90">
        <v>0.9602009180706097</v>
      </c>
      <c r="Y157" s="85">
        <f t="shared" si="101"/>
        <v>79550</v>
      </c>
      <c r="Z157" s="85">
        <f t="shared" si="101"/>
        <v>2641</v>
      </c>
      <c r="AA157" s="91">
        <f t="shared" si="101"/>
        <v>16</v>
      </c>
      <c r="AB157" s="92">
        <v>1</v>
      </c>
      <c r="AC157" s="84">
        <v>0</v>
      </c>
      <c r="AD157" s="84">
        <v>0</v>
      </c>
      <c r="AE157" s="92">
        <v>1</v>
      </c>
      <c r="AF157" s="84">
        <v>0</v>
      </c>
      <c r="AG157" s="84">
        <v>0</v>
      </c>
      <c r="AH157" s="93">
        <v>1</v>
      </c>
      <c r="AI157" s="84">
        <v>0</v>
      </c>
      <c r="AJ157" s="94">
        <v>0</v>
      </c>
      <c r="AK157" s="93">
        <v>1</v>
      </c>
      <c r="AL157" s="84">
        <v>0</v>
      </c>
      <c r="AM157" s="94">
        <v>0</v>
      </c>
      <c r="AN157" s="93">
        <v>1</v>
      </c>
      <c r="AO157" s="84">
        <v>0</v>
      </c>
      <c r="AP157" s="94">
        <v>0</v>
      </c>
      <c r="AQ157" s="93">
        <v>1</v>
      </c>
      <c r="AR157" s="84">
        <v>0</v>
      </c>
      <c r="AS157" s="94">
        <v>0</v>
      </c>
      <c r="AT157" s="93">
        <v>1</v>
      </c>
      <c r="AU157" s="84">
        <v>0</v>
      </c>
      <c r="AV157" s="94">
        <v>0</v>
      </c>
      <c r="AW157" s="95">
        <f t="shared" si="81"/>
        <v>11648</v>
      </c>
      <c r="AX157" s="95">
        <f t="shared" si="82"/>
        <v>19100</v>
      </c>
      <c r="AY157" s="96">
        <f t="shared" si="83"/>
        <v>48802</v>
      </c>
      <c r="AZ157" s="107"/>
      <c r="BA157" s="97">
        <v>14.5</v>
      </c>
      <c r="BB157" s="98">
        <v>0</v>
      </c>
      <c r="BC157" s="98">
        <v>12</v>
      </c>
      <c r="BD157" s="99">
        <v>7.5</v>
      </c>
      <c r="BE157" s="100">
        <v>10.5</v>
      </c>
      <c r="BF157" s="101"/>
      <c r="BG157" s="84"/>
      <c r="BH157" s="84"/>
      <c r="BI157" s="102"/>
      <c r="BJ157" s="102"/>
      <c r="BK157" s="102"/>
      <c r="BL157" s="103"/>
      <c r="BM157" s="104"/>
      <c r="BN157" s="102"/>
      <c r="BO157" s="102"/>
      <c r="BP157" s="104"/>
      <c r="BQ157" s="104"/>
      <c r="BR157" s="104"/>
      <c r="BS157" s="104"/>
      <c r="BT157" s="105">
        <f t="shared" si="71"/>
        <v>1</v>
      </c>
      <c r="BU157" s="105">
        <f t="shared" si="72"/>
        <v>1</v>
      </c>
      <c r="BV157" s="105">
        <f t="shared" si="73"/>
        <v>1</v>
      </c>
      <c r="BW157" s="105">
        <f t="shared" si="63"/>
        <v>1</v>
      </c>
      <c r="BX157" s="105">
        <f t="shared" si="74"/>
        <v>1</v>
      </c>
      <c r="BY157" s="105">
        <f t="shared" si="75"/>
        <v>1</v>
      </c>
      <c r="BZ157" s="105">
        <f t="shared" si="76"/>
        <v>1</v>
      </c>
      <c r="CA157" s="221">
        <v>0.98</v>
      </c>
      <c r="CB157" s="221">
        <v>0.9</v>
      </c>
      <c r="CC157" s="339">
        <f t="shared" ref="CC157:CI157" si="104">AVERAGE(BT157:BT163)</f>
        <v>1</v>
      </c>
      <c r="CD157" s="339">
        <f t="shared" si="104"/>
        <v>1</v>
      </c>
      <c r="CE157" s="339">
        <f t="shared" si="104"/>
        <v>1</v>
      </c>
      <c r="CF157" s="339">
        <f t="shared" si="104"/>
        <v>1</v>
      </c>
      <c r="CG157" s="339">
        <f t="shared" si="104"/>
        <v>1</v>
      </c>
      <c r="CH157" s="339">
        <f t="shared" si="104"/>
        <v>1</v>
      </c>
      <c r="CI157" s="339">
        <f t="shared" si="104"/>
        <v>1</v>
      </c>
      <c r="CJ157" s="222">
        <v>0.998</v>
      </c>
      <c r="CK157" s="222">
        <v>0.95</v>
      </c>
      <c r="CL157" s="223">
        <f t="shared" si="64"/>
        <v>1</v>
      </c>
      <c r="CM157" s="223">
        <f t="shared" si="65"/>
        <v>1</v>
      </c>
      <c r="CN157" s="223">
        <f t="shared" si="66"/>
        <v>1</v>
      </c>
      <c r="CO157" s="223">
        <f t="shared" si="67"/>
        <v>1</v>
      </c>
      <c r="CP157" s="223">
        <f t="shared" si="68"/>
        <v>1</v>
      </c>
      <c r="CQ157" s="223">
        <f t="shared" si="69"/>
        <v>1</v>
      </c>
      <c r="CR157" s="223">
        <f t="shared" si="70"/>
        <v>1</v>
      </c>
      <c r="CS157" s="342">
        <f t="shared" ref="CS157:CY157" si="105">AVERAGE(CL157:CL163)</f>
        <v>1</v>
      </c>
      <c r="CT157" s="342">
        <f t="shared" si="105"/>
        <v>1</v>
      </c>
      <c r="CU157" s="342">
        <f t="shared" si="105"/>
        <v>1</v>
      </c>
      <c r="CV157" s="342">
        <f t="shared" si="105"/>
        <v>1</v>
      </c>
      <c r="CW157" s="342">
        <f t="shared" si="105"/>
        <v>1</v>
      </c>
      <c r="CX157" s="342">
        <f t="shared" si="105"/>
        <v>1</v>
      </c>
      <c r="CY157" s="342">
        <f t="shared" si="105"/>
        <v>1</v>
      </c>
      <c r="CZ157" s="342">
        <f>(SUM(Q157:Q163)-SUM(R157:R163))/SUM(Q157:Q163)</f>
        <v>0.95590156504119228</v>
      </c>
      <c r="DA157" s="338">
        <f>(SUM(U157:U163)-SUM(V157:V163))/SUM(U157:U163)</f>
        <v>0.95924956701800723</v>
      </c>
      <c r="DB157" s="338">
        <f>((SUM(E157:E163)-SUM(F157:F163))/SUM(E157:E163))</f>
        <v>0.97157158687096401</v>
      </c>
      <c r="DC157" s="338">
        <f>((SUM(I157:I163)-SUM(J157:J163))/SUM(I157:I163))</f>
        <v>0.96594460039192842</v>
      </c>
      <c r="DD157" s="338">
        <f>((SUM(M157:M163)-SUM(N157:N163))/SUM(M157:M163))</f>
        <v>0.9670266763347708</v>
      </c>
      <c r="DE157" s="84">
        <f t="shared" si="94"/>
        <v>0</v>
      </c>
      <c r="DF157" s="84">
        <f t="shared" si="94"/>
        <v>0</v>
      </c>
      <c r="DG157" s="84">
        <f t="shared" si="94"/>
        <v>0</v>
      </c>
      <c r="DH157" s="84">
        <f t="shared" si="95"/>
        <v>0</v>
      </c>
      <c r="DI157" s="84">
        <f t="shared" si="95"/>
        <v>0</v>
      </c>
      <c r="DJ157" s="84">
        <f t="shared" si="95"/>
        <v>0</v>
      </c>
      <c r="DK157" s="84">
        <f t="shared" si="93"/>
        <v>0</v>
      </c>
      <c r="DL157" s="337">
        <f>IF(CC157&lt;99%,5000,IF(CC157&lt;99.2%,4500,IF(CC157&lt;99.3%,4000,IF(CC157&lt;99.4%,3500,IF(CC157&lt;99.5%,3000,IF(CC157&lt;99.6%,2500,IF(CC157&lt;99.7%,2000,IF(CC157&lt;99.8%,1500,))))))))</f>
        <v>0</v>
      </c>
      <c r="DM157" s="337">
        <f>IF(CD157&lt;99%,5000,IF(CD157&lt;99.2%,4500,IF(CD157&lt;99.3%,4000,IF(CD157&lt;99.4%,3500,IF(CD157&lt;99.5%,3000,IF(CD157&lt;99.6%,2500,IF(CD157&lt;99.7%,2000,IF(CD157&lt;99.8%,1500,))))))))</f>
        <v>0</v>
      </c>
      <c r="DN157" s="337">
        <f>IF(CE157&lt;99%,5000,IF(CE157&lt;99.2%,4500,IF(CE157&lt;99.3%,4000,IF(CE157&lt;99.4%,3500,IF(CE157&lt;99.5%,3000,IF(CE157&lt;99.6%,2500,IF(CE157&lt;99.7%,2000,IF(CE157&lt;99.8%,1500,))))))))</f>
        <v>0</v>
      </c>
      <c r="DO157" s="337">
        <f>IF(CF157&lt;88.2%,5000,IF(CF157&lt;88.4%,4500,IF(CF157&lt;88.5%,4000,IF(CF157&lt;88.6%,3500,IF(CF157&lt;88.7%,3000,IF(CF157&lt;88.8%,2500,IF(CF157&lt;88.9%,2000,IF(CF157&lt;90%,1500,))))))))</f>
        <v>0</v>
      </c>
      <c r="DP157" s="337">
        <f>IF(CG157&lt;99%,5000,IF(CG157&lt;99.2%,4500,IF(CG157&lt;99.3%,4000,IF(CG157&lt;99.4%,3500,IF(CG157&lt;99.5%,3000,IF(CG157&lt;99.6%,2500,IF(CG157&lt;99.7%,2000,IF(CG157&lt;99.8%,1500,))))))))</f>
        <v>0</v>
      </c>
      <c r="DQ157" s="337">
        <f>IF(CH157&lt;99%,5000,IF(CH157&lt;99.2%,4500,IF(CH157&lt;99.3%,4000,IF(CH157&lt;99.4%,3500,IF(CH157&lt;99.5%,3000,IF(CH157&lt;99.6%,2500,IF(CH157&lt;99.7%,2000,IF(CH157&lt;99.8%,1500,))))))))</f>
        <v>0</v>
      </c>
      <c r="DR157" s="337">
        <f>IF(CI157&lt;99%,5000,IF(CI157&lt;99.2%,4500,IF(CI157&lt;99.3%,4000,IF(CI157&lt;99.4%,3500,IF(CI157&lt;99.5%,3000,IF(CI157&lt;99.6%,2500,IF(CI157&lt;99.7%,2000,IF(CI157&lt;99.8%,1500,))))))))</f>
        <v>0</v>
      </c>
    </row>
    <row r="158" spans="1:122" s="106" customFormat="1" ht="13.5" thickBot="1" x14ac:dyDescent="0.25">
      <c r="A158" s="84">
        <v>1832</v>
      </c>
      <c r="B158" s="335"/>
      <c r="C158" s="113">
        <v>42654</v>
      </c>
      <c r="D158" s="110">
        <f t="shared" si="100"/>
        <v>83438</v>
      </c>
      <c r="E158" s="84">
        <v>10247</v>
      </c>
      <c r="F158" s="88">
        <v>290</v>
      </c>
      <c r="G158" s="84">
        <v>5</v>
      </c>
      <c r="H158" s="89">
        <v>0.97169903386356982</v>
      </c>
      <c r="I158" s="88">
        <v>14673</v>
      </c>
      <c r="J158" s="84">
        <v>546</v>
      </c>
      <c r="K158" s="88">
        <v>2</v>
      </c>
      <c r="L158" s="89">
        <v>0.96278879574729093</v>
      </c>
      <c r="M158" s="88">
        <v>5159</v>
      </c>
      <c r="N158" s="88">
        <v>128</v>
      </c>
      <c r="O158" s="88">
        <v>0</v>
      </c>
      <c r="P158" s="90">
        <v>0.97518899011436322</v>
      </c>
      <c r="Q158" s="88">
        <v>7741</v>
      </c>
      <c r="R158" s="88">
        <v>331</v>
      </c>
      <c r="S158" s="88">
        <v>0</v>
      </c>
      <c r="T158" s="90">
        <v>0.95724066658054519</v>
      </c>
      <c r="U158" s="88">
        <v>45618</v>
      </c>
      <c r="V158" s="88">
        <v>2498</v>
      </c>
      <c r="W158" s="88">
        <v>0</v>
      </c>
      <c r="X158" s="90">
        <v>0.94524091367442675</v>
      </c>
      <c r="Y158" s="85">
        <f t="shared" si="101"/>
        <v>83438</v>
      </c>
      <c r="Z158" s="85">
        <f t="shared" si="101"/>
        <v>3793</v>
      </c>
      <c r="AA158" s="91">
        <f t="shared" si="101"/>
        <v>7</v>
      </c>
      <c r="AB158" s="92">
        <v>1</v>
      </c>
      <c r="AC158" s="84">
        <v>0</v>
      </c>
      <c r="AD158" s="84">
        <v>0</v>
      </c>
      <c r="AE158" s="92">
        <v>1</v>
      </c>
      <c r="AF158" s="84">
        <v>0</v>
      </c>
      <c r="AG158" s="84">
        <v>0</v>
      </c>
      <c r="AH158" s="93">
        <v>1</v>
      </c>
      <c r="AI158" s="84">
        <v>0</v>
      </c>
      <c r="AJ158" s="94">
        <v>0</v>
      </c>
      <c r="AK158" s="93">
        <v>1</v>
      </c>
      <c r="AL158" s="84">
        <v>0</v>
      </c>
      <c r="AM158" s="94">
        <v>0</v>
      </c>
      <c r="AN158" s="93">
        <v>1</v>
      </c>
      <c r="AO158" s="84">
        <v>0</v>
      </c>
      <c r="AP158" s="94">
        <v>0</v>
      </c>
      <c r="AQ158" s="93">
        <v>1</v>
      </c>
      <c r="AR158" s="84">
        <v>0</v>
      </c>
      <c r="AS158" s="94">
        <v>0</v>
      </c>
      <c r="AT158" s="93">
        <v>1</v>
      </c>
      <c r="AU158" s="84">
        <v>0</v>
      </c>
      <c r="AV158" s="94">
        <v>0</v>
      </c>
      <c r="AW158" s="95">
        <f t="shared" si="81"/>
        <v>10247</v>
      </c>
      <c r="AX158" s="95">
        <f t="shared" si="82"/>
        <v>19832</v>
      </c>
      <c r="AY158" s="96">
        <f t="shared" si="83"/>
        <v>53359</v>
      </c>
      <c r="AZ158" s="107"/>
      <c r="BA158" s="97">
        <v>16</v>
      </c>
      <c r="BB158" s="98">
        <v>0</v>
      </c>
      <c r="BC158" s="98">
        <v>8</v>
      </c>
      <c r="BD158" s="99">
        <v>7.5</v>
      </c>
      <c r="BE158" s="100">
        <v>10.5</v>
      </c>
      <c r="BF158" s="101"/>
      <c r="BG158" s="84"/>
      <c r="BH158" s="84"/>
      <c r="BI158" s="102"/>
      <c r="BJ158" s="102"/>
      <c r="BK158" s="102"/>
      <c r="BL158" s="103"/>
      <c r="BM158" s="104"/>
      <c r="BN158" s="102"/>
      <c r="BO158" s="102"/>
      <c r="BP158" s="104"/>
      <c r="BQ158" s="104"/>
      <c r="BR158" s="104"/>
      <c r="BS158" s="104"/>
      <c r="BT158" s="105">
        <f t="shared" si="71"/>
        <v>1</v>
      </c>
      <c r="BU158" s="105">
        <f t="shared" si="72"/>
        <v>1</v>
      </c>
      <c r="BV158" s="105">
        <f t="shared" si="73"/>
        <v>1</v>
      </c>
      <c r="BW158" s="105">
        <f t="shared" si="63"/>
        <v>1</v>
      </c>
      <c r="BX158" s="105">
        <f t="shared" si="74"/>
        <v>1</v>
      </c>
      <c r="BY158" s="105">
        <f t="shared" si="75"/>
        <v>1</v>
      </c>
      <c r="BZ158" s="105">
        <f t="shared" si="76"/>
        <v>1</v>
      </c>
      <c r="CA158" s="221">
        <v>0.98</v>
      </c>
      <c r="CB158" s="221">
        <v>0.9</v>
      </c>
      <c r="CC158" s="340"/>
      <c r="CD158" s="340"/>
      <c r="CE158" s="340"/>
      <c r="CF158" s="340"/>
      <c r="CG158" s="340"/>
      <c r="CH158" s="340"/>
      <c r="CI158" s="340"/>
      <c r="CJ158" s="222">
        <v>0.998</v>
      </c>
      <c r="CK158" s="222">
        <v>0.95</v>
      </c>
      <c r="CL158" s="223">
        <f t="shared" si="64"/>
        <v>1</v>
      </c>
      <c r="CM158" s="223">
        <f t="shared" si="65"/>
        <v>1</v>
      </c>
      <c r="CN158" s="223">
        <f t="shared" si="66"/>
        <v>1</v>
      </c>
      <c r="CO158" s="223">
        <f t="shared" si="67"/>
        <v>1</v>
      </c>
      <c r="CP158" s="223">
        <f t="shared" si="68"/>
        <v>1</v>
      </c>
      <c r="CQ158" s="223">
        <f t="shared" si="69"/>
        <v>1</v>
      </c>
      <c r="CR158" s="223">
        <f t="shared" si="70"/>
        <v>1</v>
      </c>
      <c r="CS158" s="343"/>
      <c r="CT158" s="343"/>
      <c r="CU158" s="343"/>
      <c r="CV158" s="343"/>
      <c r="CW158" s="343"/>
      <c r="CX158" s="343"/>
      <c r="CY158" s="343"/>
      <c r="CZ158" s="342"/>
      <c r="DA158" s="338"/>
      <c r="DB158" s="338"/>
      <c r="DC158" s="338"/>
      <c r="DD158" s="338"/>
      <c r="DE158" s="84">
        <f t="shared" si="94"/>
        <v>0</v>
      </c>
      <c r="DF158" s="84">
        <f t="shared" si="94"/>
        <v>0</v>
      </c>
      <c r="DG158" s="84">
        <f t="shared" si="94"/>
        <v>0</v>
      </c>
      <c r="DH158" s="84">
        <f t="shared" si="95"/>
        <v>0</v>
      </c>
      <c r="DI158" s="84">
        <f t="shared" si="95"/>
        <v>0</v>
      </c>
      <c r="DJ158" s="84">
        <f t="shared" si="95"/>
        <v>0</v>
      </c>
      <c r="DK158" s="84">
        <f t="shared" si="93"/>
        <v>0</v>
      </c>
      <c r="DL158" s="337"/>
      <c r="DM158" s="337"/>
      <c r="DN158" s="337"/>
      <c r="DO158" s="337"/>
      <c r="DP158" s="337"/>
      <c r="DQ158" s="337"/>
      <c r="DR158" s="337"/>
    </row>
    <row r="159" spans="1:122" s="106" customFormat="1" ht="13.5" thickBot="1" x14ac:dyDescent="0.25">
      <c r="A159" s="84">
        <v>1833</v>
      </c>
      <c r="B159" s="335"/>
      <c r="C159" s="86">
        <v>42655</v>
      </c>
      <c r="D159" s="87">
        <v>79551</v>
      </c>
      <c r="E159" s="84">
        <v>10930</v>
      </c>
      <c r="F159" s="88">
        <v>345</v>
      </c>
      <c r="G159" s="84">
        <v>12</v>
      </c>
      <c r="H159" s="89">
        <v>0.96843549862763034</v>
      </c>
      <c r="I159" s="88">
        <v>15143</v>
      </c>
      <c r="J159" s="84">
        <v>570</v>
      </c>
      <c r="K159" s="88">
        <v>0</v>
      </c>
      <c r="L159" s="89">
        <v>0.96235884567126728</v>
      </c>
      <c r="M159" s="88">
        <v>4849</v>
      </c>
      <c r="N159" s="88">
        <v>248</v>
      </c>
      <c r="O159" s="88">
        <v>0</v>
      </c>
      <c r="P159" s="90">
        <v>0.94885543411012585</v>
      </c>
      <c r="Q159" s="88">
        <v>6698</v>
      </c>
      <c r="R159" s="88">
        <v>344</v>
      </c>
      <c r="S159" s="88">
        <v>1</v>
      </c>
      <c r="T159" s="90">
        <v>0.94864138548820542</v>
      </c>
      <c r="U159" s="88">
        <v>41931</v>
      </c>
      <c r="V159" s="88">
        <v>1622</v>
      </c>
      <c r="W159" s="88">
        <v>5</v>
      </c>
      <c r="X159" s="90">
        <v>0.96131740239917962</v>
      </c>
      <c r="Y159" s="85">
        <v>79551</v>
      </c>
      <c r="Z159" s="85">
        <v>3129</v>
      </c>
      <c r="AA159" s="91">
        <v>18</v>
      </c>
      <c r="AB159" s="92">
        <v>1</v>
      </c>
      <c r="AC159" s="84">
        <v>0</v>
      </c>
      <c r="AD159" s="84">
        <v>0</v>
      </c>
      <c r="AE159" s="92">
        <v>1</v>
      </c>
      <c r="AF159" s="84">
        <v>0</v>
      </c>
      <c r="AG159" s="84">
        <v>0</v>
      </c>
      <c r="AH159" s="93">
        <v>1</v>
      </c>
      <c r="AI159" s="84">
        <v>0</v>
      </c>
      <c r="AJ159" s="94">
        <v>0</v>
      </c>
      <c r="AK159" s="93">
        <v>1</v>
      </c>
      <c r="AL159" s="84">
        <v>0</v>
      </c>
      <c r="AM159" s="94">
        <v>0</v>
      </c>
      <c r="AN159" s="93">
        <v>1</v>
      </c>
      <c r="AO159" s="84">
        <v>0</v>
      </c>
      <c r="AP159" s="94">
        <v>0</v>
      </c>
      <c r="AQ159" s="93">
        <v>1</v>
      </c>
      <c r="AR159" s="84">
        <v>0</v>
      </c>
      <c r="AS159" s="94">
        <v>0</v>
      </c>
      <c r="AT159" s="93">
        <v>1</v>
      </c>
      <c r="AU159" s="84">
        <v>0</v>
      </c>
      <c r="AV159" s="94">
        <v>0</v>
      </c>
      <c r="AW159" s="95"/>
      <c r="AX159" s="95"/>
      <c r="AY159" s="96"/>
      <c r="AZ159" s="107"/>
      <c r="BA159" s="97">
        <v>21</v>
      </c>
      <c r="BB159" s="98">
        <v>9</v>
      </c>
      <c r="BC159" s="98">
        <v>18</v>
      </c>
      <c r="BD159" s="99">
        <v>7.5</v>
      </c>
      <c r="BE159" s="100">
        <v>10.5</v>
      </c>
      <c r="BF159" s="101"/>
      <c r="BG159" s="84"/>
      <c r="BH159" s="84"/>
      <c r="BI159" s="102"/>
      <c r="BJ159" s="102"/>
      <c r="BK159" s="102"/>
      <c r="BL159" s="103"/>
      <c r="BM159" s="104"/>
      <c r="BN159" s="102"/>
      <c r="BO159" s="102"/>
      <c r="BP159" s="104"/>
      <c r="BQ159" s="104"/>
      <c r="BR159" s="104"/>
      <c r="BS159" s="104"/>
      <c r="BT159" s="105">
        <f t="shared" si="71"/>
        <v>1</v>
      </c>
      <c r="BU159" s="105">
        <f t="shared" si="72"/>
        <v>1</v>
      </c>
      <c r="BV159" s="105">
        <f t="shared" si="73"/>
        <v>1</v>
      </c>
      <c r="BW159" s="105">
        <f t="shared" si="63"/>
        <v>1</v>
      </c>
      <c r="BX159" s="105">
        <f t="shared" si="74"/>
        <v>1</v>
      </c>
      <c r="BY159" s="105">
        <f t="shared" si="75"/>
        <v>1</v>
      </c>
      <c r="BZ159" s="105">
        <f t="shared" si="76"/>
        <v>1</v>
      </c>
      <c r="CA159" s="221">
        <v>0.98</v>
      </c>
      <c r="CB159" s="221">
        <v>0.9</v>
      </c>
      <c r="CC159" s="340"/>
      <c r="CD159" s="340"/>
      <c r="CE159" s="340"/>
      <c r="CF159" s="340"/>
      <c r="CG159" s="340"/>
      <c r="CH159" s="340"/>
      <c r="CI159" s="340"/>
      <c r="CJ159" s="222">
        <v>0.998</v>
      </c>
      <c r="CK159" s="222">
        <v>0.95</v>
      </c>
      <c r="CL159" s="223">
        <f t="shared" si="64"/>
        <v>1</v>
      </c>
      <c r="CM159" s="223">
        <f t="shared" si="65"/>
        <v>1</v>
      </c>
      <c r="CN159" s="223">
        <f t="shared" si="66"/>
        <v>1</v>
      </c>
      <c r="CO159" s="223">
        <f t="shared" si="67"/>
        <v>1</v>
      </c>
      <c r="CP159" s="223">
        <f t="shared" si="68"/>
        <v>1</v>
      </c>
      <c r="CQ159" s="223">
        <f t="shared" si="69"/>
        <v>1</v>
      </c>
      <c r="CR159" s="223">
        <f t="shared" si="70"/>
        <v>1</v>
      </c>
      <c r="CS159" s="343"/>
      <c r="CT159" s="343"/>
      <c r="CU159" s="343"/>
      <c r="CV159" s="343"/>
      <c r="CW159" s="343"/>
      <c r="CX159" s="343"/>
      <c r="CY159" s="343"/>
      <c r="CZ159" s="342"/>
      <c r="DA159" s="338"/>
      <c r="DB159" s="338"/>
      <c r="DC159" s="338"/>
      <c r="DD159" s="338"/>
      <c r="DE159" s="84">
        <f t="shared" si="94"/>
        <v>0</v>
      </c>
      <c r="DF159" s="84">
        <f t="shared" si="94"/>
        <v>0</v>
      </c>
      <c r="DG159" s="84">
        <f t="shared" si="94"/>
        <v>0</v>
      </c>
      <c r="DH159" s="84">
        <f t="shared" si="95"/>
        <v>0</v>
      </c>
      <c r="DI159" s="84">
        <f t="shared" si="95"/>
        <v>0</v>
      </c>
      <c r="DJ159" s="84">
        <f t="shared" si="95"/>
        <v>0</v>
      </c>
      <c r="DK159" s="84">
        <f t="shared" si="93"/>
        <v>0</v>
      </c>
      <c r="DL159" s="337"/>
      <c r="DM159" s="337"/>
      <c r="DN159" s="337"/>
      <c r="DO159" s="337"/>
      <c r="DP159" s="337"/>
      <c r="DQ159" s="337"/>
      <c r="DR159" s="337"/>
    </row>
    <row r="160" spans="1:122" s="106" customFormat="1" ht="13.5" thickBot="1" x14ac:dyDescent="0.25">
      <c r="A160" s="84">
        <v>1834</v>
      </c>
      <c r="B160" s="335"/>
      <c r="C160" s="113">
        <v>42656</v>
      </c>
      <c r="D160" s="110">
        <f t="shared" ref="D160:D180" si="106">SUM(E160,I160,M160,Q160,U160)</f>
        <v>70319</v>
      </c>
      <c r="E160" s="84">
        <v>9811</v>
      </c>
      <c r="F160" s="88">
        <v>247</v>
      </c>
      <c r="G160" s="84">
        <v>0</v>
      </c>
      <c r="H160" s="111">
        <v>0.97482417694424628</v>
      </c>
      <c r="I160" s="88">
        <v>10604</v>
      </c>
      <c r="J160" s="84">
        <v>274</v>
      </c>
      <c r="K160" s="88">
        <v>0</v>
      </c>
      <c r="L160" s="89">
        <v>0.97416069407770656</v>
      </c>
      <c r="M160" s="88">
        <v>4044</v>
      </c>
      <c r="N160" s="88">
        <v>96</v>
      </c>
      <c r="O160" s="88">
        <v>0</v>
      </c>
      <c r="P160" s="90">
        <v>0.97626112759643913</v>
      </c>
      <c r="Q160" s="88">
        <v>5820</v>
      </c>
      <c r="R160" s="88">
        <v>248</v>
      </c>
      <c r="S160" s="88">
        <v>0</v>
      </c>
      <c r="T160" s="90">
        <v>0.95738831615120279</v>
      </c>
      <c r="U160" s="88">
        <v>40040</v>
      </c>
      <c r="V160" s="88">
        <v>1813</v>
      </c>
      <c r="W160" s="88">
        <v>0</v>
      </c>
      <c r="X160" s="90">
        <v>0.95472027972027973</v>
      </c>
      <c r="Y160" s="85">
        <f t="shared" ref="Y160:AA175" si="107">E160+I160+M160+Q160+U160</f>
        <v>70319</v>
      </c>
      <c r="Z160" s="85">
        <f t="shared" si="107"/>
        <v>2678</v>
      </c>
      <c r="AA160" s="91">
        <f t="shared" si="107"/>
        <v>0</v>
      </c>
      <c r="AB160" s="92">
        <v>1</v>
      </c>
      <c r="AC160" s="84">
        <v>0</v>
      </c>
      <c r="AD160" s="84">
        <v>0</v>
      </c>
      <c r="AE160" s="92">
        <v>1</v>
      </c>
      <c r="AF160" s="84">
        <v>0</v>
      </c>
      <c r="AG160" s="84">
        <v>0</v>
      </c>
      <c r="AH160" s="93">
        <v>1</v>
      </c>
      <c r="AI160" s="84">
        <v>0</v>
      </c>
      <c r="AJ160" s="94">
        <v>0</v>
      </c>
      <c r="AK160" s="93">
        <v>1</v>
      </c>
      <c r="AL160" s="84">
        <v>0</v>
      </c>
      <c r="AM160" s="94">
        <v>0</v>
      </c>
      <c r="AN160" s="93">
        <v>1</v>
      </c>
      <c r="AO160" s="84">
        <v>0</v>
      </c>
      <c r="AP160" s="94">
        <v>0</v>
      </c>
      <c r="AQ160" s="93">
        <v>1</v>
      </c>
      <c r="AR160" s="84">
        <v>0</v>
      </c>
      <c r="AS160" s="94">
        <v>0</v>
      </c>
      <c r="AT160" s="93">
        <v>1</v>
      </c>
      <c r="AU160" s="84">
        <v>0</v>
      </c>
      <c r="AV160" s="94">
        <v>0</v>
      </c>
      <c r="AW160" s="95">
        <f t="shared" si="81"/>
        <v>9811</v>
      </c>
      <c r="AX160" s="95">
        <f t="shared" si="82"/>
        <v>14648</v>
      </c>
      <c r="AY160" s="96">
        <f t="shared" si="83"/>
        <v>45860</v>
      </c>
      <c r="AZ160" s="107"/>
      <c r="BA160" s="97">
        <v>21</v>
      </c>
      <c r="BB160" s="98">
        <v>9</v>
      </c>
      <c r="BC160" s="98">
        <v>22</v>
      </c>
      <c r="BD160" s="99">
        <v>7.5</v>
      </c>
      <c r="BE160" s="100">
        <v>10.5</v>
      </c>
      <c r="BF160" s="101"/>
      <c r="BG160" s="84"/>
      <c r="BH160" s="84"/>
      <c r="BI160" s="102"/>
      <c r="BJ160" s="102"/>
      <c r="BK160" s="102"/>
      <c r="BL160" s="103"/>
      <c r="BM160" s="104"/>
      <c r="BN160" s="102"/>
      <c r="BO160" s="102"/>
      <c r="BP160" s="104"/>
      <c r="BQ160" s="104"/>
      <c r="BR160" s="104"/>
      <c r="BS160" s="104"/>
      <c r="BT160" s="105">
        <f t="shared" si="71"/>
        <v>1</v>
      </c>
      <c r="BU160" s="105">
        <f t="shared" si="72"/>
        <v>1</v>
      </c>
      <c r="BV160" s="105">
        <f t="shared" si="73"/>
        <v>1</v>
      </c>
      <c r="BW160" s="105">
        <f t="shared" si="63"/>
        <v>1</v>
      </c>
      <c r="BX160" s="105">
        <f t="shared" si="74"/>
        <v>1</v>
      </c>
      <c r="BY160" s="105">
        <f t="shared" si="75"/>
        <v>1</v>
      </c>
      <c r="BZ160" s="105">
        <f t="shared" si="76"/>
        <v>1</v>
      </c>
      <c r="CA160" s="221">
        <v>0.98</v>
      </c>
      <c r="CB160" s="221">
        <v>0.9</v>
      </c>
      <c r="CC160" s="340"/>
      <c r="CD160" s="340"/>
      <c r="CE160" s="340"/>
      <c r="CF160" s="340"/>
      <c r="CG160" s="340"/>
      <c r="CH160" s="340"/>
      <c r="CI160" s="340"/>
      <c r="CJ160" s="222">
        <v>0.998</v>
      </c>
      <c r="CK160" s="222">
        <v>0.95</v>
      </c>
      <c r="CL160" s="223">
        <f t="shared" si="64"/>
        <v>1</v>
      </c>
      <c r="CM160" s="223">
        <f t="shared" si="65"/>
        <v>1</v>
      </c>
      <c r="CN160" s="223">
        <f t="shared" si="66"/>
        <v>1</v>
      </c>
      <c r="CO160" s="223">
        <f t="shared" si="67"/>
        <v>1</v>
      </c>
      <c r="CP160" s="223">
        <f t="shared" si="68"/>
        <v>1</v>
      </c>
      <c r="CQ160" s="223">
        <f t="shared" si="69"/>
        <v>1</v>
      </c>
      <c r="CR160" s="223">
        <f t="shared" si="70"/>
        <v>1</v>
      </c>
      <c r="CS160" s="343"/>
      <c r="CT160" s="343"/>
      <c r="CU160" s="343"/>
      <c r="CV160" s="343"/>
      <c r="CW160" s="343"/>
      <c r="CX160" s="343"/>
      <c r="CY160" s="343"/>
      <c r="CZ160" s="342"/>
      <c r="DA160" s="338"/>
      <c r="DB160" s="338"/>
      <c r="DC160" s="338"/>
      <c r="DD160" s="338"/>
      <c r="DE160" s="84">
        <f t="shared" si="94"/>
        <v>0</v>
      </c>
      <c r="DF160" s="84">
        <f t="shared" si="94"/>
        <v>0</v>
      </c>
      <c r="DG160" s="84">
        <f t="shared" si="94"/>
        <v>0</v>
      </c>
      <c r="DH160" s="84">
        <f t="shared" si="95"/>
        <v>0</v>
      </c>
      <c r="DI160" s="84">
        <f t="shared" si="95"/>
        <v>0</v>
      </c>
      <c r="DJ160" s="84">
        <f t="shared" si="95"/>
        <v>0</v>
      </c>
      <c r="DK160" s="84">
        <f t="shared" si="93"/>
        <v>0</v>
      </c>
      <c r="DL160" s="337"/>
      <c r="DM160" s="337"/>
      <c r="DN160" s="337"/>
      <c r="DO160" s="337"/>
      <c r="DP160" s="337"/>
      <c r="DQ160" s="337"/>
      <c r="DR160" s="337"/>
    </row>
    <row r="161" spans="1:122" s="106" customFormat="1" ht="13.5" thickBot="1" x14ac:dyDescent="0.25">
      <c r="A161" s="84">
        <v>1835</v>
      </c>
      <c r="B161" s="335"/>
      <c r="C161" s="113">
        <v>42657</v>
      </c>
      <c r="D161" s="110">
        <f t="shared" si="106"/>
        <v>73757</v>
      </c>
      <c r="E161" s="84">
        <v>9706</v>
      </c>
      <c r="F161" s="88">
        <v>305</v>
      </c>
      <c r="G161" s="84">
        <v>0</v>
      </c>
      <c r="H161" s="89">
        <v>0.96857613847104884</v>
      </c>
      <c r="I161" s="88">
        <v>14922</v>
      </c>
      <c r="J161" s="84">
        <v>487</v>
      </c>
      <c r="K161" s="88">
        <v>0</v>
      </c>
      <c r="L161" s="89">
        <v>0.96736362417906452</v>
      </c>
      <c r="M161" s="88">
        <v>4403</v>
      </c>
      <c r="N161" s="88">
        <v>155</v>
      </c>
      <c r="O161" s="88">
        <v>0</v>
      </c>
      <c r="P161" s="90">
        <v>0.96479672950261186</v>
      </c>
      <c r="Q161" s="88">
        <v>7080</v>
      </c>
      <c r="R161" s="88">
        <v>364</v>
      </c>
      <c r="S161" s="88">
        <v>0</v>
      </c>
      <c r="T161" s="90">
        <v>0.94858757062146892</v>
      </c>
      <c r="U161" s="88">
        <v>37646</v>
      </c>
      <c r="V161" s="88">
        <v>1774</v>
      </c>
      <c r="W161" s="88">
        <v>3</v>
      </c>
      <c r="X161" s="90">
        <v>0.95287679965999039</v>
      </c>
      <c r="Y161" s="85">
        <f t="shared" si="107"/>
        <v>73757</v>
      </c>
      <c r="Z161" s="85">
        <f t="shared" si="107"/>
        <v>3085</v>
      </c>
      <c r="AA161" s="91">
        <f t="shared" si="107"/>
        <v>3</v>
      </c>
      <c r="AB161" s="92">
        <v>1</v>
      </c>
      <c r="AC161" s="84">
        <v>0</v>
      </c>
      <c r="AD161" s="84">
        <v>0</v>
      </c>
      <c r="AE161" s="92">
        <v>1</v>
      </c>
      <c r="AF161" s="84">
        <v>0</v>
      </c>
      <c r="AG161" s="84">
        <v>0</v>
      </c>
      <c r="AH161" s="93">
        <v>1</v>
      </c>
      <c r="AI161" s="84">
        <v>0</v>
      </c>
      <c r="AJ161" s="94">
        <v>0</v>
      </c>
      <c r="AK161" s="93">
        <v>1</v>
      </c>
      <c r="AL161" s="84">
        <v>0</v>
      </c>
      <c r="AM161" s="94">
        <v>0</v>
      </c>
      <c r="AN161" s="93">
        <v>1</v>
      </c>
      <c r="AO161" s="84">
        <v>0</v>
      </c>
      <c r="AP161" s="94">
        <v>0</v>
      </c>
      <c r="AQ161" s="93">
        <v>1</v>
      </c>
      <c r="AR161" s="84">
        <v>0</v>
      </c>
      <c r="AS161" s="94">
        <v>0</v>
      </c>
      <c r="AT161" s="93">
        <v>1</v>
      </c>
      <c r="AU161" s="84">
        <v>0</v>
      </c>
      <c r="AV161" s="94">
        <v>0</v>
      </c>
      <c r="AW161" s="95">
        <f t="shared" si="81"/>
        <v>9706</v>
      </c>
      <c r="AX161" s="95">
        <f t="shared" si="82"/>
        <v>19325</v>
      </c>
      <c r="AY161" s="96">
        <f t="shared" si="83"/>
        <v>44726</v>
      </c>
      <c r="AZ161" s="107"/>
      <c r="BA161" s="97">
        <v>21</v>
      </c>
      <c r="BB161" s="98">
        <v>9</v>
      </c>
      <c r="BC161" s="98">
        <v>22</v>
      </c>
      <c r="BD161" s="99">
        <v>7.5</v>
      </c>
      <c r="BE161" s="100">
        <v>10.5</v>
      </c>
      <c r="BF161" s="101"/>
      <c r="BG161" s="84"/>
      <c r="BH161" s="84"/>
      <c r="BI161" s="102"/>
      <c r="BJ161" s="102"/>
      <c r="BK161" s="102"/>
      <c r="BL161" s="103"/>
      <c r="BM161" s="104"/>
      <c r="BN161" s="102"/>
      <c r="BO161" s="102"/>
      <c r="BP161" s="104"/>
      <c r="BQ161" s="104"/>
      <c r="BR161" s="104"/>
      <c r="BS161" s="104"/>
      <c r="BT161" s="105">
        <f t="shared" si="71"/>
        <v>1</v>
      </c>
      <c r="BU161" s="105">
        <f t="shared" si="72"/>
        <v>1</v>
      </c>
      <c r="BV161" s="105">
        <f t="shared" si="73"/>
        <v>1</v>
      </c>
      <c r="BW161" s="105">
        <f t="shared" ref="BW161:BW224" si="108">IF(BP161&lt;1,1,AK161)</f>
        <v>1</v>
      </c>
      <c r="BX161" s="105">
        <f t="shared" si="74"/>
        <v>1</v>
      </c>
      <c r="BY161" s="105">
        <f t="shared" si="75"/>
        <v>1</v>
      </c>
      <c r="BZ161" s="105">
        <f t="shared" si="76"/>
        <v>1</v>
      </c>
      <c r="CA161" s="221">
        <v>0.98</v>
      </c>
      <c r="CB161" s="221">
        <v>0.9</v>
      </c>
      <c r="CC161" s="340"/>
      <c r="CD161" s="340"/>
      <c r="CE161" s="340"/>
      <c r="CF161" s="340"/>
      <c r="CG161" s="340"/>
      <c r="CH161" s="340"/>
      <c r="CI161" s="340"/>
      <c r="CJ161" s="222">
        <v>0.998</v>
      </c>
      <c r="CK161" s="222">
        <v>0.95</v>
      </c>
      <c r="CL161" s="223">
        <f t="shared" ref="CL161:CL224" si="109">AB161</f>
        <v>1</v>
      </c>
      <c r="CM161" s="223">
        <f t="shared" ref="CM161:CM224" si="110">AE161</f>
        <v>1</v>
      </c>
      <c r="CN161" s="223">
        <f t="shared" ref="CN161:CN224" si="111">AH161</f>
        <v>1</v>
      </c>
      <c r="CO161" s="223">
        <f t="shared" ref="CO161:CO224" si="112">AK161</f>
        <v>1</v>
      </c>
      <c r="CP161" s="223">
        <f t="shared" ref="CP161:CP224" si="113">AN161</f>
        <v>1</v>
      </c>
      <c r="CQ161" s="223">
        <f t="shared" ref="CQ161:CQ224" si="114">AQ161</f>
        <v>1</v>
      </c>
      <c r="CR161" s="223">
        <f t="shared" ref="CR161:CR224" si="115">AT161</f>
        <v>1</v>
      </c>
      <c r="CS161" s="343"/>
      <c r="CT161" s="343"/>
      <c r="CU161" s="343"/>
      <c r="CV161" s="343"/>
      <c r="CW161" s="343"/>
      <c r="CX161" s="343"/>
      <c r="CY161" s="343"/>
      <c r="CZ161" s="342"/>
      <c r="DA161" s="338"/>
      <c r="DB161" s="338"/>
      <c r="DC161" s="338"/>
      <c r="DD161" s="338"/>
      <c r="DE161" s="84">
        <f t="shared" si="94"/>
        <v>0</v>
      </c>
      <c r="DF161" s="84">
        <f t="shared" si="94"/>
        <v>0</v>
      </c>
      <c r="DG161" s="84">
        <f t="shared" si="94"/>
        <v>0</v>
      </c>
      <c r="DH161" s="84">
        <f t="shared" si="95"/>
        <v>0</v>
      </c>
      <c r="DI161" s="84">
        <f t="shared" si="95"/>
        <v>0</v>
      </c>
      <c r="DJ161" s="84">
        <f t="shared" si="95"/>
        <v>0</v>
      </c>
      <c r="DK161" s="84">
        <f t="shared" si="93"/>
        <v>0</v>
      </c>
      <c r="DL161" s="337"/>
      <c r="DM161" s="337"/>
      <c r="DN161" s="337"/>
      <c r="DO161" s="337"/>
      <c r="DP161" s="337"/>
      <c r="DQ161" s="337"/>
      <c r="DR161" s="337"/>
    </row>
    <row r="162" spans="1:122" s="106" customFormat="1" ht="13.5" thickBot="1" x14ac:dyDescent="0.25">
      <c r="A162" s="84">
        <v>1836</v>
      </c>
      <c r="B162" s="335"/>
      <c r="C162" s="113">
        <v>42658</v>
      </c>
      <c r="D162" s="110">
        <f t="shared" si="106"/>
        <v>56971</v>
      </c>
      <c r="E162" s="84"/>
      <c r="F162" s="88"/>
      <c r="G162" s="84"/>
      <c r="H162" s="111"/>
      <c r="I162" s="88">
        <v>2610</v>
      </c>
      <c r="J162" s="84">
        <v>193</v>
      </c>
      <c r="K162" s="88">
        <v>1</v>
      </c>
      <c r="L162" s="89">
        <v>0.92605363984674327</v>
      </c>
      <c r="M162" s="88">
        <v>2144</v>
      </c>
      <c r="N162" s="88">
        <v>56</v>
      </c>
      <c r="O162" s="88">
        <v>1</v>
      </c>
      <c r="P162" s="90">
        <v>0.97388059701492535</v>
      </c>
      <c r="Q162" s="88">
        <v>1495</v>
      </c>
      <c r="R162" s="88">
        <v>47</v>
      </c>
      <c r="S162" s="88">
        <v>0</v>
      </c>
      <c r="T162" s="90">
        <v>0.96856187290969897</v>
      </c>
      <c r="U162" s="88">
        <v>50722</v>
      </c>
      <c r="V162" s="88">
        <v>1778</v>
      </c>
      <c r="W162" s="88">
        <v>9</v>
      </c>
      <c r="X162" s="90">
        <v>0.96494617720121445</v>
      </c>
      <c r="Y162" s="85">
        <f t="shared" si="107"/>
        <v>56971</v>
      </c>
      <c r="Z162" s="85">
        <f t="shared" si="107"/>
        <v>2074</v>
      </c>
      <c r="AA162" s="91">
        <f t="shared" si="107"/>
        <v>11</v>
      </c>
      <c r="AB162" s="92">
        <v>1</v>
      </c>
      <c r="AC162" s="84">
        <v>0</v>
      </c>
      <c r="AD162" s="84">
        <v>0</v>
      </c>
      <c r="AE162" s="92">
        <v>1</v>
      </c>
      <c r="AF162" s="84">
        <v>0</v>
      </c>
      <c r="AG162" s="84">
        <v>0</v>
      </c>
      <c r="AH162" s="93">
        <v>1</v>
      </c>
      <c r="AI162" s="84">
        <v>0</v>
      </c>
      <c r="AJ162" s="94">
        <v>0</v>
      </c>
      <c r="AK162" s="93">
        <v>1</v>
      </c>
      <c r="AL162" s="84">
        <v>0</v>
      </c>
      <c r="AM162" s="94">
        <v>0</v>
      </c>
      <c r="AN162" s="93">
        <v>1</v>
      </c>
      <c r="AO162" s="84">
        <v>0</v>
      </c>
      <c r="AP162" s="94">
        <v>0</v>
      </c>
      <c r="AQ162" s="93">
        <v>1</v>
      </c>
      <c r="AR162" s="84">
        <v>0</v>
      </c>
      <c r="AS162" s="94">
        <v>0</v>
      </c>
      <c r="AT162" s="93">
        <v>1</v>
      </c>
      <c r="AU162" s="84">
        <v>0</v>
      </c>
      <c r="AV162" s="94">
        <v>0</v>
      </c>
      <c r="AW162" s="95">
        <f t="shared" si="81"/>
        <v>0</v>
      </c>
      <c r="AX162" s="95">
        <f t="shared" si="82"/>
        <v>4754</v>
      </c>
      <c r="AY162" s="96">
        <f t="shared" si="83"/>
        <v>52217</v>
      </c>
      <c r="AZ162" s="107"/>
      <c r="BA162" s="97">
        <v>21</v>
      </c>
      <c r="BB162" s="98">
        <v>9</v>
      </c>
      <c r="BC162" s="98">
        <v>22</v>
      </c>
      <c r="BD162" s="99">
        <v>7.5</v>
      </c>
      <c r="BE162" s="100">
        <v>10.5</v>
      </c>
      <c r="BF162" s="101"/>
      <c r="BG162" s="84"/>
      <c r="BH162" s="84"/>
      <c r="BI162" s="102"/>
      <c r="BJ162" s="102"/>
      <c r="BK162" s="102"/>
      <c r="BL162" s="103"/>
      <c r="BM162" s="104"/>
      <c r="BN162" s="102"/>
      <c r="BO162" s="102"/>
      <c r="BP162" s="104"/>
      <c r="BQ162" s="104"/>
      <c r="BR162" s="104"/>
      <c r="BS162" s="104"/>
      <c r="BT162" s="105">
        <f t="shared" ref="BT162:BT225" si="116">IF(BM162&lt;1,1,AB162)</f>
        <v>1</v>
      </c>
      <c r="BU162" s="105">
        <f t="shared" ref="BU162:BU225" si="117">IF(BN162&lt;1,1,AE162)</f>
        <v>1</v>
      </c>
      <c r="BV162" s="105">
        <f t="shared" ref="BV162:BV225" si="118">IF(BO162&lt;1,1,AH162)</f>
        <v>1</v>
      </c>
      <c r="BW162" s="105">
        <f t="shared" si="108"/>
        <v>1</v>
      </c>
      <c r="BX162" s="105">
        <f t="shared" ref="BX162:BX225" si="119">IF(BQ162&lt;1,1,AN162)</f>
        <v>1</v>
      </c>
      <c r="BY162" s="105">
        <f t="shared" ref="BY162:BY225" si="120">IF(BR162&lt;1,1,AQ162)</f>
        <v>1</v>
      </c>
      <c r="BZ162" s="105">
        <f t="shared" ref="BZ162:BZ225" si="121">IF(BS162&lt;1,1,AT162)</f>
        <v>1</v>
      </c>
      <c r="CA162" s="221">
        <v>0.98</v>
      </c>
      <c r="CB162" s="221">
        <v>0.9</v>
      </c>
      <c r="CC162" s="340"/>
      <c r="CD162" s="340"/>
      <c r="CE162" s="340"/>
      <c r="CF162" s="340"/>
      <c r="CG162" s="340"/>
      <c r="CH162" s="340"/>
      <c r="CI162" s="340"/>
      <c r="CJ162" s="222">
        <v>0.998</v>
      </c>
      <c r="CK162" s="222">
        <v>0.95</v>
      </c>
      <c r="CL162" s="223">
        <f t="shared" si="109"/>
        <v>1</v>
      </c>
      <c r="CM162" s="223">
        <f t="shared" si="110"/>
        <v>1</v>
      </c>
      <c r="CN162" s="223">
        <f t="shared" si="111"/>
        <v>1</v>
      </c>
      <c r="CO162" s="223">
        <f t="shared" si="112"/>
        <v>1</v>
      </c>
      <c r="CP162" s="223">
        <f t="shared" si="113"/>
        <v>1</v>
      </c>
      <c r="CQ162" s="223">
        <f t="shared" si="114"/>
        <v>1</v>
      </c>
      <c r="CR162" s="223">
        <f t="shared" si="115"/>
        <v>1</v>
      </c>
      <c r="CS162" s="343"/>
      <c r="CT162" s="343"/>
      <c r="CU162" s="343"/>
      <c r="CV162" s="343"/>
      <c r="CW162" s="343"/>
      <c r="CX162" s="343"/>
      <c r="CY162" s="343"/>
      <c r="CZ162" s="342"/>
      <c r="DA162" s="338"/>
      <c r="DB162" s="338"/>
      <c r="DC162" s="338"/>
      <c r="DD162" s="338"/>
      <c r="DE162" s="84">
        <f t="shared" si="94"/>
        <v>0</v>
      </c>
      <c r="DF162" s="84">
        <f t="shared" si="94"/>
        <v>0</v>
      </c>
      <c r="DG162" s="84">
        <f t="shared" si="94"/>
        <v>0</v>
      </c>
      <c r="DH162" s="84">
        <f t="shared" si="95"/>
        <v>0</v>
      </c>
      <c r="DI162" s="84">
        <f t="shared" si="95"/>
        <v>0</v>
      </c>
      <c r="DJ162" s="84">
        <f t="shared" si="95"/>
        <v>0</v>
      </c>
      <c r="DK162" s="84">
        <f t="shared" si="93"/>
        <v>0</v>
      </c>
      <c r="DL162" s="337"/>
      <c r="DM162" s="337"/>
      <c r="DN162" s="337"/>
      <c r="DO162" s="337"/>
      <c r="DP162" s="337"/>
      <c r="DQ162" s="337"/>
      <c r="DR162" s="337"/>
    </row>
    <row r="163" spans="1:122" s="106" customFormat="1" ht="13.5" thickBot="1" x14ac:dyDescent="0.25">
      <c r="A163" s="84">
        <v>1837</v>
      </c>
      <c r="B163" s="336"/>
      <c r="C163" s="113">
        <v>42659</v>
      </c>
      <c r="D163" s="110">
        <f t="shared" si="106"/>
        <v>37263</v>
      </c>
      <c r="E163" s="84"/>
      <c r="F163" s="88"/>
      <c r="G163" s="84"/>
      <c r="H163" s="111"/>
      <c r="I163" s="88">
        <v>3361</v>
      </c>
      <c r="J163" s="84">
        <v>145</v>
      </c>
      <c r="K163" s="88">
        <v>0</v>
      </c>
      <c r="L163" s="89">
        <v>0.95685807795299016</v>
      </c>
      <c r="M163" s="88">
        <v>715</v>
      </c>
      <c r="N163" s="88">
        <v>82</v>
      </c>
      <c r="O163" s="88">
        <v>0</v>
      </c>
      <c r="P163" s="90">
        <v>0.88531468531468527</v>
      </c>
      <c r="Q163" s="88">
        <v>1480</v>
      </c>
      <c r="R163" s="88">
        <v>92</v>
      </c>
      <c r="S163" s="88">
        <v>0</v>
      </c>
      <c r="T163" s="90">
        <v>0.93783783783783781</v>
      </c>
      <c r="U163" s="88">
        <v>31707</v>
      </c>
      <c r="V163" s="88">
        <v>647</v>
      </c>
      <c r="W163" s="88">
        <v>0</v>
      </c>
      <c r="X163" s="90">
        <v>0.97959441132872871</v>
      </c>
      <c r="Y163" s="85">
        <f t="shared" si="107"/>
        <v>37263</v>
      </c>
      <c r="Z163" s="85">
        <f t="shared" si="107"/>
        <v>966</v>
      </c>
      <c r="AA163" s="91">
        <f t="shared" si="107"/>
        <v>0</v>
      </c>
      <c r="AB163" s="92">
        <v>1</v>
      </c>
      <c r="AC163" s="84">
        <v>0</v>
      </c>
      <c r="AD163" s="84">
        <v>0</v>
      </c>
      <c r="AE163" s="92">
        <v>1</v>
      </c>
      <c r="AF163" s="84">
        <v>0</v>
      </c>
      <c r="AG163" s="84">
        <v>0</v>
      </c>
      <c r="AH163" s="93">
        <v>1</v>
      </c>
      <c r="AI163" s="84">
        <v>0</v>
      </c>
      <c r="AJ163" s="94">
        <v>0</v>
      </c>
      <c r="AK163" s="93">
        <v>1</v>
      </c>
      <c r="AL163" s="84">
        <v>0</v>
      </c>
      <c r="AM163" s="94">
        <v>0</v>
      </c>
      <c r="AN163" s="93">
        <v>1</v>
      </c>
      <c r="AO163" s="84">
        <v>0</v>
      </c>
      <c r="AP163" s="94">
        <v>0</v>
      </c>
      <c r="AQ163" s="93">
        <v>1</v>
      </c>
      <c r="AR163" s="84">
        <v>0</v>
      </c>
      <c r="AS163" s="94">
        <v>0</v>
      </c>
      <c r="AT163" s="93">
        <v>1</v>
      </c>
      <c r="AU163" s="84">
        <v>0</v>
      </c>
      <c r="AV163" s="94">
        <v>0</v>
      </c>
      <c r="AW163" s="95">
        <f t="shared" si="81"/>
        <v>0</v>
      </c>
      <c r="AX163" s="95">
        <f t="shared" si="82"/>
        <v>4076</v>
      </c>
      <c r="AY163" s="96">
        <f t="shared" si="83"/>
        <v>33187</v>
      </c>
      <c r="AZ163" s="107"/>
      <c r="BA163" s="97">
        <v>21</v>
      </c>
      <c r="BB163" s="98">
        <v>9</v>
      </c>
      <c r="BC163" s="98">
        <v>22</v>
      </c>
      <c r="BD163" s="99">
        <v>7.5</v>
      </c>
      <c r="BE163" s="100">
        <v>10.5</v>
      </c>
      <c r="BF163" s="101"/>
      <c r="BG163" s="84"/>
      <c r="BH163" s="84"/>
      <c r="BI163" s="102"/>
      <c r="BJ163" s="102"/>
      <c r="BK163" s="102"/>
      <c r="BL163" s="103"/>
      <c r="BM163" s="104"/>
      <c r="BN163" s="102"/>
      <c r="BO163" s="102"/>
      <c r="BP163" s="104"/>
      <c r="BQ163" s="104"/>
      <c r="BR163" s="104"/>
      <c r="BS163" s="104"/>
      <c r="BT163" s="105">
        <f t="shared" si="116"/>
        <v>1</v>
      </c>
      <c r="BU163" s="105">
        <f t="shared" si="117"/>
        <v>1</v>
      </c>
      <c r="BV163" s="105">
        <f t="shared" si="118"/>
        <v>1</v>
      </c>
      <c r="BW163" s="105">
        <f t="shared" si="108"/>
        <v>1</v>
      </c>
      <c r="BX163" s="105">
        <f t="shared" si="119"/>
        <v>1</v>
      </c>
      <c r="BY163" s="105">
        <f t="shared" si="120"/>
        <v>1</v>
      </c>
      <c r="BZ163" s="105">
        <f t="shared" si="121"/>
        <v>1</v>
      </c>
      <c r="CA163" s="221">
        <v>0.98</v>
      </c>
      <c r="CB163" s="221">
        <v>0.9</v>
      </c>
      <c r="CC163" s="341"/>
      <c r="CD163" s="341"/>
      <c r="CE163" s="341"/>
      <c r="CF163" s="341"/>
      <c r="CG163" s="341"/>
      <c r="CH163" s="341"/>
      <c r="CI163" s="341"/>
      <c r="CJ163" s="222">
        <v>0.998</v>
      </c>
      <c r="CK163" s="222">
        <v>0.95</v>
      </c>
      <c r="CL163" s="223">
        <f t="shared" si="109"/>
        <v>1</v>
      </c>
      <c r="CM163" s="223">
        <f t="shared" si="110"/>
        <v>1</v>
      </c>
      <c r="CN163" s="223">
        <f t="shared" si="111"/>
        <v>1</v>
      </c>
      <c r="CO163" s="223">
        <f t="shared" si="112"/>
        <v>1</v>
      </c>
      <c r="CP163" s="223">
        <f t="shared" si="113"/>
        <v>1</v>
      </c>
      <c r="CQ163" s="223">
        <f t="shared" si="114"/>
        <v>1</v>
      </c>
      <c r="CR163" s="223">
        <f t="shared" si="115"/>
        <v>1</v>
      </c>
      <c r="CS163" s="343"/>
      <c r="CT163" s="343"/>
      <c r="CU163" s="343"/>
      <c r="CV163" s="343"/>
      <c r="CW163" s="343"/>
      <c r="CX163" s="343"/>
      <c r="CY163" s="343"/>
      <c r="CZ163" s="342"/>
      <c r="DA163" s="338"/>
      <c r="DB163" s="338"/>
      <c r="DC163" s="338"/>
      <c r="DD163" s="338"/>
      <c r="DE163" s="84">
        <f t="shared" si="94"/>
        <v>0</v>
      </c>
      <c r="DF163" s="84">
        <f t="shared" si="94"/>
        <v>0</v>
      </c>
      <c r="DG163" s="84">
        <f t="shared" si="94"/>
        <v>0</v>
      </c>
      <c r="DH163" s="84">
        <f t="shared" si="95"/>
        <v>0</v>
      </c>
      <c r="DI163" s="84">
        <f t="shared" si="95"/>
        <v>0</v>
      </c>
      <c r="DJ163" s="84">
        <f t="shared" si="95"/>
        <v>0</v>
      </c>
      <c r="DK163" s="84">
        <f t="shared" si="93"/>
        <v>0</v>
      </c>
      <c r="DL163" s="337"/>
      <c r="DM163" s="337"/>
      <c r="DN163" s="337"/>
      <c r="DO163" s="337"/>
      <c r="DP163" s="337"/>
      <c r="DQ163" s="337"/>
      <c r="DR163" s="337"/>
    </row>
    <row r="164" spans="1:122" s="106" customFormat="1" ht="13.5" thickBot="1" x14ac:dyDescent="0.25">
      <c r="A164" s="84">
        <v>1838</v>
      </c>
      <c r="B164" s="334">
        <v>42</v>
      </c>
      <c r="C164" s="113">
        <v>42660</v>
      </c>
      <c r="D164" s="110">
        <f t="shared" si="106"/>
        <v>81566</v>
      </c>
      <c r="E164" s="84">
        <v>11706</v>
      </c>
      <c r="F164" s="88">
        <v>322</v>
      </c>
      <c r="G164" s="84">
        <v>0</v>
      </c>
      <c r="H164" s="89">
        <v>0.9724927387664446</v>
      </c>
      <c r="I164" s="88">
        <v>14019</v>
      </c>
      <c r="J164" s="84">
        <v>458</v>
      </c>
      <c r="K164" s="88">
        <v>2</v>
      </c>
      <c r="L164" s="89">
        <v>0.9673300520721877</v>
      </c>
      <c r="M164" s="88">
        <v>5239</v>
      </c>
      <c r="N164" s="88">
        <v>156</v>
      </c>
      <c r="O164" s="88">
        <v>0</v>
      </c>
      <c r="P164" s="90">
        <v>0.97022332506203479</v>
      </c>
      <c r="Q164" s="88">
        <v>8065</v>
      </c>
      <c r="R164" s="88">
        <v>325</v>
      </c>
      <c r="S164" s="88">
        <v>2</v>
      </c>
      <c r="T164" s="90">
        <v>0.95970241785492871</v>
      </c>
      <c r="U164" s="88">
        <v>42537</v>
      </c>
      <c r="V164" s="88">
        <v>2076</v>
      </c>
      <c r="W164" s="88">
        <v>4</v>
      </c>
      <c r="X164" s="90">
        <v>0.95119542986106209</v>
      </c>
      <c r="Y164" s="85">
        <f t="shared" si="107"/>
        <v>81566</v>
      </c>
      <c r="Z164" s="85">
        <f t="shared" si="107"/>
        <v>3337</v>
      </c>
      <c r="AA164" s="91">
        <f t="shared" si="107"/>
        <v>8</v>
      </c>
      <c r="AB164" s="92">
        <v>1</v>
      </c>
      <c r="AC164" s="84">
        <v>0</v>
      </c>
      <c r="AD164" s="84">
        <v>0</v>
      </c>
      <c r="AE164" s="92">
        <v>1</v>
      </c>
      <c r="AF164" s="84">
        <v>0</v>
      </c>
      <c r="AG164" s="84">
        <v>0</v>
      </c>
      <c r="AH164" s="93">
        <v>1</v>
      </c>
      <c r="AI164" s="84">
        <v>0</v>
      </c>
      <c r="AJ164" s="94">
        <v>0</v>
      </c>
      <c r="AK164" s="93">
        <v>1</v>
      </c>
      <c r="AL164" s="84">
        <v>0</v>
      </c>
      <c r="AM164" s="94">
        <v>0</v>
      </c>
      <c r="AN164" s="93">
        <v>1</v>
      </c>
      <c r="AO164" s="84">
        <v>0</v>
      </c>
      <c r="AP164" s="94">
        <v>0</v>
      </c>
      <c r="AQ164" s="93">
        <v>1</v>
      </c>
      <c r="AR164" s="84">
        <v>0</v>
      </c>
      <c r="AS164" s="94">
        <v>0</v>
      </c>
      <c r="AT164" s="93">
        <v>1</v>
      </c>
      <c r="AU164" s="84">
        <v>0</v>
      </c>
      <c r="AV164" s="94">
        <v>0</v>
      </c>
      <c r="AW164" s="95">
        <f t="shared" si="81"/>
        <v>11706</v>
      </c>
      <c r="AX164" s="95">
        <f t="shared" si="82"/>
        <v>19258</v>
      </c>
      <c r="AY164" s="96">
        <f t="shared" si="83"/>
        <v>50602</v>
      </c>
      <c r="AZ164" s="107"/>
      <c r="BA164" s="97">
        <v>14.5</v>
      </c>
      <c r="BB164" s="98">
        <v>0</v>
      </c>
      <c r="BC164" s="98">
        <v>12</v>
      </c>
      <c r="BD164" s="99">
        <v>7.5</v>
      </c>
      <c r="BE164" s="100">
        <v>10.5</v>
      </c>
      <c r="BF164" s="101"/>
      <c r="BG164" s="84"/>
      <c r="BH164" s="84"/>
      <c r="BI164" s="102"/>
      <c r="BJ164" s="102"/>
      <c r="BK164" s="102"/>
      <c r="BL164" s="103"/>
      <c r="BM164" s="104"/>
      <c r="BN164" s="102"/>
      <c r="BO164" s="102"/>
      <c r="BP164" s="104"/>
      <c r="BQ164" s="104"/>
      <c r="BR164" s="104"/>
      <c r="BS164" s="104"/>
      <c r="BT164" s="105">
        <f t="shared" si="116"/>
        <v>1</v>
      </c>
      <c r="BU164" s="105">
        <f t="shared" si="117"/>
        <v>1</v>
      </c>
      <c r="BV164" s="105">
        <f t="shared" si="118"/>
        <v>1</v>
      </c>
      <c r="BW164" s="105">
        <f t="shared" si="108"/>
        <v>1</v>
      </c>
      <c r="BX164" s="105">
        <f t="shared" si="119"/>
        <v>1</v>
      </c>
      <c r="BY164" s="105">
        <f t="shared" si="120"/>
        <v>1</v>
      </c>
      <c r="BZ164" s="105">
        <f t="shared" si="121"/>
        <v>1</v>
      </c>
      <c r="CA164" s="221">
        <v>0.98</v>
      </c>
      <c r="CB164" s="221">
        <v>0.9</v>
      </c>
      <c r="CC164" s="339">
        <f t="shared" ref="CC164:CI164" si="122">AVERAGE(BT164:BT170)</f>
        <v>0.99918367346938786</v>
      </c>
      <c r="CD164" s="339">
        <f t="shared" si="122"/>
        <v>1</v>
      </c>
      <c r="CE164" s="339">
        <f t="shared" si="122"/>
        <v>1</v>
      </c>
      <c r="CF164" s="339">
        <f t="shared" si="122"/>
        <v>1</v>
      </c>
      <c r="CG164" s="339">
        <f t="shared" si="122"/>
        <v>1</v>
      </c>
      <c r="CH164" s="339">
        <f t="shared" si="122"/>
        <v>1</v>
      </c>
      <c r="CI164" s="339">
        <f t="shared" si="122"/>
        <v>1</v>
      </c>
      <c r="CJ164" s="222">
        <v>0.998</v>
      </c>
      <c r="CK164" s="222">
        <v>0.95</v>
      </c>
      <c r="CL164" s="223">
        <f t="shared" si="109"/>
        <v>1</v>
      </c>
      <c r="CM164" s="223">
        <f t="shared" si="110"/>
        <v>1</v>
      </c>
      <c r="CN164" s="223">
        <f t="shared" si="111"/>
        <v>1</v>
      </c>
      <c r="CO164" s="223">
        <f t="shared" si="112"/>
        <v>1</v>
      </c>
      <c r="CP164" s="223">
        <f t="shared" si="113"/>
        <v>1</v>
      </c>
      <c r="CQ164" s="223">
        <f t="shared" si="114"/>
        <v>1</v>
      </c>
      <c r="CR164" s="223">
        <f t="shared" si="115"/>
        <v>1</v>
      </c>
      <c r="CS164" s="342">
        <f t="shared" ref="CS164:CY164" si="123">AVERAGE(CL164:CL170)</f>
        <v>0.99918367346938786</v>
      </c>
      <c r="CT164" s="342">
        <f t="shared" si="123"/>
        <v>1</v>
      </c>
      <c r="CU164" s="342">
        <f t="shared" si="123"/>
        <v>1</v>
      </c>
      <c r="CV164" s="342">
        <f t="shared" si="123"/>
        <v>0.99993197278911572</v>
      </c>
      <c r="CW164" s="342">
        <f t="shared" si="123"/>
        <v>1</v>
      </c>
      <c r="CX164" s="342">
        <f t="shared" si="123"/>
        <v>1</v>
      </c>
      <c r="CY164" s="342">
        <f t="shared" si="123"/>
        <v>1</v>
      </c>
      <c r="CZ164" s="342">
        <f>(SUM(Q164:Q170)-SUM(R164:R170))/SUM(Q164:Q170)</f>
        <v>0.94958933185677374</v>
      </c>
      <c r="DA164" s="338">
        <f>(SUM(U164:U170)-SUM(V164:V170))/SUM(U164:U170)</f>
        <v>0.95648586363074595</v>
      </c>
      <c r="DB164" s="338">
        <f>((SUM(E164:E170)-SUM(F164:F170))/SUM(E164:E170))</f>
        <v>0.97128769727332132</v>
      </c>
      <c r="DC164" s="338">
        <f>((SUM(I164:I170)-SUM(J164:J170))/SUM(I164:I170))</f>
        <v>0.9661270559404308</v>
      </c>
      <c r="DD164" s="338">
        <f>((SUM(M164:M170)-SUM(N164:N170))/SUM(M164:M170))</f>
        <v>0.96895616478522206</v>
      </c>
      <c r="DE164" s="84">
        <f t="shared" si="94"/>
        <v>0</v>
      </c>
      <c r="DF164" s="84">
        <f t="shared" si="94"/>
        <v>0</v>
      </c>
      <c r="DG164" s="84">
        <f t="shared" si="94"/>
        <v>0</v>
      </c>
      <c r="DH164" s="84">
        <f t="shared" si="95"/>
        <v>0</v>
      </c>
      <c r="DI164" s="84">
        <f t="shared" si="95"/>
        <v>0</v>
      </c>
      <c r="DJ164" s="84">
        <f t="shared" si="95"/>
        <v>0</v>
      </c>
      <c r="DK164" s="84">
        <f t="shared" si="93"/>
        <v>0</v>
      </c>
      <c r="DL164" s="337">
        <f>IF(CC164&lt;99%,5000,IF(CC164&lt;99.2%,4500,IF(CC164&lt;99.3%,4000,IF(CC164&lt;99.4%,3500,IF(CC164&lt;99.5%,3000,IF(CC164&lt;99.6%,2500,IF(CC164&lt;99.7%,2000,IF(CC164&lt;99.8%,1500,))))))))</f>
        <v>0</v>
      </c>
      <c r="DM164" s="337">
        <f>IF(CD164&lt;99%,5000,IF(CD164&lt;99.2%,4500,IF(CD164&lt;99.3%,4000,IF(CD164&lt;99.4%,3500,IF(CD164&lt;99.5%,3000,IF(CD164&lt;99.6%,2500,IF(CD164&lt;99.7%,2000,IF(CD164&lt;99.8%,1500,))))))))</f>
        <v>0</v>
      </c>
      <c r="DN164" s="337">
        <f>IF(CE164&lt;99%,5000,IF(CE164&lt;99.2%,4500,IF(CE164&lt;99.3%,4000,IF(CE164&lt;99.4%,3500,IF(CE164&lt;99.5%,3000,IF(CE164&lt;99.6%,2500,IF(CE164&lt;99.7%,2000,IF(CE164&lt;99.8%,1500,))))))))</f>
        <v>0</v>
      </c>
      <c r="DO164" s="337">
        <f>IF(CF164&lt;88.2%,5000,IF(CF164&lt;88.4%,4500,IF(CF164&lt;88.5%,4000,IF(CF164&lt;88.6%,3500,IF(CF164&lt;88.7%,3000,IF(CF164&lt;88.8%,2500,IF(CF164&lt;88.9%,2000,IF(CF164&lt;90%,1500,))))))))</f>
        <v>0</v>
      </c>
      <c r="DP164" s="337">
        <f>IF(CG164&lt;99%,5000,IF(CG164&lt;99.2%,4500,IF(CG164&lt;99.3%,4000,IF(CG164&lt;99.4%,3500,IF(CG164&lt;99.5%,3000,IF(CG164&lt;99.6%,2500,IF(CG164&lt;99.7%,2000,IF(CG164&lt;99.8%,1500,))))))))</f>
        <v>0</v>
      </c>
      <c r="DQ164" s="337">
        <f>IF(CH164&lt;99%,5000,IF(CH164&lt;99.2%,4500,IF(CH164&lt;99.3%,4000,IF(CH164&lt;99.4%,3500,IF(CH164&lt;99.5%,3000,IF(CH164&lt;99.6%,2500,IF(CH164&lt;99.7%,2000,IF(CH164&lt;99.8%,1500,))))))))</f>
        <v>0</v>
      </c>
      <c r="DR164" s="337">
        <f>IF(CI164&lt;99%,5000,IF(CI164&lt;99.2%,4500,IF(CI164&lt;99.3%,4000,IF(CI164&lt;99.4%,3500,IF(CI164&lt;99.5%,3000,IF(CI164&lt;99.6%,2500,IF(CI164&lt;99.7%,2000,IF(CI164&lt;99.8%,1500,))))))))</f>
        <v>0</v>
      </c>
    </row>
    <row r="165" spans="1:122" s="106" customFormat="1" ht="13.5" thickBot="1" x14ac:dyDescent="0.25">
      <c r="A165" s="84">
        <v>1839</v>
      </c>
      <c r="B165" s="335"/>
      <c r="C165" s="113">
        <v>42661</v>
      </c>
      <c r="D165" s="110">
        <f t="shared" si="106"/>
        <v>86813</v>
      </c>
      <c r="E165" s="84">
        <v>10842</v>
      </c>
      <c r="F165" s="88">
        <v>285</v>
      </c>
      <c r="G165" s="84">
        <v>1</v>
      </c>
      <c r="H165" s="111">
        <v>0.97371333702268958</v>
      </c>
      <c r="I165" s="88">
        <v>17877</v>
      </c>
      <c r="J165" s="84">
        <v>558</v>
      </c>
      <c r="K165" s="88">
        <v>3</v>
      </c>
      <c r="L165" s="89">
        <v>0.96878670917939247</v>
      </c>
      <c r="M165" s="88">
        <v>3870</v>
      </c>
      <c r="N165" s="88">
        <v>101</v>
      </c>
      <c r="O165" s="88">
        <v>1</v>
      </c>
      <c r="P165" s="90">
        <v>0.97390180878552968</v>
      </c>
      <c r="Q165" s="88">
        <v>8605</v>
      </c>
      <c r="R165" s="88">
        <v>464</v>
      </c>
      <c r="S165" s="88">
        <v>0</v>
      </c>
      <c r="T165" s="90">
        <v>0.9460778617083091</v>
      </c>
      <c r="U165" s="88">
        <v>45619</v>
      </c>
      <c r="V165" s="88">
        <v>2337</v>
      </c>
      <c r="W165" s="88">
        <v>1</v>
      </c>
      <c r="X165" s="90">
        <v>0.94877134527280305</v>
      </c>
      <c r="Y165" s="85">
        <f t="shared" si="107"/>
        <v>86813</v>
      </c>
      <c r="Z165" s="85">
        <f t="shared" si="107"/>
        <v>3745</v>
      </c>
      <c r="AA165" s="91">
        <f t="shared" si="107"/>
        <v>6</v>
      </c>
      <c r="AB165" s="92">
        <v>1</v>
      </c>
      <c r="AC165" s="84">
        <v>0</v>
      </c>
      <c r="AD165" s="84">
        <v>0</v>
      </c>
      <c r="AE165" s="92">
        <v>1</v>
      </c>
      <c r="AF165" s="84">
        <v>0</v>
      </c>
      <c r="AG165" s="84">
        <v>0</v>
      </c>
      <c r="AH165" s="93">
        <v>1</v>
      </c>
      <c r="AI165" s="84">
        <v>0</v>
      </c>
      <c r="AJ165" s="94">
        <v>0</v>
      </c>
      <c r="AK165" s="93">
        <v>1</v>
      </c>
      <c r="AL165" s="84">
        <v>0</v>
      </c>
      <c r="AM165" s="94">
        <v>0</v>
      </c>
      <c r="AN165" s="93">
        <v>1</v>
      </c>
      <c r="AO165" s="84">
        <v>0</v>
      </c>
      <c r="AP165" s="94">
        <v>0</v>
      </c>
      <c r="AQ165" s="93">
        <v>1</v>
      </c>
      <c r="AR165" s="84">
        <v>0</v>
      </c>
      <c r="AS165" s="94">
        <v>0</v>
      </c>
      <c r="AT165" s="93">
        <v>1</v>
      </c>
      <c r="AU165" s="84">
        <v>0</v>
      </c>
      <c r="AV165" s="94">
        <v>0</v>
      </c>
      <c r="AW165" s="95">
        <f t="shared" si="81"/>
        <v>10842</v>
      </c>
      <c r="AX165" s="95">
        <f t="shared" si="82"/>
        <v>21747</v>
      </c>
      <c r="AY165" s="96">
        <f t="shared" si="83"/>
        <v>54224</v>
      </c>
      <c r="AZ165" s="107"/>
      <c r="BA165" s="97">
        <v>16</v>
      </c>
      <c r="BB165" s="98">
        <v>0</v>
      </c>
      <c r="BC165" s="98">
        <v>8</v>
      </c>
      <c r="BD165" s="99">
        <v>7.5</v>
      </c>
      <c r="BE165" s="100">
        <v>10.5</v>
      </c>
      <c r="BF165" s="101"/>
      <c r="BG165" s="84"/>
      <c r="BH165" s="84"/>
      <c r="BI165" s="102"/>
      <c r="BJ165" s="102"/>
      <c r="BK165" s="102"/>
      <c r="BL165" s="103"/>
      <c r="BM165" s="104"/>
      <c r="BN165" s="102"/>
      <c r="BO165" s="102"/>
      <c r="BP165" s="104"/>
      <c r="BQ165" s="104"/>
      <c r="BR165" s="104"/>
      <c r="BS165" s="104"/>
      <c r="BT165" s="105">
        <f t="shared" si="116"/>
        <v>1</v>
      </c>
      <c r="BU165" s="105">
        <f t="shared" si="117"/>
        <v>1</v>
      </c>
      <c r="BV165" s="105">
        <f t="shared" si="118"/>
        <v>1</v>
      </c>
      <c r="BW165" s="105">
        <f t="shared" si="108"/>
        <v>1</v>
      </c>
      <c r="BX165" s="105">
        <f t="shared" si="119"/>
        <v>1</v>
      </c>
      <c r="BY165" s="105">
        <f t="shared" si="120"/>
        <v>1</v>
      </c>
      <c r="BZ165" s="105">
        <f t="shared" si="121"/>
        <v>1</v>
      </c>
      <c r="CA165" s="221">
        <v>0.98</v>
      </c>
      <c r="CB165" s="221">
        <v>0.9</v>
      </c>
      <c r="CC165" s="340"/>
      <c r="CD165" s="340"/>
      <c r="CE165" s="340"/>
      <c r="CF165" s="340"/>
      <c r="CG165" s="340"/>
      <c r="CH165" s="340"/>
      <c r="CI165" s="340"/>
      <c r="CJ165" s="222">
        <v>0.998</v>
      </c>
      <c r="CK165" s="222">
        <v>0.95</v>
      </c>
      <c r="CL165" s="223">
        <f t="shared" si="109"/>
        <v>1</v>
      </c>
      <c r="CM165" s="223">
        <f t="shared" si="110"/>
        <v>1</v>
      </c>
      <c r="CN165" s="223">
        <f t="shared" si="111"/>
        <v>1</v>
      </c>
      <c r="CO165" s="223">
        <f t="shared" si="112"/>
        <v>1</v>
      </c>
      <c r="CP165" s="223">
        <f t="shared" si="113"/>
        <v>1</v>
      </c>
      <c r="CQ165" s="223">
        <f t="shared" si="114"/>
        <v>1</v>
      </c>
      <c r="CR165" s="223">
        <f t="shared" si="115"/>
        <v>1</v>
      </c>
      <c r="CS165" s="343"/>
      <c r="CT165" s="343"/>
      <c r="CU165" s="343"/>
      <c r="CV165" s="343"/>
      <c r="CW165" s="343"/>
      <c r="CX165" s="343"/>
      <c r="CY165" s="343"/>
      <c r="CZ165" s="342"/>
      <c r="DA165" s="338"/>
      <c r="DB165" s="338"/>
      <c r="DC165" s="338"/>
      <c r="DD165" s="338"/>
      <c r="DE165" s="84">
        <f t="shared" si="94"/>
        <v>0</v>
      </c>
      <c r="DF165" s="84">
        <f t="shared" si="94"/>
        <v>0</v>
      </c>
      <c r="DG165" s="84">
        <f t="shared" si="94"/>
        <v>0</v>
      </c>
      <c r="DH165" s="84">
        <f t="shared" si="95"/>
        <v>0</v>
      </c>
      <c r="DI165" s="84">
        <f t="shared" si="95"/>
        <v>0</v>
      </c>
      <c r="DJ165" s="84">
        <f t="shared" si="95"/>
        <v>0</v>
      </c>
      <c r="DK165" s="84">
        <f t="shared" si="93"/>
        <v>0</v>
      </c>
      <c r="DL165" s="337"/>
      <c r="DM165" s="337"/>
      <c r="DN165" s="337"/>
      <c r="DO165" s="337"/>
      <c r="DP165" s="337"/>
      <c r="DQ165" s="337"/>
      <c r="DR165" s="337"/>
    </row>
    <row r="166" spans="1:122" s="106" customFormat="1" ht="13.5" thickBot="1" x14ac:dyDescent="0.25">
      <c r="A166" s="84">
        <v>1840</v>
      </c>
      <c r="B166" s="335"/>
      <c r="C166" s="113">
        <v>42662</v>
      </c>
      <c r="D166" s="110">
        <f t="shared" si="106"/>
        <v>79733</v>
      </c>
      <c r="E166" s="84">
        <v>9499</v>
      </c>
      <c r="F166" s="88">
        <v>271</v>
      </c>
      <c r="G166" s="84">
        <v>0</v>
      </c>
      <c r="H166" s="111">
        <v>0.97147068112432888</v>
      </c>
      <c r="I166" s="88">
        <v>15226</v>
      </c>
      <c r="J166" s="84">
        <v>422</v>
      </c>
      <c r="K166" s="88">
        <v>2</v>
      </c>
      <c r="L166" s="89">
        <v>0.97228425062393276</v>
      </c>
      <c r="M166" s="88">
        <v>5825</v>
      </c>
      <c r="N166" s="88">
        <v>159</v>
      </c>
      <c r="O166" s="88">
        <v>1</v>
      </c>
      <c r="P166" s="90">
        <v>0.97270386266094422</v>
      </c>
      <c r="Q166" s="88">
        <v>7958</v>
      </c>
      <c r="R166" s="88">
        <v>388</v>
      </c>
      <c r="S166" s="88">
        <v>0</v>
      </c>
      <c r="T166" s="90">
        <v>0.95124403116360889</v>
      </c>
      <c r="U166" s="88">
        <v>41225</v>
      </c>
      <c r="V166" s="88">
        <v>1815</v>
      </c>
      <c r="W166" s="88">
        <v>4</v>
      </c>
      <c r="X166" s="90">
        <v>0.95597331716191636</v>
      </c>
      <c r="Y166" s="85">
        <f t="shared" si="107"/>
        <v>79733</v>
      </c>
      <c r="Z166" s="85">
        <f t="shared" si="107"/>
        <v>3055</v>
      </c>
      <c r="AA166" s="91">
        <f t="shared" si="107"/>
        <v>7</v>
      </c>
      <c r="AB166" s="92">
        <v>1</v>
      </c>
      <c r="AC166" s="84">
        <v>0</v>
      </c>
      <c r="AD166" s="84">
        <v>0</v>
      </c>
      <c r="AE166" s="92">
        <v>1</v>
      </c>
      <c r="AF166" s="84">
        <v>0</v>
      </c>
      <c r="AG166" s="84">
        <v>0</v>
      </c>
      <c r="AH166" s="93">
        <v>1</v>
      </c>
      <c r="AI166" s="84">
        <v>0</v>
      </c>
      <c r="AJ166" s="94">
        <v>0</v>
      </c>
      <c r="AK166" s="92">
        <v>0.99952380952380948</v>
      </c>
      <c r="AL166" s="84">
        <v>1</v>
      </c>
      <c r="AM166" s="84">
        <v>0.01</v>
      </c>
      <c r="AN166" s="93">
        <v>1</v>
      </c>
      <c r="AO166" s="84">
        <v>0</v>
      </c>
      <c r="AP166" s="94">
        <v>0</v>
      </c>
      <c r="AQ166" s="93">
        <v>1</v>
      </c>
      <c r="AR166" s="84">
        <v>0</v>
      </c>
      <c r="AS166" s="94">
        <v>0</v>
      </c>
      <c r="AT166" s="93">
        <v>1</v>
      </c>
      <c r="AU166" s="84">
        <v>0</v>
      </c>
      <c r="AV166" s="94">
        <v>0</v>
      </c>
      <c r="AW166" s="95">
        <f t="shared" si="81"/>
        <v>9499</v>
      </c>
      <c r="AX166" s="95">
        <f t="shared" si="82"/>
        <v>21051</v>
      </c>
      <c r="AY166" s="96">
        <f t="shared" si="83"/>
        <v>49183</v>
      </c>
      <c r="AZ166" s="109" t="s">
        <v>191</v>
      </c>
      <c r="BA166" s="97">
        <v>21</v>
      </c>
      <c r="BB166" s="98">
        <v>9</v>
      </c>
      <c r="BC166" s="98">
        <v>18</v>
      </c>
      <c r="BD166" s="99">
        <v>7.5</v>
      </c>
      <c r="BE166" s="100">
        <v>10.5</v>
      </c>
      <c r="BF166" s="101"/>
      <c r="BG166" s="84"/>
      <c r="BH166" s="84"/>
      <c r="BI166" s="102">
        <v>0.3</v>
      </c>
      <c r="BJ166" s="102"/>
      <c r="BK166" s="102"/>
      <c r="BL166" s="103"/>
      <c r="BM166" s="104"/>
      <c r="BN166" s="102"/>
      <c r="BO166" s="102"/>
      <c r="BP166" s="104">
        <v>0</v>
      </c>
      <c r="BQ166" s="104"/>
      <c r="BR166" s="104"/>
      <c r="BS166" s="104"/>
      <c r="BT166" s="105">
        <f t="shared" si="116"/>
        <v>1</v>
      </c>
      <c r="BU166" s="105">
        <f t="shared" si="117"/>
        <v>1</v>
      </c>
      <c r="BV166" s="105">
        <f t="shared" si="118"/>
        <v>1</v>
      </c>
      <c r="BW166" s="105">
        <f t="shared" si="108"/>
        <v>1</v>
      </c>
      <c r="BX166" s="105">
        <f t="shared" si="119"/>
        <v>1</v>
      </c>
      <c r="BY166" s="105">
        <f t="shared" si="120"/>
        <v>1</v>
      </c>
      <c r="BZ166" s="105">
        <f t="shared" si="121"/>
        <v>1</v>
      </c>
      <c r="CA166" s="221">
        <v>0.98</v>
      </c>
      <c r="CB166" s="221">
        <v>0.9</v>
      </c>
      <c r="CC166" s="340"/>
      <c r="CD166" s="340"/>
      <c r="CE166" s="340"/>
      <c r="CF166" s="340"/>
      <c r="CG166" s="340"/>
      <c r="CH166" s="340"/>
      <c r="CI166" s="340"/>
      <c r="CJ166" s="222">
        <v>0.998</v>
      </c>
      <c r="CK166" s="222">
        <v>0.95</v>
      </c>
      <c r="CL166" s="223">
        <f t="shared" si="109"/>
        <v>1</v>
      </c>
      <c r="CM166" s="223">
        <f t="shared" si="110"/>
        <v>1</v>
      </c>
      <c r="CN166" s="223">
        <f t="shared" si="111"/>
        <v>1</v>
      </c>
      <c r="CO166" s="223">
        <f t="shared" si="112"/>
        <v>0.99952380952380948</v>
      </c>
      <c r="CP166" s="223">
        <f t="shared" si="113"/>
        <v>1</v>
      </c>
      <c r="CQ166" s="223">
        <f t="shared" si="114"/>
        <v>1</v>
      </c>
      <c r="CR166" s="223">
        <f t="shared" si="115"/>
        <v>1</v>
      </c>
      <c r="CS166" s="343"/>
      <c r="CT166" s="343"/>
      <c r="CU166" s="343"/>
      <c r="CV166" s="343"/>
      <c r="CW166" s="343"/>
      <c r="CX166" s="343"/>
      <c r="CY166" s="343"/>
      <c r="CZ166" s="342"/>
      <c r="DA166" s="338"/>
      <c r="DB166" s="338"/>
      <c r="DC166" s="338"/>
      <c r="DD166" s="338"/>
      <c r="DE166" s="84">
        <f t="shared" si="94"/>
        <v>0</v>
      </c>
      <c r="DF166" s="84">
        <f t="shared" si="94"/>
        <v>0</v>
      </c>
      <c r="DG166" s="84">
        <f t="shared" si="94"/>
        <v>0</v>
      </c>
      <c r="DH166" s="84">
        <f t="shared" si="95"/>
        <v>0</v>
      </c>
      <c r="DI166" s="84">
        <f t="shared" si="95"/>
        <v>0</v>
      </c>
      <c r="DJ166" s="84">
        <f t="shared" si="95"/>
        <v>0</v>
      </c>
      <c r="DK166" s="84">
        <f t="shared" si="93"/>
        <v>0</v>
      </c>
      <c r="DL166" s="337"/>
      <c r="DM166" s="337"/>
      <c r="DN166" s="337"/>
      <c r="DO166" s="337"/>
      <c r="DP166" s="337"/>
      <c r="DQ166" s="337"/>
      <c r="DR166" s="337"/>
    </row>
    <row r="167" spans="1:122" s="106" customFormat="1" ht="13.5" thickBot="1" x14ac:dyDescent="0.25">
      <c r="A167" s="84">
        <v>1841</v>
      </c>
      <c r="B167" s="335"/>
      <c r="C167" s="113">
        <v>42663</v>
      </c>
      <c r="D167" s="110">
        <f t="shared" si="106"/>
        <v>80377</v>
      </c>
      <c r="E167" s="84">
        <v>9542</v>
      </c>
      <c r="F167" s="88">
        <v>271</v>
      </c>
      <c r="G167" s="84">
        <v>0</v>
      </c>
      <c r="H167" s="89">
        <v>0.97159924544120735</v>
      </c>
      <c r="I167" s="88">
        <v>16529</v>
      </c>
      <c r="J167" s="84">
        <v>499</v>
      </c>
      <c r="K167" s="88">
        <v>4</v>
      </c>
      <c r="L167" s="89">
        <v>0.96981063585213867</v>
      </c>
      <c r="M167" s="88">
        <v>5062</v>
      </c>
      <c r="N167" s="88">
        <v>148</v>
      </c>
      <c r="O167" s="88">
        <v>1</v>
      </c>
      <c r="P167" s="90">
        <v>0.97076254444883447</v>
      </c>
      <c r="Q167" s="88">
        <v>7603</v>
      </c>
      <c r="R167" s="88">
        <v>369</v>
      </c>
      <c r="S167" s="88">
        <v>0</v>
      </c>
      <c r="T167" s="90">
        <v>0.95146652637116924</v>
      </c>
      <c r="U167" s="88">
        <v>41641</v>
      </c>
      <c r="V167" s="88">
        <v>2098</v>
      </c>
      <c r="W167" s="88">
        <v>0</v>
      </c>
      <c r="X167" s="90">
        <v>0.94961696404985474</v>
      </c>
      <c r="Y167" s="85">
        <f t="shared" si="107"/>
        <v>80377</v>
      </c>
      <c r="Z167" s="85">
        <f t="shared" si="107"/>
        <v>3385</v>
      </c>
      <c r="AA167" s="91">
        <f t="shared" si="107"/>
        <v>5</v>
      </c>
      <c r="AB167" s="92">
        <v>0.99428571428571422</v>
      </c>
      <c r="AC167" s="84">
        <v>1</v>
      </c>
      <c r="AD167" s="84">
        <v>0.12</v>
      </c>
      <c r="AE167" s="92">
        <v>1</v>
      </c>
      <c r="AF167" s="84">
        <v>0</v>
      </c>
      <c r="AG167" s="84">
        <v>0</v>
      </c>
      <c r="AH167" s="93">
        <v>1</v>
      </c>
      <c r="AI167" s="84">
        <v>0</v>
      </c>
      <c r="AJ167" s="94">
        <v>0</v>
      </c>
      <c r="AK167" s="93">
        <v>1</v>
      </c>
      <c r="AL167" s="84">
        <v>0</v>
      </c>
      <c r="AM167" s="94">
        <v>0</v>
      </c>
      <c r="AN167" s="93">
        <v>1</v>
      </c>
      <c r="AO167" s="84">
        <v>0</v>
      </c>
      <c r="AP167" s="94">
        <v>0</v>
      </c>
      <c r="AQ167" s="93">
        <v>1</v>
      </c>
      <c r="AR167" s="84">
        <v>0</v>
      </c>
      <c r="AS167" s="94">
        <v>0</v>
      </c>
      <c r="AT167" s="93">
        <v>1</v>
      </c>
      <c r="AU167" s="84">
        <v>0</v>
      </c>
      <c r="AV167" s="94">
        <v>0</v>
      </c>
      <c r="AW167" s="95">
        <f t="shared" si="81"/>
        <v>9542</v>
      </c>
      <c r="AX167" s="95">
        <f t="shared" si="82"/>
        <v>21591</v>
      </c>
      <c r="AY167" s="96">
        <f t="shared" si="83"/>
        <v>49244</v>
      </c>
      <c r="AZ167" s="109" t="s">
        <v>192</v>
      </c>
      <c r="BA167" s="97">
        <v>21</v>
      </c>
      <c r="BB167" s="98">
        <v>9</v>
      </c>
      <c r="BC167" s="98">
        <v>22</v>
      </c>
      <c r="BD167" s="99">
        <v>7.5</v>
      </c>
      <c r="BE167" s="100">
        <v>10.5</v>
      </c>
      <c r="BF167" s="101">
        <v>3</v>
      </c>
      <c r="BG167" s="84"/>
      <c r="BH167" s="84"/>
      <c r="BI167" s="102"/>
      <c r="BJ167" s="102"/>
      <c r="BK167" s="102"/>
      <c r="BL167" s="103"/>
      <c r="BM167" s="104">
        <v>1</v>
      </c>
      <c r="BN167" s="102"/>
      <c r="BO167" s="102"/>
      <c r="BP167" s="104"/>
      <c r="BQ167" s="104"/>
      <c r="BR167" s="104"/>
      <c r="BS167" s="104"/>
      <c r="BT167" s="105">
        <f t="shared" si="116"/>
        <v>0.99428571428571422</v>
      </c>
      <c r="BU167" s="105">
        <f t="shared" si="117"/>
        <v>1</v>
      </c>
      <c r="BV167" s="105">
        <f t="shared" si="118"/>
        <v>1</v>
      </c>
      <c r="BW167" s="105">
        <f t="shared" si="108"/>
        <v>1</v>
      </c>
      <c r="BX167" s="105">
        <f t="shared" si="119"/>
        <v>1</v>
      </c>
      <c r="BY167" s="105">
        <f t="shared" si="120"/>
        <v>1</v>
      </c>
      <c r="BZ167" s="105">
        <f t="shared" si="121"/>
        <v>1</v>
      </c>
      <c r="CA167" s="221">
        <v>0.98</v>
      </c>
      <c r="CB167" s="221">
        <v>0.9</v>
      </c>
      <c r="CC167" s="340"/>
      <c r="CD167" s="340"/>
      <c r="CE167" s="340"/>
      <c r="CF167" s="340"/>
      <c r="CG167" s="340"/>
      <c r="CH167" s="340"/>
      <c r="CI167" s="340"/>
      <c r="CJ167" s="222">
        <v>0.998</v>
      </c>
      <c r="CK167" s="222">
        <v>0.95</v>
      </c>
      <c r="CL167" s="223">
        <f t="shared" si="109"/>
        <v>0.99428571428571422</v>
      </c>
      <c r="CM167" s="223">
        <f t="shared" si="110"/>
        <v>1</v>
      </c>
      <c r="CN167" s="223">
        <f t="shared" si="111"/>
        <v>1</v>
      </c>
      <c r="CO167" s="223">
        <f t="shared" si="112"/>
        <v>1</v>
      </c>
      <c r="CP167" s="223">
        <f t="shared" si="113"/>
        <v>1</v>
      </c>
      <c r="CQ167" s="223">
        <f t="shared" si="114"/>
        <v>1</v>
      </c>
      <c r="CR167" s="223">
        <f t="shared" si="115"/>
        <v>1</v>
      </c>
      <c r="CS167" s="343"/>
      <c r="CT167" s="343"/>
      <c r="CU167" s="343"/>
      <c r="CV167" s="343"/>
      <c r="CW167" s="343"/>
      <c r="CX167" s="343"/>
      <c r="CY167" s="343"/>
      <c r="CZ167" s="342"/>
      <c r="DA167" s="338"/>
      <c r="DB167" s="338"/>
      <c r="DC167" s="338"/>
      <c r="DD167" s="338"/>
      <c r="DE167" s="84">
        <f t="shared" si="94"/>
        <v>0</v>
      </c>
      <c r="DF167" s="84">
        <f t="shared" si="94"/>
        <v>0</v>
      </c>
      <c r="DG167" s="84">
        <f t="shared" si="94"/>
        <v>0</v>
      </c>
      <c r="DH167" s="84">
        <f t="shared" si="95"/>
        <v>0</v>
      </c>
      <c r="DI167" s="84">
        <f t="shared" si="95"/>
        <v>0</v>
      </c>
      <c r="DJ167" s="84">
        <f t="shared" si="95"/>
        <v>0</v>
      </c>
      <c r="DK167" s="84">
        <f t="shared" si="93"/>
        <v>0</v>
      </c>
      <c r="DL167" s="337"/>
      <c r="DM167" s="337"/>
      <c r="DN167" s="337"/>
      <c r="DO167" s="337"/>
      <c r="DP167" s="337"/>
      <c r="DQ167" s="337"/>
      <c r="DR167" s="337"/>
    </row>
    <row r="168" spans="1:122" s="106" customFormat="1" ht="13.5" thickBot="1" x14ac:dyDescent="0.25">
      <c r="A168" s="84">
        <v>1842</v>
      </c>
      <c r="B168" s="335"/>
      <c r="C168" s="113">
        <v>42664</v>
      </c>
      <c r="D168" s="110">
        <f t="shared" si="106"/>
        <v>71303</v>
      </c>
      <c r="E168" s="84">
        <v>8912</v>
      </c>
      <c r="F168" s="88">
        <v>301</v>
      </c>
      <c r="G168" s="84">
        <v>0</v>
      </c>
      <c r="H168" s="111">
        <v>0.96622531418312385</v>
      </c>
      <c r="I168" s="88">
        <v>13964</v>
      </c>
      <c r="J168" s="84">
        <v>606</v>
      </c>
      <c r="K168" s="88">
        <v>4</v>
      </c>
      <c r="L168" s="89">
        <v>0.95660269263821252</v>
      </c>
      <c r="M168" s="88">
        <v>4058</v>
      </c>
      <c r="N168" s="88">
        <v>118</v>
      </c>
      <c r="O168" s="88">
        <v>0</v>
      </c>
      <c r="P168" s="90">
        <v>0.97092163627402661</v>
      </c>
      <c r="Q168" s="88">
        <v>7923</v>
      </c>
      <c r="R168" s="88">
        <v>468</v>
      </c>
      <c r="S168" s="88">
        <v>5</v>
      </c>
      <c r="T168" s="90">
        <v>0.9409314653540326</v>
      </c>
      <c r="U168" s="88">
        <v>36446</v>
      </c>
      <c r="V168" s="88">
        <v>1679</v>
      </c>
      <c r="W168" s="88">
        <v>9</v>
      </c>
      <c r="X168" s="90">
        <v>0.95393184437249634</v>
      </c>
      <c r="Y168" s="85">
        <f t="shared" si="107"/>
        <v>71303</v>
      </c>
      <c r="Z168" s="85">
        <f t="shared" si="107"/>
        <v>3172</v>
      </c>
      <c r="AA168" s="91">
        <f t="shared" si="107"/>
        <v>18</v>
      </c>
      <c r="AB168" s="92">
        <v>1</v>
      </c>
      <c r="AC168" s="84">
        <v>0</v>
      </c>
      <c r="AD168" s="84">
        <v>0</v>
      </c>
      <c r="AE168" s="92">
        <v>1</v>
      </c>
      <c r="AF168" s="84">
        <v>0</v>
      </c>
      <c r="AG168" s="84">
        <v>0</v>
      </c>
      <c r="AH168" s="93">
        <v>1</v>
      </c>
      <c r="AI168" s="84">
        <v>0</v>
      </c>
      <c r="AJ168" s="94">
        <v>0</v>
      </c>
      <c r="AK168" s="93">
        <v>1</v>
      </c>
      <c r="AL168" s="84">
        <v>0</v>
      </c>
      <c r="AM168" s="94">
        <v>0</v>
      </c>
      <c r="AN168" s="93">
        <v>1</v>
      </c>
      <c r="AO168" s="84">
        <v>0</v>
      </c>
      <c r="AP168" s="94">
        <v>0</v>
      </c>
      <c r="AQ168" s="93">
        <v>1</v>
      </c>
      <c r="AR168" s="84">
        <v>0</v>
      </c>
      <c r="AS168" s="94">
        <v>0</v>
      </c>
      <c r="AT168" s="93">
        <v>1</v>
      </c>
      <c r="AU168" s="84">
        <v>0</v>
      </c>
      <c r="AV168" s="94">
        <v>0</v>
      </c>
      <c r="AW168" s="95">
        <f t="shared" si="81"/>
        <v>8912</v>
      </c>
      <c r="AX168" s="95">
        <f t="shared" si="82"/>
        <v>18022</v>
      </c>
      <c r="AY168" s="96">
        <f t="shared" si="83"/>
        <v>44369</v>
      </c>
      <c r="AZ168" s="107"/>
      <c r="BA168" s="97">
        <v>21</v>
      </c>
      <c r="BB168" s="98">
        <v>9</v>
      </c>
      <c r="BC168" s="98">
        <v>22</v>
      </c>
      <c r="BD168" s="99">
        <v>7.5</v>
      </c>
      <c r="BE168" s="100">
        <v>10.5</v>
      </c>
      <c r="BF168" s="101"/>
      <c r="BG168" s="84"/>
      <c r="BH168" s="84"/>
      <c r="BI168" s="102"/>
      <c r="BJ168" s="102"/>
      <c r="BK168" s="102"/>
      <c r="BL168" s="103"/>
      <c r="BM168" s="104"/>
      <c r="BN168" s="102"/>
      <c r="BO168" s="102"/>
      <c r="BP168" s="104"/>
      <c r="BQ168" s="104"/>
      <c r="BR168" s="104"/>
      <c r="BS168" s="104"/>
      <c r="BT168" s="105">
        <f t="shared" si="116"/>
        <v>1</v>
      </c>
      <c r="BU168" s="105">
        <f t="shared" si="117"/>
        <v>1</v>
      </c>
      <c r="BV168" s="105">
        <f t="shared" si="118"/>
        <v>1</v>
      </c>
      <c r="BW168" s="105">
        <f t="shared" si="108"/>
        <v>1</v>
      </c>
      <c r="BX168" s="105">
        <f t="shared" si="119"/>
        <v>1</v>
      </c>
      <c r="BY168" s="105">
        <f t="shared" si="120"/>
        <v>1</v>
      </c>
      <c r="BZ168" s="105">
        <f t="shared" si="121"/>
        <v>1</v>
      </c>
      <c r="CA168" s="221">
        <v>0.98</v>
      </c>
      <c r="CB168" s="221">
        <v>0.9</v>
      </c>
      <c r="CC168" s="340"/>
      <c r="CD168" s="340"/>
      <c r="CE168" s="340"/>
      <c r="CF168" s="340"/>
      <c r="CG168" s="340"/>
      <c r="CH168" s="340"/>
      <c r="CI168" s="340"/>
      <c r="CJ168" s="222">
        <v>0.998</v>
      </c>
      <c r="CK168" s="222">
        <v>0.95</v>
      </c>
      <c r="CL168" s="223">
        <f t="shared" si="109"/>
        <v>1</v>
      </c>
      <c r="CM168" s="223">
        <f t="shared" si="110"/>
        <v>1</v>
      </c>
      <c r="CN168" s="223">
        <f t="shared" si="111"/>
        <v>1</v>
      </c>
      <c r="CO168" s="223">
        <f t="shared" si="112"/>
        <v>1</v>
      </c>
      <c r="CP168" s="223">
        <f t="shared" si="113"/>
        <v>1</v>
      </c>
      <c r="CQ168" s="223">
        <f t="shared" si="114"/>
        <v>1</v>
      </c>
      <c r="CR168" s="223">
        <f t="shared" si="115"/>
        <v>1</v>
      </c>
      <c r="CS168" s="343"/>
      <c r="CT168" s="343"/>
      <c r="CU168" s="343"/>
      <c r="CV168" s="343"/>
      <c r="CW168" s="343"/>
      <c r="CX168" s="343"/>
      <c r="CY168" s="343"/>
      <c r="CZ168" s="342"/>
      <c r="DA168" s="338"/>
      <c r="DB168" s="338"/>
      <c r="DC168" s="338"/>
      <c r="DD168" s="338"/>
      <c r="DE168" s="84">
        <f t="shared" si="94"/>
        <v>0</v>
      </c>
      <c r="DF168" s="84">
        <f t="shared" si="94"/>
        <v>0</v>
      </c>
      <c r="DG168" s="84">
        <f t="shared" si="94"/>
        <v>0</v>
      </c>
      <c r="DH168" s="84">
        <f t="shared" si="95"/>
        <v>0</v>
      </c>
      <c r="DI168" s="84">
        <f t="shared" si="95"/>
        <v>0</v>
      </c>
      <c r="DJ168" s="84">
        <f t="shared" si="95"/>
        <v>0</v>
      </c>
      <c r="DK168" s="84">
        <f t="shared" si="93"/>
        <v>0</v>
      </c>
      <c r="DL168" s="337"/>
      <c r="DM168" s="337"/>
      <c r="DN168" s="337"/>
      <c r="DO168" s="337"/>
      <c r="DP168" s="337"/>
      <c r="DQ168" s="337"/>
      <c r="DR168" s="337"/>
    </row>
    <row r="169" spans="1:122" s="106" customFormat="1" ht="13.5" thickBot="1" x14ac:dyDescent="0.25">
      <c r="A169" s="84">
        <v>1843</v>
      </c>
      <c r="B169" s="335"/>
      <c r="C169" s="113">
        <v>42665</v>
      </c>
      <c r="D169" s="110">
        <f t="shared" si="106"/>
        <v>50072</v>
      </c>
      <c r="E169" s="84"/>
      <c r="F169" s="88"/>
      <c r="G169" s="84"/>
      <c r="H169" s="111"/>
      <c r="I169" s="88">
        <v>4558</v>
      </c>
      <c r="J169" s="84">
        <v>250</v>
      </c>
      <c r="K169" s="88">
        <v>0</v>
      </c>
      <c r="L169" s="89">
        <v>0.94515138218516892</v>
      </c>
      <c r="M169" s="88">
        <v>2700</v>
      </c>
      <c r="N169" s="88">
        <v>131</v>
      </c>
      <c r="O169" s="88">
        <v>1</v>
      </c>
      <c r="P169" s="90">
        <v>0.95148148148148148</v>
      </c>
      <c r="Q169" s="88">
        <v>2260</v>
      </c>
      <c r="R169" s="88">
        <v>99</v>
      </c>
      <c r="S169" s="88">
        <v>3</v>
      </c>
      <c r="T169" s="90">
        <v>0.95619469026548676</v>
      </c>
      <c r="U169" s="88">
        <v>40554</v>
      </c>
      <c r="V169" s="88">
        <v>1432</v>
      </c>
      <c r="W169" s="88">
        <v>19</v>
      </c>
      <c r="X169" s="90">
        <v>0.96468905656655324</v>
      </c>
      <c r="Y169" s="85">
        <f t="shared" si="107"/>
        <v>50072</v>
      </c>
      <c r="Z169" s="85">
        <f t="shared" si="107"/>
        <v>1912</v>
      </c>
      <c r="AA169" s="91">
        <f t="shared" si="107"/>
        <v>23</v>
      </c>
      <c r="AB169" s="92">
        <v>1</v>
      </c>
      <c r="AC169" s="84">
        <v>0</v>
      </c>
      <c r="AD169" s="84">
        <v>0</v>
      </c>
      <c r="AE169" s="92">
        <v>1</v>
      </c>
      <c r="AF169" s="84">
        <v>0</v>
      </c>
      <c r="AG169" s="84">
        <v>0</v>
      </c>
      <c r="AH169" s="93">
        <v>1</v>
      </c>
      <c r="AI169" s="84">
        <v>0</v>
      </c>
      <c r="AJ169" s="94">
        <v>0</v>
      </c>
      <c r="AK169" s="93">
        <v>1</v>
      </c>
      <c r="AL169" s="84">
        <v>0</v>
      </c>
      <c r="AM169" s="94">
        <v>0</v>
      </c>
      <c r="AN169" s="93">
        <v>1</v>
      </c>
      <c r="AO169" s="84">
        <v>0</v>
      </c>
      <c r="AP169" s="94">
        <v>0</v>
      </c>
      <c r="AQ169" s="93">
        <v>1</v>
      </c>
      <c r="AR169" s="84">
        <v>0</v>
      </c>
      <c r="AS169" s="94">
        <v>0</v>
      </c>
      <c r="AT169" s="93">
        <v>1</v>
      </c>
      <c r="AU169" s="84">
        <v>0</v>
      </c>
      <c r="AV169" s="94">
        <v>0</v>
      </c>
      <c r="AW169" s="95">
        <f t="shared" si="81"/>
        <v>0</v>
      </c>
      <c r="AX169" s="95">
        <f t="shared" si="82"/>
        <v>7258</v>
      </c>
      <c r="AY169" s="96">
        <f t="shared" si="83"/>
        <v>42814</v>
      </c>
      <c r="AZ169" s="107"/>
      <c r="BA169" s="97">
        <v>21</v>
      </c>
      <c r="BB169" s="98">
        <v>9</v>
      </c>
      <c r="BC169" s="98">
        <v>22</v>
      </c>
      <c r="BD169" s="99">
        <v>7.5</v>
      </c>
      <c r="BE169" s="100">
        <v>10.5</v>
      </c>
      <c r="BF169" s="101"/>
      <c r="BG169" s="84"/>
      <c r="BH169" s="84"/>
      <c r="BI169" s="102"/>
      <c r="BJ169" s="102"/>
      <c r="BK169" s="102"/>
      <c r="BL169" s="103"/>
      <c r="BM169" s="104"/>
      <c r="BN169" s="102"/>
      <c r="BO169" s="102"/>
      <c r="BP169" s="104"/>
      <c r="BQ169" s="104"/>
      <c r="BR169" s="104"/>
      <c r="BS169" s="104"/>
      <c r="BT169" s="105">
        <f t="shared" si="116"/>
        <v>1</v>
      </c>
      <c r="BU169" s="105">
        <f t="shared" si="117"/>
        <v>1</v>
      </c>
      <c r="BV169" s="105">
        <f t="shared" si="118"/>
        <v>1</v>
      </c>
      <c r="BW169" s="105">
        <f t="shared" si="108"/>
        <v>1</v>
      </c>
      <c r="BX169" s="105">
        <f t="shared" si="119"/>
        <v>1</v>
      </c>
      <c r="BY169" s="105">
        <f t="shared" si="120"/>
        <v>1</v>
      </c>
      <c r="BZ169" s="105">
        <f t="shared" si="121"/>
        <v>1</v>
      </c>
      <c r="CA169" s="221">
        <v>0.98</v>
      </c>
      <c r="CB169" s="221">
        <v>0.9</v>
      </c>
      <c r="CC169" s="340"/>
      <c r="CD169" s="340"/>
      <c r="CE169" s="340"/>
      <c r="CF169" s="340"/>
      <c r="CG169" s="340"/>
      <c r="CH169" s="340"/>
      <c r="CI169" s="340"/>
      <c r="CJ169" s="222">
        <v>0.998</v>
      </c>
      <c r="CK169" s="222">
        <v>0.95</v>
      </c>
      <c r="CL169" s="223">
        <f t="shared" si="109"/>
        <v>1</v>
      </c>
      <c r="CM169" s="223">
        <f t="shared" si="110"/>
        <v>1</v>
      </c>
      <c r="CN169" s="223">
        <f t="shared" si="111"/>
        <v>1</v>
      </c>
      <c r="CO169" s="223">
        <f t="shared" si="112"/>
        <v>1</v>
      </c>
      <c r="CP169" s="223">
        <f t="shared" si="113"/>
        <v>1</v>
      </c>
      <c r="CQ169" s="223">
        <f t="shared" si="114"/>
        <v>1</v>
      </c>
      <c r="CR169" s="223">
        <f t="shared" si="115"/>
        <v>1</v>
      </c>
      <c r="CS169" s="343"/>
      <c r="CT169" s="343"/>
      <c r="CU169" s="343"/>
      <c r="CV169" s="343"/>
      <c r="CW169" s="343"/>
      <c r="CX169" s="343"/>
      <c r="CY169" s="343"/>
      <c r="CZ169" s="342"/>
      <c r="DA169" s="338"/>
      <c r="DB169" s="338"/>
      <c r="DC169" s="338"/>
      <c r="DD169" s="338"/>
      <c r="DE169" s="84">
        <f t="shared" si="94"/>
        <v>0</v>
      </c>
      <c r="DF169" s="84">
        <f t="shared" si="94"/>
        <v>0</v>
      </c>
      <c r="DG169" s="84">
        <f t="shared" si="94"/>
        <v>0</v>
      </c>
      <c r="DH169" s="84">
        <f t="shared" si="95"/>
        <v>0</v>
      </c>
      <c r="DI169" s="84">
        <f t="shared" si="95"/>
        <v>0</v>
      </c>
      <c r="DJ169" s="84">
        <f t="shared" si="95"/>
        <v>0</v>
      </c>
      <c r="DK169" s="84">
        <f t="shared" si="93"/>
        <v>0</v>
      </c>
      <c r="DL169" s="337"/>
      <c r="DM169" s="337"/>
      <c r="DN169" s="337"/>
      <c r="DO169" s="337"/>
      <c r="DP169" s="337"/>
      <c r="DQ169" s="337"/>
      <c r="DR169" s="337"/>
    </row>
    <row r="170" spans="1:122" s="106" customFormat="1" ht="13.5" thickBot="1" x14ac:dyDescent="0.25">
      <c r="A170" s="84">
        <v>1844</v>
      </c>
      <c r="B170" s="336"/>
      <c r="C170" s="113">
        <v>42666</v>
      </c>
      <c r="D170" s="110">
        <f t="shared" si="106"/>
        <v>31247</v>
      </c>
      <c r="E170" s="84"/>
      <c r="F170" s="88"/>
      <c r="G170" s="84"/>
      <c r="H170" s="111"/>
      <c r="I170" s="88">
        <v>2703</v>
      </c>
      <c r="J170" s="84">
        <v>82</v>
      </c>
      <c r="K170" s="88">
        <v>0</v>
      </c>
      <c r="L170" s="89">
        <v>0.9696633370329264</v>
      </c>
      <c r="M170" s="88">
        <v>530</v>
      </c>
      <c r="N170" s="88">
        <v>34</v>
      </c>
      <c r="O170" s="88">
        <v>0</v>
      </c>
      <c r="P170" s="90">
        <v>0.9358490566037736</v>
      </c>
      <c r="Q170" s="88">
        <v>930</v>
      </c>
      <c r="R170" s="88">
        <v>72</v>
      </c>
      <c r="S170" s="88">
        <v>0</v>
      </c>
      <c r="T170" s="90">
        <v>0.92258064516129035</v>
      </c>
      <c r="U170" s="88">
        <v>27084</v>
      </c>
      <c r="V170" s="88">
        <v>534</v>
      </c>
      <c r="W170" s="88">
        <v>0</v>
      </c>
      <c r="X170" s="90">
        <v>0.9802835622507754</v>
      </c>
      <c r="Y170" s="85">
        <f t="shared" si="107"/>
        <v>31247</v>
      </c>
      <c r="Z170" s="85">
        <f t="shared" si="107"/>
        <v>722</v>
      </c>
      <c r="AA170" s="91">
        <f t="shared" si="107"/>
        <v>0</v>
      </c>
      <c r="AB170" s="92">
        <v>1</v>
      </c>
      <c r="AC170" s="84">
        <v>0</v>
      </c>
      <c r="AD170" s="84">
        <v>0</v>
      </c>
      <c r="AE170" s="92">
        <v>1</v>
      </c>
      <c r="AF170" s="84">
        <v>0</v>
      </c>
      <c r="AG170" s="84">
        <v>0</v>
      </c>
      <c r="AH170" s="93">
        <v>1</v>
      </c>
      <c r="AI170" s="84">
        <v>0</v>
      </c>
      <c r="AJ170" s="94">
        <v>0</v>
      </c>
      <c r="AK170" s="93">
        <v>1</v>
      </c>
      <c r="AL170" s="84">
        <v>0</v>
      </c>
      <c r="AM170" s="94">
        <v>0</v>
      </c>
      <c r="AN170" s="93">
        <v>1</v>
      </c>
      <c r="AO170" s="84">
        <v>0</v>
      </c>
      <c r="AP170" s="94">
        <v>0</v>
      </c>
      <c r="AQ170" s="93">
        <v>1</v>
      </c>
      <c r="AR170" s="84">
        <v>0</v>
      </c>
      <c r="AS170" s="94">
        <v>0</v>
      </c>
      <c r="AT170" s="93">
        <v>1</v>
      </c>
      <c r="AU170" s="84">
        <v>0</v>
      </c>
      <c r="AV170" s="94">
        <v>0</v>
      </c>
      <c r="AW170" s="95">
        <f t="shared" si="81"/>
        <v>0</v>
      </c>
      <c r="AX170" s="95">
        <f t="shared" si="82"/>
        <v>3233</v>
      </c>
      <c r="AY170" s="96">
        <f t="shared" si="83"/>
        <v>28014</v>
      </c>
      <c r="AZ170" s="107"/>
      <c r="BA170" s="97">
        <v>21</v>
      </c>
      <c r="BB170" s="98">
        <v>9</v>
      </c>
      <c r="BC170" s="98">
        <v>22</v>
      </c>
      <c r="BD170" s="99">
        <v>7.5</v>
      </c>
      <c r="BE170" s="100">
        <v>10.5</v>
      </c>
      <c r="BF170" s="101"/>
      <c r="BG170" s="84"/>
      <c r="BH170" s="84"/>
      <c r="BI170" s="102"/>
      <c r="BJ170" s="102"/>
      <c r="BK170" s="102"/>
      <c r="BL170" s="103"/>
      <c r="BM170" s="104"/>
      <c r="BN170" s="102"/>
      <c r="BO170" s="102"/>
      <c r="BP170" s="104"/>
      <c r="BQ170" s="104"/>
      <c r="BR170" s="104"/>
      <c r="BS170" s="104"/>
      <c r="BT170" s="105">
        <f t="shared" si="116"/>
        <v>1</v>
      </c>
      <c r="BU170" s="105">
        <f t="shared" si="117"/>
        <v>1</v>
      </c>
      <c r="BV170" s="105">
        <f t="shared" si="118"/>
        <v>1</v>
      </c>
      <c r="BW170" s="105">
        <f t="shared" si="108"/>
        <v>1</v>
      </c>
      <c r="BX170" s="105">
        <f t="shared" si="119"/>
        <v>1</v>
      </c>
      <c r="BY170" s="105">
        <f t="shared" si="120"/>
        <v>1</v>
      </c>
      <c r="BZ170" s="105">
        <f t="shared" si="121"/>
        <v>1</v>
      </c>
      <c r="CA170" s="221">
        <v>0.98</v>
      </c>
      <c r="CB170" s="221">
        <v>0.9</v>
      </c>
      <c r="CC170" s="341"/>
      <c r="CD170" s="341"/>
      <c r="CE170" s="341"/>
      <c r="CF170" s="341"/>
      <c r="CG170" s="341"/>
      <c r="CH170" s="341"/>
      <c r="CI170" s="341"/>
      <c r="CJ170" s="222">
        <v>0.998</v>
      </c>
      <c r="CK170" s="222">
        <v>0.95</v>
      </c>
      <c r="CL170" s="223">
        <f t="shared" si="109"/>
        <v>1</v>
      </c>
      <c r="CM170" s="223">
        <f t="shared" si="110"/>
        <v>1</v>
      </c>
      <c r="CN170" s="223">
        <f t="shared" si="111"/>
        <v>1</v>
      </c>
      <c r="CO170" s="223">
        <f t="shared" si="112"/>
        <v>1</v>
      </c>
      <c r="CP170" s="223">
        <f t="shared" si="113"/>
        <v>1</v>
      </c>
      <c r="CQ170" s="223">
        <f t="shared" si="114"/>
        <v>1</v>
      </c>
      <c r="CR170" s="223">
        <f t="shared" si="115"/>
        <v>1</v>
      </c>
      <c r="CS170" s="343"/>
      <c r="CT170" s="343"/>
      <c r="CU170" s="343"/>
      <c r="CV170" s="343"/>
      <c r="CW170" s="343"/>
      <c r="CX170" s="343"/>
      <c r="CY170" s="343"/>
      <c r="CZ170" s="342"/>
      <c r="DA170" s="338"/>
      <c r="DB170" s="338"/>
      <c r="DC170" s="338"/>
      <c r="DD170" s="338"/>
      <c r="DE170" s="84">
        <f t="shared" si="94"/>
        <v>0</v>
      </c>
      <c r="DF170" s="84">
        <f t="shared" si="94"/>
        <v>0</v>
      </c>
      <c r="DG170" s="84">
        <f t="shared" si="94"/>
        <v>0</v>
      </c>
      <c r="DH170" s="84">
        <f t="shared" si="95"/>
        <v>0</v>
      </c>
      <c r="DI170" s="84">
        <f t="shared" si="95"/>
        <v>0</v>
      </c>
      <c r="DJ170" s="84">
        <f t="shared" si="95"/>
        <v>0</v>
      </c>
      <c r="DK170" s="84">
        <f t="shared" si="93"/>
        <v>0</v>
      </c>
      <c r="DL170" s="337"/>
      <c r="DM170" s="337"/>
      <c r="DN170" s="337"/>
      <c r="DO170" s="337"/>
      <c r="DP170" s="337"/>
      <c r="DQ170" s="337"/>
      <c r="DR170" s="337"/>
    </row>
    <row r="171" spans="1:122" s="106" customFormat="1" ht="13.5" thickBot="1" x14ac:dyDescent="0.25">
      <c r="A171" s="84">
        <v>1845</v>
      </c>
      <c r="B171" s="334">
        <v>43</v>
      </c>
      <c r="C171" s="113">
        <v>42667</v>
      </c>
      <c r="D171" s="110">
        <f t="shared" si="106"/>
        <v>78173</v>
      </c>
      <c r="E171" s="84">
        <v>11163</v>
      </c>
      <c r="F171" s="88">
        <v>374</v>
      </c>
      <c r="G171" s="84">
        <v>3</v>
      </c>
      <c r="H171" s="111">
        <v>0.96649646152467972</v>
      </c>
      <c r="I171" s="88">
        <v>13530</v>
      </c>
      <c r="J171" s="84">
        <v>399</v>
      </c>
      <c r="K171" s="88">
        <v>1</v>
      </c>
      <c r="L171" s="89">
        <v>0.97050997782705095</v>
      </c>
      <c r="M171" s="88">
        <v>4606</v>
      </c>
      <c r="N171" s="88">
        <v>182</v>
      </c>
      <c r="O171" s="88">
        <v>0</v>
      </c>
      <c r="P171" s="90">
        <v>0.96048632218844987</v>
      </c>
      <c r="Q171" s="88">
        <v>7379</v>
      </c>
      <c r="R171" s="88">
        <v>490</v>
      </c>
      <c r="S171" s="88">
        <v>0</v>
      </c>
      <c r="T171" s="90">
        <v>0.93359533812169671</v>
      </c>
      <c r="U171" s="88">
        <v>41495</v>
      </c>
      <c r="V171" s="88">
        <v>1845</v>
      </c>
      <c r="W171" s="88">
        <v>5</v>
      </c>
      <c r="X171" s="90">
        <v>0.95553681166405591</v>
      </c>
      <c r="Y171" s="85">
        <f t="shared" si="107"/>
        <v>78173</v>
      </c>
      <c r="Z171" s="85">
        <f t="shared" si="107"/>
        <v>3290</v>
      </c>
      <c r="AA171" s="91">
        <f t="shared" si="107"/>
        <v>9</v>
      </c>
      <c r="AB171" s="92">
        <v>1</v>
      </c>
      <c r="AC171" s="84">
        <v>0</v>
      </c>
      <c r="AD171" s="84">
        <v>0</v>
      </c>
      <c r="AE171" s="92">
        <v>1</v>
      </c>
      <c r="AF171" s="84">
        <v>0</v>
      </c>
      <c r="AG171" s="84">
        <v>0</v>
      </c>
      <c r="AH171" s="93">
        <v>1</v>
      </c>
      <c r="AI171" s="84">
        <v>0</v>
      </c>
      <c r="AJ171" s="94">
        <v>0</v>
      </c>
      <c r="AK171" s="93">
        <v>1</v>
      </c>
      <c r="AL171" s="84">
        <v>0</v>
      </c>
      <c r="AM171" s="94">
        <v>0</v>
      </c>
      <c r="AN171" s="93">
        <v>1</v>
      </c>
      <c r="AO171" s="84">
        <v>0</v>
      </c>
      <c r="AP171" s="94">
        <v>0</v>
      </c>
      <c r="AQ171" s="93">
        <v>1</v>
      </c>
      <c r="AR171" s="84">
        <v>0</v>
      </c>
      <c r="AS171" s="94">
        <v>0</v>
      </c>
      <c r="AT171" s="93">
        <v>1</v>
      </c>
      <c r="AU171" s="84">
        <v>0</v>
      </c>
      <c r="AV171" s="94">
        <v>0</v>
      </c>
      <c r="AW171" s="95">
        <f t="shared" si="81"/>
        <v>11163</v>
      </c>
      <c r="AX171" s="95">
        <f t="shared" si="82"/>
        <v>18136</v>
      </c>
      <c r="AY171" s="96">
        <f t="shared" si="83"/>
        <v>48874</v>
      </c>
      <c r="AZ171" s="107"/>
      <c r="BA171" s="97">
        <v>14.5</v>
      </c>
      <c r="BB171" s="98">
        <v>0</v>
      </c>
      <c r="BC171" s="98">
        <v>12</v>
      </c>
      <c r="BD171" s="99">
        <v>7.5</v>
      </c>
      <c r="BE171" s="100">
        <v>10.5</v>
      </c>
      <c r="BF171" s="101"/>
      <c r="BG171" s="84"/>
      <c r="BH171" s="84"/>
      <c r="BI171" s="102"/>
      <c r="BJ171" s="102"/>
      <c r="BK171" s="102"/>
      <c r="BL171" s="103"/>
      <c r="BM171" s="104"/>
      <c r="BN171" s="102"/>
      <c r="BO171" s="102"/>
      <c r="BP171" s="104"/>
      <c r="BQ171" s="104"/>
      <c r="BR171" s="104"/>
      <c r="BS171" s="104"/>
      <c r="BT171" s="105">
        <f t="shared" si="116"/>
        <v>1</v>
      </c>
      <c r="BU171" s="105">
        <f t="shared" si="117"/>
        <v>1</v>
      </c>
      <c r="BV171" s="105">
        <f t="shared" si="118"/>
        <v>1</v>
      </c>
      <c r="BW171" s="105">
        <f t="shared" si="108"/>
        <v>1</v>
      </c>
      <c r="BX171" s="105">
        <f t="shared" si="119"/>
        <v>1</v>
      </c>
      <c r="BY171" s="105">
        <f t="shared" si="120"/>
        <v>1</v>
      </c>
      <c r="BZ171" s="105">
        <f t="shared" si="121"/>
        <v>1</v>
      </c>
      <c r="CA171" s="221">
        <v>0.98</v>
      </c>
      <c r="CB171" s="221">
        <v>0.9</v>
      </c>
      <c r="CC171" s="339">
        <f t="shared" ref="CC171:CI171" si="124">AVERAGE(BT171:BT177)</f>
        <v>1</v>
      </c>
      <c r="CD171" s="339">
        <f t="shared" si="124"/>
        <v>1</v>
      </c>
      <c r="CE171" s="339">
        <f t="shared" si="124"/>
        <v>1</v>
      </c>
      <c r="CF171" s="339">
        <f t="shared" si="124"/>
        <v>1</v>
      </c>
      <c r="CG171" s="339">
        <f t="shared" si="124"/>
        <v>1</v>
      </c>
      <c r="CH171" s="339">
        <f t="shared" si="124"/>
        <v>1</v>
      </c>
      <c r="CI171" s="339">
        <f t="shared" si="124"/>
        <v>1</v>
      </c>
      <c r="CJ171" s="222">
        <v>0.998</v>
      </c>
      <c r="CK171" s="222">
        <v>0.95</v>
      </c>
      <c r="CL171" s="223">
        <f t="shared" si="109"/>
        <v>1</v>
      </c>
      <c r="CM171" s="223">
        <f t="shared" si="110"/>
        <v>1</v>
      </c>
      <c r="CN171" s="223">
        <f t="shared" si="111"/>
        <v>1</v>
      </c>
      <c r="CO171" s="223">
        <f t="shared" si="112"/>
        <v>1</v>
      </c>
      <c r="CP171" s="223">
        <f t="shared" si="113"/>
        <v>1</v>
      </c>
      <c r="CQ171" s="223">
        <f t="shared" si="114"/>
        <v>1</v>
      </c>
      <c r="CR171" s="223">
        <f t="shared" si="115"/>
        <v>1</v>
      </c>
      <c r="CS171" s="342">
        <f t="shared" ref="CS171:CY171" si="125">AVERAGE(CL171:CL177)</f>
        <v>1</v>
      </c>
      <c r="CT171" s="342">
        <f t="shared" si="125"/>
        <v>1</v>
      </c>
      <c r="CU171" s="342">
        <f t="shared" si="125"/>
        <v>1</v>
      </c>
      <c r="CV171" s="342">
        <f t="shared" si="125"/>
        <v>1</v>
      </c>
      <c r="CW171" s="342">
        <f t="shared" si="125"/>
        <v>1</v>
      </c>
      <c r="CX171" s="342">
        <f t="shared" si="125"/>
        <v>1</v>
      </c>
      <c r="CY171" s="342">
        <f t="shared" si="125"/>
        <v>1</v>
      </c>
      <c r="CZ171" s="342">
        <f>(SUM(Q171:Q177)-SUM(R171:R177))/SUM(Q171:Q177)</f>
        <v>0.94026413152671939</v>
      </c>
      <c r="DA171" s="338">
        <f>(SUM(U171:U177)-SUM(V171:V177))/SUM(U171:U177)</f>
        <v>0.9606585470778648</v>
      </c>
      <c r="DB171" s="338">
        <f>((SUM(E171:E177)-SUM(F171:F177))/SUM(E171:E177))</f>
        <v>0.97130391670798211</v>
      </c>
      <c r="DC171" s="338">
        <f>((SUM(I171:I177)-SUM(J171:J177))/SUM(I171:I177))</f>
        <v>0.96291604457916724</v>
      </c>
      <c r="DD171" s="338">
        <f>((SUM(M171:M177)-SUM(N171:N177))/SUM(M171:M177))</f>
        <v>0.96036742289266341</v>
      </c>
      <c r="DE171" s="84">
        <f t="shared" si="94"/>
        <v>0</v>
      </c>
      <c r="DF171" s="84">
        <f t="shared" si="94"/>
        <v>0</v>
      </c>
      <c r="DG171" s="84">
        <f t="shared" si="94"/>
        <v>0</v>
      </c>
      <c r="DH171" s="84">
        <f t="shared" si="95"/>
        <v>0</v>
      </c>
      <c r="DI171" s="84">
        <f t="shared" si="95"/>
        <v>0</v>
      </c>
      <c r="DJ171" s="84">
        <f t="shared" si="95"/>
        <v>0</v>
      </c>
      <c r="DK171" s="84">
        <f t="shared" si="93"/>
        <v>0</v>
      </c>
      <c r="DL171" s="337">
        <f>IF(CC171&lt;99%,5000,IF(CC171&lt;99.2%,4500,IF(CC171&lt;99.3%,4000,IF(CC171&lt;99.4%,3500,IF(CC171&lt;99.5%,3000,IF(CC171&lt;99.6%,2500,IF(CC171&lt;99.7%,2000,IF(CC171&lt;99.8%,1500,))))))))</f>
        <v>0</v>
      </c>
      <c r="DM171" s="337">
        <f>IF(CD171&lt;99%,5000,IF(CD171&lt;99.2%,4500,IF(CD171&lt;99.3%,4000,IF(CD171&lt;99.4%,3500,IF(CD171&lt;99.5%,3000,IF(CD171&lt;99.6%,2500,IF(CD171&lt;99.7%,2000,IF(CD171&lt;99.8%,1500,))))))))</f>
        <v>0</v>
      </c>
      <c r="DN171" s="337">
        <f>IF(CE171&lt;99%,5000,IF(CE171&lt;99.2%,4500,IF(CE171&lt;99.3%,4000,IF(CE171&lt;99.4%,3500,IF(CE171&lt;99.5%,3000,IF(CE171&lt;99.6%,2500,IF(CE171&lt;99.7%,2000,IF(CE171&lt;99.8%,1500,))))))))</f>
        <v>0</v>
      </c>
      <c r="DO171" s="337">
        <f>IF(CF171&lt;88.2%,5000,IF(CF171&lt;88.4%,4500,IF(CF171&lt;88.5%,4000,IF(CF171&lt;88.6%,3500,IF(CF171&lt;88.7%,3000,IF(CF171&lt;88.8%,2500,IF(CF171&lt;88.9%,2000,IF(CF171&lt;90%,1500,))))))))</f>
        <v>0</v>
      </c>
      <c r="DP171" s="337">
        <f>IF(CG171&lt;99%,5000,IF(CG171&lt;99.2%,4500,IF(CG171&lt;99.3%,4000,IF(CG171&lt;99.4%,3500,IF(CG171&lt;99.5%,3000,IF(CG171&lt;99.6%,2500,IF(CG171&lt;99.7%,2000,IF(CG171&lt;99.8%,1500,))))))))</f>
        <v>0</v>
      </c>
      <c r="DQ171" s="337">
        <f>IF(CH171&lt;99%,5000,IF(CH171&lt;99.2%,4500,IF(CH171&lt;99.3%,4000,IF(CH171&lt;99.4%,3500,IF(CH171&lt;99.5%,3000,IF(CH171&lt;99.6%,2500,IF(CH171&lt;99.7%,2000,IF(CH171&lt;99.8%,1500,))))))))</f>
        <v>0</v>
      </c>
      <c r="DR171" s="337">
        <f>IF(CI171&lt;99%,5000,IF(CI171&lt;99.2%,4500,IF(CI171&lt;99.3%,4000,IF(CI171&lt;99.4%,3500,IF(CI171&lt;99.5%,3000,IF(CI171&lt;99.6%,2500,IF(CI171&lt;99.7%,2000,IF(CI171&lt;99.8%,1500,))))))))</f>
        <v>0</v>
      </c>
    </row>
    <row r="172" spans="1:122" s="106" customFormat="1" ht="13.5" thickBot="1" x14ac:dyDescent="0.25">
      <c r="A172" s="84">
        <v>1846</v>
      </c>
      <c r="B172" s="335"/>
      <c r="C172" s="113">
        <v>42668</v>
      </c>
      <c r="D172" s="110">
        <f t="shared" si="106"/>
        <v>82068</v>
      </c>
      <c r="E172" s="84">
        <v>10152</v>
      </c>
      <c r="F172" s="88">
        <v>290</v>
      </c>
      <c r="G172" s="84">
        <v>0</v>
      </c>
      <c r="H172" s="111">
        <v>0.9714342001576044</v>
      </c>
      <c r="I172" s="88">
        <v>14447</v>
      </c>
      <c r="J172" s="84">
        <v>479</v>
      </c>
      <c r="K172" s="88">
        <v>1</v>
      </c>
      <c r="L172" s="89">
        <v>0.9668443275420503</v>
      </c>
      <c r="M172" s="88">
        <v>4012</v>
      </c>
      <c r="N172" s="88">
        <v>163</v>
      </c>
      <c r="O172" s="88">
        <v>0</v>
      </c>
      <c r="P172" s="90">
        <v>0.95937188434695908</v>
      </c>
      <c r="Q172" s="88">
        <v>9410</v>
      </c>
      <c r="R172" s="88">
        <v>563</v>
      </c>
      <c r="S172" s="88">
        <v>2</v>
      </c>
      <c r="T172" s="90">
        <v>0.9401700318809777</v>
      </c>
      <c r="U172" s="88">
        <v>44047</v>
      </c>
      <c r="V172" s="88">
        <v>2242</v>
      </c>
      <c r="W172" s="88">
        <v>3</v>
      </c>
      <c r="X172" s="90">
        <v>0.9490998251867323</v>
      </c>
      <c r="Y172" s="85">
        <f t="shared" si="107"/>
        <v>82068</v>
      </c>
      <c r="Z172" s="85">
        <f t="shared" si="107"/>
        <v>3737</v>
      </c>
      <c r="AA172" s="91">
        <f t="shared" si="107"/>
        <v>6</v>
      </c>
      <c r="AB172" s="92">
        <v>1</v>
      </c>
      <c r="AC172" s="84">
        <v>0</v>
      </c>
      <c r="AD172" s="84">
        <v>0</v>
      </c>
      <c r="AE172" s="92">
        <v>1</v>
      </c>
      <c r="AF172" s="84">
        <v>0</v>
      </c>
      <c r="AG172" s="84">
        <v>0</v>
      </c>
      <c r="AH172" s="93">
        <v>1</v>
      </c>
      <c r="AI172" s="84">
        <v>0</v>
      </c>
      <c r="AJ172" s="94">
        <v>0</v>
      </c>
      <c r="AK172" s="93">
        <v>1</v>
      </c>
      <c r="AL172" s="84">
        <v>0</v>
      </c>
      <c r="AM172" s="94">
        <v>0</v>
      </c>
      <c r="AN172" s="93">
        <v>1</v>
      </c>
      <c r="AO172" s="84">
        <v>0</v>
      </c>
      <c r="AP172" s="94">
        <v>0</v>
      </c>
      <c r="AQ172" s="93">
        <v>1</v>
      </c>
      <c r="AR172" s="84">
        <v>0</v>
      </c>
      <c r="AS172" s="94">
        <v>0</v>
      </c>
      <c r="AT172" s="93">
        <v>1</v>
      </c>
      <c r="AU172" s="84">
        <v>0</v>
      </c>
      <c r="AV172" s="94">
        <v>0</v>
      </c>
      <c r="AW172" s="95">
        <f t="shared" ref="AW172:AW234" si="126">E172</f>
        <v>10152</v>
      </c>
      <c r="AX172" s="95">
        <f t="shared" ref="AX172:AX234" si="127">I172+M172</f>
        <v>18459</v>
      </c>
      <c r="AY172" s="96">
        <f t="shared" ref="AY172:AY234" si="128">Q172+U172</f>
        <v>53457</v>
      </c>
      <c r="AZ172" s="107"/>
      <c r="BA172" s="97">
        <v>16</v>
      </c>
      <c r="BB172" s="98">
        <v>0</v>
      </c>
      <c r="BC172" s="98">
        <v>8</v>
      </c>
      <c r="BD172" s="99">
        <v>7.5</v>
      </c>
      <c r="BE172" s="100">
        <v>10.5</v>
      </c>
      <c r="BF172" s="101"/>
      <c r="BG172" s="84"/>
      <c r="BH172" s="84"/>
      <c r="BI172" s="102"/>
      <c r="BJ172" s="102"/>
      <c r="BK172" s="102"/>
      <c r="BL172" s="103"/>
      <c r="BM172" s="104"/>
      <c r="BN172" s="102"/>
      <c r="BO172" s="102"/>
      <c r="BP172" s="104"/>
      <c r="BQ172" s="104"/>
      <c r="BR172" s="104"/>
      <c r="BS172" s="104"/>
      <c r="BT172" s="105">
        <f t="shared" si="116"/>
        <v>1</v>
      </c>
      <c r="BU172" s="105">
        <f t="shared" si="117"/>
        <v>1</v>
      </c>
      <c r="BV172" s="105">
        <f t="shared" si="118"/>
        <v>1</v>
      </c>
      <c r="BW172" s="105">
        <f t="shared" si="108"/>
        <v>1</v>
      </c>
      <c r="BX172" s="105">
        <f t="shared" si="119"/>
        <v>1</v>
      </c>
      <c r="BY172" s="105">
        <f t="shared" si="120"/>
        <v>1</v>
      </c>
      <c r="BZ172" s="105">
        <f t="shared" si="121"/>
        <v>1</v>
      </c>
      <c r="CA172" s="221">
        <v>0.98</v>
      </c>
      <c r="CB172" s="221">
        <v>0.9</v>
      </c>
      <c r="CC172" s="340"/>
      <c r="CD172" s="340"/>
      <c r="CE172" s="340"/>
      <c r="CF172" s="340"/>
      <c r="CG172" s="340"/>
      <c r="CH172" s="340"/>
      <c r="CI172" s="340"/>
      <c r="CJ172" s="222">
        <v>0.998</v>
      </c>
      <c r="CK172" s="222">
        <v>0.95</v>
      </c>
      <c r="CL172" s="223">
        <f t="shared" si="109"/>
        <v>1</v>
      </c>
      <c r="CM172" s="223">
        <f t="shared" si="110"/>
        <v>1</v>
      </c>
      <c r="CN172" s="223">
        <f t="shared" si="111"/>
        <v>1</v>
      </c>
      <c r="CO172" s="223">
        <f t="shared" si="112"/>
        <v>1</v>
      </c>
      <c r="CP172" s="223">
        <f t="shared" si="113"/>
        <v>1</v>
      </c>
      <c r="CQ172" s="223">
        <f t="shared" si="114"/>
        <v>1</v>
      </c>
      <c r="CR172" s="223">
        <f t="shared" si="115"/>
        <v>1</v>
      </c>
      <c r="CS172" s="343"/>
      <c r="CT172" s="343"/>
      <c r="CU172" s="343"/>
      <c r="CV172" s="343"/>
      <c r="CW172" s="343"/>
      <c r="CX172" s="343"/>
      <c r="CY172" s="343"/>
      <c r="CZ172" s="342"/>
      <c r="DA172" s="338"/>
      <c r="DB172" s="338"/>
      <c r="DC172" s="338"/>
      <c r="DD172" s="338"/>
      <c r="DE172" s="84">
        <f t="shared" si="94"/>
        <v>0</v>
      </c>
      <c r="DF172" s="84">
        <f t="shared" si="94"/>
        <v>0</v>
      </c>
      <c r="DG172" s="84">
        <f t="shared" si="94"/>
        <v>0</v>
      </c>
      <c r="DH172" s="84">
        <f t="shared" si="95"/>
        <v>0</v>
      </c>
      <c r="DI172" s="84">
        <f t="shared" si="95"/>
        <v>0</v>
      </c>
      <c r="DJ172" s="84">
        <f t="shared" si="95"/>
        <v>0</v>
      </c>
      <c r="DK172" s="84">
        <f t="shared" si="93"/>
        <v>0</v>
      </c>
      <c r="DL172" s="337"/>
      <c r="DM172" s="337"/>
      <c r="DN172" s="337"/>
      <c r="DO172" s="337"/>
      <c r="DP172" s="337"/>
      <c r="DQ172" s="337"/>
      <c r="DR172" s="337"/>
    </row>
    <row r="173" spans="1:122" s="106" customFormat="1" ht="13.5" thickBot="1" x14ac:dyDescent="0.25">
      <c r="A173" s="84">
        <v>1847</v>
      </c>
      <c r="B173" s="335"/>
      <c r="C173" s="113">
        <v>42669</v>
      </c>
      <c r="D173" s="110">
        <f t="shared" si="106"/>
        <v>77546</v>
      </c>
      <c r="E173" s="84">
        <v>9972</v>
      </c>
      <c r="F173" s="88">
        <v>251</v>
      </c>
      <c r="G173" s="84">
        <v>2</v>
      </c>
      <c r="H173" s="89">
        <v>0.97482952266345768</v>
      </c>
      <c r="I173" s="88">
        <v>12425</v>
      </c>
      <c r="J173" s="84">
        <v>349</v>
      </c>
      <c r="K173" s="88">
        <v>6</v>
      </c>
      <c r="L173" s="89">
        <v>0.97191146881287727</v>
      </c>
      <c r="M173" s="88">
        <v>4731</v>
      </c>
      <c r="N173" s="88">
        <v>173</v>
      </c>
      <c r="O173" s="88">
        <v>3</v>
      </c>
      <c r="P173" s="90">
        <v>0.96343267808074406</v>
      </c>
      <c r="Q173" s="88">
        <v>7788</v>
      </c>
      <c r="R173" s="88">
        <v>394</v>
      </c>
      <c r="S173" s="88">
        <v>0</v>
      </c>
      <c r="T173" s="90">
        <v>0.94940934771443242</v>
      </c>
      <c r="U173" s="88">
        <v>42630</v>
      </c>
      <c r="V173" s="88">
        <v>1912</v>
      </c>
      <c r="W173" s="88">
        <v>8</v>
      </c>
      <c r="X173" s="90">
        <v>0.95514895613417783</v>
      </c>
      <c r="Y173" s="85">
        <f t="shared" si="107"/>
        <v>77546</v>
      </c>
      <c r="Z173" s="85">
        <f t="shared" si="107"/>
        <v>3079</v>
      </c>
      <c r="AA173" s="91">
        <f t="shared" si="107"/>
        <v>19</v>
      </c>
      <c r="AB173" s="92">
        <v>1</v>
      </c>
      <c r="AC173" s="84">
        <v>0</v>
      </c>
      <c r="AD173" s="84">
        <v>0</v>
      </c>
      <c r="AE173" s="92">
        <v>1</v>
      </c>
      <c r="AF173" s="84">
        <v>0</v>
      </c>
      <c r="AG173" s="84">
        <v>0</v>
      </c>
      <c r="AH173" s="93">
        <v>1</v>
      </c>
      <c r="AI173" s="84">
        <v>0</v>
      </c>
      <c r="AJ173" s="94">
        <v>0</v>
      </c>
      <c r="AK173" s="93">
        <v>1</v>
      </c>
      <c r="AL173" s="84">
        <v>0</v>
      </c>
      <c r="AM173" s="94">
        <v>0</v>
      </c>
      <c r="AN173" s="93">
        <v>1</v>
      </c>
      <c r="AO173" s="84">
        <v>0</v>
      </c>
      <c r="AP173" s="94">
        <v>0</v>
      </c>
      <c r="AQ173" s="93">
        <v>1</v>
      </c>
      <c r="AR173" s="84">
        <v>0</v>
      </c>
      <c r="AS173" s="94">
        <v>0</v>
      </c>
      <c r="AT173" s="93">
        <v>1</v>
      </c>
      <c r="AU173" s="84">
        <v>0</v>
      </c>
      <c r="AV173" s="94">
        <v>0</v>
      </c>
      <c r="AW173" s="95">
        <f t="shared" si="126"/>
        <v>9972</v>
      </c>
      <c r="AX173" s="95">
        <f t="shared" si="127"/>
        <v>17156</v>
      </c>
      <c r="AY173" s="96">
        <f t="shared" si="128"/>
        <v>50418</v>
      </c>
      <c r="AZ173" s="107"/>
      <c r="BA173" s="97">
        <v>21</v>
      </c>
      <c r="BB173" s="98">
        <v>9</v>
      </c>
      <c r="BC173" s="98">
        <v>18</v>
      </c>
      <c r="BD173" s="99">
        <v>7.5</v>
      </c>
      <c r="BE173" s="100">
        <v>10.5</v>
      </c>
      <c r="BF173" s="101"/>
      <c r="BG173" s="84"/>
      <c r="BH173" s="84"/>
      <c r="BI173" s="102"/>
      <c r="BJ173" s="102"/>
      <c r="BK173" s="102"/>
      <c r="BL173" s="103"/>
      <c r="BM173" s="104"/>
      <c r="BN173" s="102"/>
      <c r="BO173" s="102"/>
      <c r="BP173" s="104"/>
      <c r="BQ173" s="104"/>
      <c r="BR173" s="104"/>
      <c r="BS173" s="104"/>
      <c r="BT173" s="105">
        <f t="shared" si="116"/>
        <v>1</v>
      </c>
      <c r="BU173" s="105">
        <f t="shared" si="117"/>
        <v>1</v>
      </c>
      <c r="BV173" s="105">
        <f t="shared" si="118"/>
        <v>1</v>
      </c>
      <c r="BW173" s="105">
        <f t="shared" si="108"/>
        <v>1</v>
      </c>
      <c r="BX173" s="105">
        <f t="shared" si="119"/>
        <v>1</v>
      </c>
      <c r="BY173" s="105">
        <f t="shared" si="120"/>
        <v>1</v>
      </c>
      <c r="BZ173" s="105">
        <f t="shared" si="121"/>
        <v>1</v>
      </c>
      <c r="CA173" s="221">
        <v>0.98</v>
      </c>
      <c r="CB173" s="221">
        <v>0.9</v>
      </c>
      <c r="CC173" s="340"/>
      <c r="CD173" s="340"/>
      <c r="CE173" s="340"/>
      <c r="CF173" s="340"/>
      <c r="CG173" s="340"/>
      <c r="CH173" s="340"/>
      <c r="CI173" s="340"/>
      <c r="CJ173" s="222">
        <v>0.998</v>
      </c>
      <c r="CK173" s="222">
        <v>0.95</v>
      </c>
      <c r="CL173" s="223">
        <f t="shared" si="109"/>
        <v>1</v>
      </c>
      <c r="CM173" s="223">
        <f t="shared" si="110"/>
        <v>1</v>
      </c>
      <c r="CN173" s="223">
        <f t="shared" si="111"/>
        <v>1</v>
      </c>
      <c r="CO173" s="223">
        <f t="shared" si="112"/>
        <v>1</v>
      </c>
      <c r="CP173" s="223">
        <f t="shared" si="113"/>
        <v>1</v>
      </c>
      <c r="CQ173" s="223">
        <f t="shared" si="114"/>
        <v>1</v>
      </c>
      <c r="CR173" s="223">
        <f t="shared" si="115"/>
        <v>1</v>
      </c>
      <c r="CS173" s="343"/>
      <c r="CT173" s="343"/>
      <c r="CU173" s="343"/>
      <c r="CV173" s="343"/>
      <c r="CW173" s="343"/>
      <c r="CX173" s="343"/>
      <c r="CY173" s="343"/>
      <c r="CZ173" s="342"/>
      <c r="DA173" s="338"/>
      <c r="DB173" s="338"/>
      <c r="DC173" s="338"/>
      <c r="DD173" s="338"/>
      <c r="DE173" s="84">
        <f t="shared" si="94"/>
        <v>0</v>
      </c>
      <c r="DF173" s="84">
        <f t="shared" si="94"/>
        <v>0</v>
      </c>
      <c r="DG173" s="84">
        <f t="shared" si="94"/>
        <v>0</v>
      </c>
      <c r="DH173" s="84">
        <f t="shared" si="95"/>
        <v>0</v>
      </c>
      <c r="DI173" s="84">
        <f t="shared" si="95"/>
        <v>0</v>
      </c>
      <c r="DJ173" s="84">
        <f t="shared" si="95"/>
        <v>0</v>
      </c>
      <c r="DK173" s="84">
        <f t="shared" si="93"/>
        <v>0</v>
      </c>
      <c r="DL173" s="337"/>
      <c r="DM173" s="337"/>
      <c r="DN173" s="337"/>
      <c r="DO173" s="337"/>
      <c r="DP173" s="337"/>
      <c r="DQ173" s="337"/>
      <c r="DR173" s="337"/>
    </row>
    <row r="174" spans="1:122" s="106" customFormat="1" ht="13.5" thickBot="1" x14ac:dyDescent="0.25">
      <c r="A174" s="84">
        <v>1848</v>
      </c>
      <c r="B174" s="335"/>
      <c r="C174" s="113">
        <v>42670</v>
      </c>
      <c r="D174" s="110">
        <f t="shared" si="106"/>
        <v>75817</v>
      </c>
      <c r="E174" s="84">
        <v>10149</v>
      </c>
      <c r="F174" s="88">
        <v>273</v>
      </c>
      <c r="G174" s="84">
        <v>5</v>
      </c>
      <c r="H174" s="111">
        <v>0.97310079810818795</v>
      </c>
      <c r="I174" s="88">
        <v>12063</v>
      </c>
      <c r="J174" s="84">
        <v>514</v>
      </c>
      <c r="K174" s="88">
        <v>3</v>
      </c>
      <c r="L174" s="89">
        <v>0.95739036723866366</v>
      </c>
      <c r="M174" s="88">
        <v>4293</v>
      </c>
      <c r="N174" s="88">
        <v>136</v>
      </c>
      <c r="O174" s="88">
        <v>1</v>
      </c>
      <c r="P174" s="90">
        <v>0.96832052177964123</v>
      </c>
      <c r="Q174" s="88">
        <v>7411</v>
      </c>
      <c r="R174" s="88">
        <v>393</v>
      </c>
      <c r="S174" s="88">
        <v>0</v>
      </c>
      <c r="T174" s="90">
        <v>0.94697071920118747</v>
      </c>
      <c r="U174" s="88">
        <v>41901</v>
      </c>
      <c r="V174" s="88">
        <v>1686</v>
      </c>
      <c r="W174" s="88">
        <v>2</v>
      </c>
      <c r="X174" s="90">
        <v>0.95976229684255743</v>
      </c>
      <c r="Y174" s="85">
        <f t="shared" si="107"/>
        <v>75817</v>
      </c>
      <c r="Z174" s="85">
        <f t="shared" si="107"/>
        <v>3002</v>
      </c>
      <c r="AA174" s="91">
        <f t="shared" si="107"/>
        <v>11</v>
      </c>
      <c r="AB174" s="92">
        <v>1</v>
      </c>
      <c r="AC174" s="84">
        <v>0</v>
      </c>
      <c r="AD174" s="84">
        <v>0</v>
      </c>
      <c r="AE174" s="92">
        <v>1</v>
      </c>
      <c r="AF174" s="84">
        <v>0</v>
      </c>
      <c r="AG174" s="84">
        <v>0</v>
      </c>
      <c r="AH174" s="93">
        <v>1</v>
      </c>
      <c r="AI174" s="84">
        <v>0</v>
      </c>
      <c r="AJ174" s="94">
        <v>0</v>
      </c>
      <c r="AK174" s="93">
        <v>1</v>
      </c>
      <c r="AL174" s="84">
        <v>0</v>
      </c>
      <c r="AM174" s="94">
        <v>0</v>
      </c>
      <c r="AN174" s="93">
        <v>1</v>
      </c>
      <c r="AO174" s="84">
        <v>0</v>
      </c>
      <c r="AP174" s="94">
        <v>0</v>
      </c>
      <c r="AQ174" s="93">
        <v>1</v>
      </c>
      <c r="AR174" s="84">
        <v>0</v>
      </c>
      <c r="AS174" s="94">
        <v>0</v>
      </c>
      <c r="AT174" s="93">
        <v>1</v>
      </c>
      <c r="AU174" s="84">
        <v>0</v>
      </c>
      <c r="AV174" s="94">
        <v>0</v>
      </c>
      <c r="AW174" s="95">
        <f t="shared" si="126"/>
        <v>10149</v>
      </c>
      <c r="AX174" s="95">
        <f t="shared" si="127"/>
        <v>16356</v>
      </c>
      <c r="AY174" s="96">
        <f t="shared" si="128"/>
        <v>49312</v>
      </c>
      <c r="AZ174" s="107"/>
      <c r="BA174" s="97">
        <v>21</v>
      </c>
      <c r="BB174" s="98">
        <v>9</v>
      </c>
      <c r="BC174" s="98">
        <v>22</v>
      </c>
      <c r="BD174" s="99">
        <v>7.5</v>
      </c>
      <c r="BE174" s="100">
        <v>10.5</v>
      </c>
      <c r="BF174" s="101"/>
      <c r="BG174" s="84"/>
      <c r="BH174" s="84"/>
      <c r="BI174" s="102"/>
      <c r="BJ174" s="102"/>
      <c r="BK174" s="102"/>
      <c r="BL174" s="103"/>
      <c r="BM174" s="104"/>
      <c r="BN174" s="102"/>
      <c r="BO174" s="102"/>
      <c r="BP174" s="104"/>
      <c r="BQ174" s="104"/>
      <c r="BR174" s="104"/>
      <c r="BS174" s="104"/>
      <c r="BT174" s="105">
        <f t="shared" si="116"/>
        <v>1</v>
      </c>
      <c r="BU174" s="105">
        <f t="shared" si="117"/>
        <v>1</v>
      </c>
      <c r="BV174" s="105">
        <f t="shared" si="118"/>
        <v>1</v>
      </c>
      <c r="BW174" s="105">
        <f t="shared" si="108"/>
        <v>1</v>
      </c>
      <c r="BX174" s="105">
        <f t="shared" si="119"/>
        <v>1</v>
      </c>
      <c r="BY174" s="105">
        <f t="shared" si="120"/>
        <v>1</v>
      </c>
      <c r="BZ174" s="105">
        <f t="shared" si="121"/>
        <v>1</v>
      </c>
      <c r="CA174" s="221">
        <v>0.98</v>
      </c>
      <c r="CB174" s="221">
        <v>0.9</v>
      </c>
      <c r="CC174" s="340"/>
      <c r="CD174" s="340"/>
      <c r="CE174" s="340"/>
      <c r="CF174" s="340"/>
      <c r="CG174" s="340"/>
      <c r="CH174" s="340"/>
      <c r="CI174" s="340"/>
      <c r="CJ174" s="222">
        <v>0.998</v>
      </c>
      <c r="CK174" s="222">
        <v>0.95</v>
      </c>
      <c r="CL174" s="223">
        <f t="shared" si="109"/>
        <v>1</v>
      </c>
      <c r="CM174" s="223">
        <f t="shared" si="110"/>
        <v>1</v>
      </c>
      <c r="CN174" s="223">
        <f t="shared" si="111"/>
        <v>1</v>
      </c>
      <c r="CO174" s="223">
        <f t="shared" si="112"/>
        <v>1</v>
      </c>
      <c r="CP174" s="223">
        <f t="shared" si="113"/>
        <v>1</v>
      </c>
      <c r="CQ174" s="223">
        <f t="shared" si="114"/>
        <v>1</v>
      </c>
      <c r="CR174" s="223">
        <f t="shared" si="115"/>
        <v>1</v>
      </c>
      <c r="CS174" s="343"/>
      <c r="CT174" s="343"/>
      <c r="CU174" s="343"/>
      <c r="CV174" s="343"/>
      <c r="CW174" s="343"/>
      <c r="CX174" s="343"/>
      <c r="CY174" s="343"/>
      <c r="CZ174" s="342"/>
      <c r="DA174" s="338"/>
      <c r="DB174" s="338"/>
      <c r="DC174" s="338"/>
      <c r="DD174" s="338"/>
      <c r="DE174" s="84">
        <f t="shared" si="94"/>
        <v>0</v>
      </c>
      <c r="DF174" s="84">
        <f t="shared" si="94"/>
        <v>0</v>
      </c>
      <c r="DG174" s="84">
        <f t="shared" si="94"/>
        <v>0</v>
      </c>
      <c r="DH174" s="84">
        <f t="shared" si="95"/>
        <v>0</v>
      </c>
      <c r="DI174" s="84">
        <f t="shared" si="95"/>
        <v>0</v>
      </c>
      <c r="DJ174" s="84">
        <f t="shared" si="95"/>
        <v>0</v>
      </c>
      <c r="DK174" s="84">
        <f t="shared" si="93"/>
        <v>0</v>
      </c>
      <c r="DL174" s="337"/>
      <c r="DM174" s="337"/>
      <c r="DN174" s="337"/>
      <c r="DO174" s="337"/>
      <c r="DP174" s="337"/>
      <c r="DQ174" s="337"/>
      <c r="DR174" s="337"/>
    </row>
    <row r="175" spans="1:122" s="106" customFormat="1" ht="13.5" thickBot="1" x14ac:dyDescent="0.25">
      <c r="A175" s="84">
        <v>1849</v>
      </c>
      <c r="B175" s="335"/>
      <c r="C175" s="113">
        <v>42671</v>
      </c>
      <c r="D175" s="110">
        <f t="shared" si="106"/>
        <v>64835</v>
      </c>
      <c r="E175" s="84">
        <v>8989</v>
      </c>
      <c r="F175" s="88">
        <v>259</v>
      </c>
      <c r="G175" s="84">
        <v>1</v>
      </c>
      <c r="H175" s="111">
        <v>0.97118700634108357</v>
      </c>
      <c r="I175" s="88">
        <v>9615</v>
      </c>
      <c r="J175" s="84">
        <v>421</v>
      </c>
      <c r="K175" s="88">
        <v>2</v>
      </c>
      <c r="L175" s="89">
        <v>0.95621424856994275</v>
      </c>
      <c r="M175" s="88">
        <v>4286</v>
      </c>
      <c r="N175" s="88">
        <v>131</v>
      </c>
      <c r="O175" s="88">
        <v>0</v>
      </c>
      <c r="P175" s="90">
        <v>0.96943537097526833</v>
      </c>
      <c r="Q175" s="88">
        <v>6253</v>
      </c>
      <c r="R175" s="88">
        <v>501</v>
      </c>
      <c r="S175" s="88">
        <v>14</v>
      </c>
      <c r="T175" s="90">
        <v>0.91987845833999682</v>
      </c>
      <c r="U175" s="88">
        <v>35692</v>
      </c>
      <c r="V175" s="88">
        <v>1562</v>
      </c>
      <c r="W175" s="88">
        <v>27</v>
      </c>
      <c r="X175" s="90">
        <v>0.95623669169561809</v>
      </c>
      <c r="Y175" s="85">
        <f t="shared" si="107"/>
        <v>64835</v>
      </c>
      <c r="Z175" s="85">
        <f t="shared" si="107"/>
        <v>2874</v>
      </c>
      <c r="AA175" s="91">
        <f t="shared" si="107"/>
        <v>44</v>
      </c>
      <c r="AB175" s="92">
        <v>1</v>
      </c>
      <c r="AC175" s="84">
        <v>0</v>
      </c>
      <c r="AD175" s="84">
        <v>0</v>
      </c>
      <c r="AE175" s="92">
        <v>1</v>
      </c>
      <c r="AF175" s="84">
        <v>0</v>
      </c>
      <c r="AG175" s="84">
        <v>0</v>
      </c>
      <c r="AH175" s="93">
        <v>1</v>
      </c>
      <c r="AI175" s="84">
        <v>0</v>
      </c>
      <c r="AJ175" s="94">
        <v>0</v>
      </c>
      <c r="AK175" s="93">
        <v>1</v>
      </c>
      <c r="AL175" s="84">
        <v>0</v>
      </c>
      <c r="AM175" s="94">
        <v>0</v>
      </c>
      <c r="AN175" s="93">
        <v>1</v>
      </c>
      <c r="AO175" s="84">
        <v>0</v>
      </c>
      <c r="AP175" s="94">
        <v>0</v>
      </c>
      <c r="AQ175" s="93">
        <v>1</v>
      </c>
      <c r="AR175" s="84">
        <v>0</v>
      </c>
      <c r="AS175" s="94">
        <v>0</v>
      </c>
      <c r="AT175" s="93">
        <v>1</v>
      </c>
      <c r="AU175" s="84">
        <v>0</v>
      </c>
      <c r="AV175" s="94">
        <v>0</v>
      </c>
      <c r="AW175" s="95">
        <f t="shared" si="126"/>
        <v>8989</v>
      </c>
      <c r="AX175" s="95">
        <f t="shared" si="127"/>
        <v>13901</v>
      </c>
      <c r="AY175" s="96">
        <f t="shared" si="128"/>
        <v>41945</v>
      </c>
      <c r="AZ175" s="107"/>
      <c r="BA175" s="97">
        <v>21</v>
      </c>
      <c r="BB175" s="98">
        <v>9</v>
      </c>
      <c r="BC175" s="98">
        <v>22</v>
      </c>
      <c r="BD175" s="99">
        <v>7.5</v>
      </c>
      <c r="BE175" s="100">
        <v>10.5</v>
      </c>
      <c r="BF175" s="101"/>
      <c r="BG175" s="84"/>
      <c r="BH175" s="84"/>
      <c r="BI175" s="102"/>
      <c r="BJ175" s="102"/>
      <c r="BK175" s="102"/>
      <c r="BL175" s="103"/>
      <c r="BM175" s="104"/>
      <c r="BN175" s="102"/>
      <c r="BO175" s="102"/>
      <c r="BP175" s="104"/>
      <c r="BQ175" s="104"/>
      <c r="BR175" s="104"/>
      <c r="BS175" s="104"/>
      <c r="BT175" s="105">
        <f t="shared" si="116"/>
        <v>1</v>
      </c>
      <c r="BU175" s="105">
        <f t="shared" si="117"/>
        <v>1</v>
      </c>
      <c r="BV175" s="105">
        <f t="shared" si="118"/>
        <v>1</v>
      </c>
      <c r="BW175" s="105">
        <f t="shared" si="108"/>
        <v>1</v>
      </c>
      <c r="BX175" s="105">
        <f t="shared" si="119"/>
        <v>1</v>
      </c>
      <c r="BY175" s="105">
        <f t="shared" si="120"/>
        <v>1</v>
      </c>
      <c r="BZ175" s="105">
        <f t="shared" si="121"/>
        <v>1</v>
      </c>
      <c r="CA175" s="221">
        <v>0.98</v>
      </c>
      <c r="CB175" s="221">
        <v>0.9</v>
      </c>
      <c r="CC175" s="340"/>
      <c r="CD175" s="340"/>
      <c r="CE175" s="340"/>
      <c r="CF175" s="340"/>
      <c r="CG175" s="340"/>
      <c r="CH175" s="340"/>
      <c r="CI175" s="340"/>
      <c r="CJ175" s="222">
        <v>0.998</v>
      </c>
      <c r="CK175" s="222">
        <v>0.95</v>
      </c>
      <c r="CL175" s="223">
        <f t="shared" si="109"/>
        <v>1</v>
      </c>
      <c r="CM175" s="223">
        <f t="shared" si="110"/>
        <v>1</v>
      </c>
      <c r="CN175" s="223">
        <f t="shared" si="111"/>
        <v>1</v>
      </c>
      <c r="CO175" s="223">
        <f t="shared" si="112"/>
        <v>1</v>
      </c>
      <c r="CP175" s="223">
        <f t="shared" si="113"/>
        <v>1</v>
      </c>
      <c r="CQ175" s="223">
        <f t="shared" si="114"/>
        <v>1</v>
      </c>
      <c r="CR175" s="223">
        <f t="shared" si="115"/>
        <v>1</v>
      </c>
      <c r="CS175" s="343"/>
      <c r="CT175" s="343"/>
      <c r="CU175" s="343"/>
      <c r="CV175" s="343"/>
      <c r="CW175" s="343"/>
      <c r="CX175" s="343"/>
      <c r="CY175" s="343"/>
      <c r="CZ175" s="342"/>
      <c r="DA175" s="338"/>
      <c r="DB175" s="338"/>
      <c r="DC175" s="338"/>
      <c r="DD175" s="338"/>
      <c r="DE175" s="84">
        <f t="shared" si="94"/>
        <v>0</v>
      </c>
      <c r="DF175" s="84">
        <f t="shared" si="94"/>
        <v>0</v>
      </c>
      <c r="DG175" s="84">
        <f t="shared" si="94"/>
        <v>0</v>
      </c>
      <c r="DH175" s="84">
        <f t="shared" si="95"/>
        <v>0</v>
      </c>
      <c r="DI175" s="84">
        <f t="shared" si="95"/>
        <v>0</v>
      </c>
      <c r="DJ175" s="84">
        <f t="shared" si="95"/>
        <v>0</v>
      </c>
      <c r="DK175" s="84">
        <f t="shared" si="93"/>
        <v>0</v>
      </c>
      <c r="DL175" s="337"/>
      <c r="DM175" s="337"/>
      <c r="DN175" s="337"/>
      <c r="DO175" s="337"/>
      <c r="DP175" s="337"/>
      <c r="DQ175" s="337"/>
      <c r="DR175" s="337"/>
    </row>
    <row r="176" spans="1:122" s="106" customFormat="1" ht="13.5" thickBot="1" x14ac:dyDescent="0.25">
      <c r="A176" s="84">
        <v>1850</v>
      </c>
      <c r="B176" s="335"/>
      <c r="C176" s="113">
        <v>42672</v>
      </c>
      <c r="D176" s="110">
        <f t="shared" si="106"/>
        <v>53103</v>
      </c>
      <c r="E176" s="84"/>
      <c r="F176" s="88"/>
      <c r="G176" s="84"/>
      <c r="H176" s="111"/>
      <c r="I176" s="88">
        <v>3955</v>
      </c>
      <c r="J176" s="84">
        <v>289</v>
      </c>
      <c r="K176" s="88">
        <v>0</v>
      </c>
      <c r="L176" s="89">
        <v>0.92692793931731987</v>
      </c>
      <c r="M176" s="88">
        <v>2729</v>
      </c>
      <c r="N176" s="88">
        <v>159</v>
      </c>
      <c r="O176" s="88">
        <v>2</v>
      </c>
      <c r="P176" s="90">
        <v>0.94173689996335652</v>
      </c>
      <c r="Q176" s="88">
        <v>2275</v>
      </c>
      <c r="R176" s="88">
        <v>89</v>
      </c>
      <c r="S176" s="88">
        <v>0</v>
      </c>
      <c r="T176" s="90">
        <v>0.96087912087912086</v>
      </c>
      <c r="U176" s="88">
        <v>44144</v>
      </c>
      <c r="V176" s="88">
        <v>1243</v>
      </c>
      <c r="W176" s="88">
        <v>7</v>
      </c>
      <c r="X176" s="90">
        <v>0.97184215295396881</v>
      </c>
      <c r="Y176" s="85">
        <f t="shared" ref="Y176:AA179" si="129">E176+I176+M176+Q176+U176</f>
        <v>53103</v>
      </c>
      <c r="Z176" s="85">
        <f t="shared" si="129"/>
        <v>1780</v>
      </c>
      <c r="AA176" s="91">
        <f t="shared" si="129"/>
        <v>9</v>
      </c>
      <c r="AB176" s="92">
        <v>1</v>
      </c>
      <c r="AC176" s="84">
        <v>0</v>
      </c>
      <c r="AD176" s="84">
        <v>0</v>
      </c>
      <c r="AE176" s="92">
        <v>1</v>
      </c>
      <c r="AF176" s="84">
        <v>0</v>
      </c>
      <c r="AG176" s="84">
        <v>0</v>
      </c>
      <c r="AH176" s="93">
        <v>1</v>
      </c>
      <c r="AI176" s="84">
        <v>0</v>
      </c>
      <c r="AJ176" s="94">
        <v>0</v>
      </c>
      <c r="AK176" s="93">
        <v>1</v>
      </c>
      <c r="AL176" s="84">
        <v>0</v>
      </c>
      <c r="AM176" s="94">
        <v>0</v>
      </c>
      <c r="AN176" s="93">
        <v>1</v>
      </c>
      <c r="AO176" s="84">
        <v>0</v>
      </c>
      <c r="AP176" s="94">
        <v>0</v>
      </c>
      <c r="AQ176" s="93">
        <v>1</v>
      </c>
      <c r="AR176" s="84">
        <v>0</v>
      </c>
      <c r="AS176" s="94">
        <v>0</v>
      </c>
      <c r="AT176" s="93">
        <v>1</v>
      </c>
      <c r="AU176" s="84">
        <v>0</v>
      </c>
      <c r="AV176" s="94">
        <v>0</v>
      </c>
      <c r="AW176" s="95">
        <f t="shared" si="126"/>
        <v>0</v>
      </c>
      <c r="AX176" s="95">
        <f t="shared" si="127"/>
        <v>6684</v>
      </c>
      <c r="AY176" s="96">
        <f t="shared" si="128"/>
        <v>46419</v>
      </c>
      <c r="AZ176" s="107"/>
      <c r="BA176" s="97">
        <v>21</v>
      </c>
      <c r="BB176" s="98">
        <v>9</v>
      </c>
      <c r="BC176" s="98">
        <v>22</v>
      </c>
      <c r="BD176" s="99">
        <v>7.5</v>
      </c>
      <c r="BE176" s="100">
        <v>10.5</v>
      </c>
      <c r="BF176" s="101"/>
      <c r="BG176" s="84"/>
      <c r="BH176" s="84"/>
      <c r="BI176" s="102"/>
      <c r="BJ176" s="102"/>
      <c r="BK176" s="102"/>
      <c r="BL176" s="103"/>
      <c r="BM176" s="104"/>
      <c r="BN176" s="102"/>
      <c r="BO176" s="102"/>
      <c r="BP176" s="104"/>
      <c r="BQ176" s="104"/>
      <c r="BR176" s="104"/>
      <c r="BS176" s="104"/>
      <c r="BT176" s="105">
        <f t="shared" si="116"/>
        <v>1</v>
      </c>
      <c r="BU176" s="105">
        <f t="shared" si="117"/>
        <v>1</v>
      </c>
      <c r="BV176" s="105">
        <f t="shared" si="118"/>
        <v>1</v>
      </c>
      <c r="BW176" s="105">
        <f t="shared" si="108"/>
        <v>1</v>
      </c>
      <c r="BX176" s="105">
        <f t="shared" si="119"/>
        <v>1</v>
      </c>
      <c r="BY176" s="105">
        <f t="shared" si="120"/>
        <v>1</v>
      </c>
      <c r="BZ176" s="105">
        <f t="shared" si="121"/>
        <v>1</v>
      </c>
      <c r="CA176" s="221">
        <v>0.98</v>
      </c>
      <c r="CB176" s="221">
        <v>0.9</v>
      </c>
      <c r="CC176" s="340"/>
      <c r="CD176" s="340"/>
      <c r="CE176" s="340"/>
      <c r="CF176" s="340"/>
      <c r="CG176" s="340"/>
      <c r="CH176" s="340"/>
      <c r="CI176" s="340"/>
      <c r="CJ176" s="222">
        <v>0.998</v>
      </c>
      <c r="CK176" s="222">
        <v>0.95</v>
      </c>
      <c r="CL176" s="223">
        <f t="shared" si="109"/>
        <v>1</v>
      </c>
      <c r="CM176" s="223">
        <f t="shared" si="110"/>
        <v>1</v>
      </c>
      <c r="CN176" s="223">
        <f t="shared" si="111"/>
        <v>1</v>
      </c>
      <c r="CO176" s="223">
        <f t="shared" si="112"/>
        <v>1</v>
      </c>
      <c r="CP176" s="223">
        <f t="shared" si="113"/>
        <v>1</v>
      </c>
      <c r="CQ176" s="223">
        <f t="shared" si="114"/>
        <v>1</v>
      </c>
      <c r="CR176" s="223">
        <f t="shared" si="115"/>
        <v>1</v>
      </c>
      <c r="CS176" s="343"/>
      <c r="CT176" s="343"/>
      <c r="CU176" s="343"/>
      <c r="CV176" s="343"/>
      <c r="CW176" s="343"/>
      <c r="CX176" s="343"/>
      <c r="CY176" s="343"/>
      <c r="CZ176" s="342"/>
      <c r="DA176" s="338"/>
      <c r="DB176" s="338"/>
      <c r="DC176" s="338"/>
      <c r="DD176" s="338"/>
      <c r="DE176" s="84">
        <f t="shared" si="94"/>
        <v>0</v>
      </c>
      <c r="DF176" s="84">
        <f t="shared" si="94"/>
        <v>0</v>
      </c>
      <c r="DG176" s="84">
        <f t="shared" si="94"/>
        <v>0</v>
      </c>
      <c r="DH176" s="84">
        <f t="shared" si="95"/>
        <v>0</v>
      </c>
      <c r="DI176" s="84">
        <f t="shared" si="95"/>
        <v>0</v>
      </c>
      <c r="DJ176" s="84">
        <f t="shared" si="95"/>
        <v>0</v>
      </c>
      <c r="DK176" s="84">
        <f t="shared" si="93"/>
        <v>0</v>
      </c>
      <c r="DL176" s="337"/>
      <c r="DM176" s="337"/>
      <c r="DN176" s="337"/>
      <c r="DO176" s="337"/>
      <c r="DP176" s="337"/>
      <c r="DQ176" s="337"/>
      <c r="DR176" s="337"/>
    </row>
    <row r="177" spans="1:122" s="106" customFormat="1" ht="13.5" thickBot="1" x14ac:dyDescent="0.25">
      <c r="A177" s="84">
        <v>1851</v>
      </c>
      <c r="B177" s="336"/>
      <c r="C177" s="113">
        <v>42673</v>
      </c>
      <c r="D177" s="110">
        <f t="shared" si="106"/>
        <v>34856</v>
      </c>
      <c r="E177" s="84"/>
      <c r="F177" s="88"/>
      <c r="G177" s="84"/>
      <c r="H177" s="111"/>
      <c r="I177" s="88">
        <v>274</v>
      </c>
      <c r="J177" s="84">
        <v>8</v>
      </c>
      <c r="K177" s="88">
        <v>0</v>
      </c>
      <c r="L177" s="89">
        <v>0.97080291970802923</v>
      </c>
      <c r="M177" s="88">
        <v>600</v>
      </c>
      <c r="N177" s="88">
        <v>57</v>
      </c>
      <c r="O177" s="88">
        <v>0</v>
      </c>
      <c r="P177" s="90">
        <v>0.90500000000000003</v>
      </c>
      <c r="Q177" s="88">
        <v>297</v>
      </c>
      <c r="R177" s="88">
        <v>8</v>
      </c>
      <c r="S177" s="88">
        <v>0</v>
      </c>
      <c r="T177" s="90">
        <v>0.97306397306397308</v>
      </c>
      <c r="U177" s="88">
        <v>33685</v>
      </c>
      <c r="V177" s="88">
        <v>667</v>
      </c>
      <c r="W177" s="88">
        <v>6</v>
      </c>
      <c r="X177" s="90">
        <v>0.98019890158824408</v>
      </c>
      <c r="Y177" s="85">
        <f t="shared" si="129"/>
        <v>34856</v>
      </c>
      <c r="Z177" s="85">
        <f t="shared" si="129"/>
        <v>740</v>
      </c>
      <c r="AA177" s="91">
        <f t="shared" si="129"/>
        <v>6</v>
      </c>
      <c r="AB177" s="92">
        <v>1</v>
      </c>
      <c r="AC177" s="84">
        <v>0</v>
      </c>
      <c r="AD177" s="84">
        <v>0</v>
      </c>
      <c r="AE177" s="92">
        <v>1</v>
      </c>
      <c r="AF177" s="84">
        <v>0</v>
      </c>
      <c r="AG177" s="84">
        <v>0</v>
      </c>
      <c r="AH177" s="93">
        <v>1</v>
      </c>
      <c r="AI177" s="84">
        <v>0</v>
      </c>
      <c r="AJ177" s="94">
        <v>0</v>
      </c>
      <c r="AK177" s="93">
        <v>1</v>
      </c>
      <c r="AL177" s="84">
        <v>0</v>
      </c>
      <c r="AM177" s="94">
        <v>0</v>
      </c>
      <c r="AN177" s="93">
        <v>1</v>
      </c>
      <c r="AO177" s="84">
        <v>0</v>
      </c>
      <c r="AP177" s="94">
        <v>0</v>
      </c>
      <c r="AQ177" s="93">
        <v>1</v>
      </c>
      <c r="AR177" s="84">
        <v>0</v>
      </c>
      <c r="AS177" s="94">
        <v>0</v>
      </c>
      <c r="AT177" s="93">
        <v>1</v>
      </c>
      <c r="AU177" s="84">
        <v>0</v>
      </c>
      <c r="AV177" s="94">
        <v>0</v>
      </c>
      <c r="AW177" s="95">
        <f t="shared" si="126"/>
        <v>0</v>
      </c>
      <c r="AX177" s="95">
        <f t="shared" si="127"/>
        <v>874</v>
      </c>
      <c r="AY177" s="96">
        <f t="shared" si="128"/>
        <v>33982</v>
      </c>
      <c r="AZ177" s="107"/>
      <c r="BA177" s="97">
        <v>21</v>
      </c>
      <c r="BB177" s="98">
        <v>9</v>
      </c>
      <c r="BC177" s="98">
        <v>22</v>
      </c>
      <c r="BD177" s="99">
        <v>7.5</v>
      </c>
      <c r="BE177" s="100">
        <v>10.5</v>
      </c>
      <c r="BF177" s="101"/>
      <c r="BG177" s="84"/>
      <c r="BH177" s="84"/>
      <c r="BI177" s="102"/>
      <c r="BJ177" s="102"/>
      <c r="BK177" s="102"/>
      <c r="BL177" s="103"/>
      <c r="BM177" s="104"/>
      <c r="BN177" s="102"/>
      <c r="BO177" s="102"/>
      <c r="BP177" s="104"/>
      <c r="BQ177" s="104"/>
      <c r="BR177" s="104"/>
      <c r="BS177" s="104"/>
      <c r="BT177" s="105">
        <f t="shared" si="116"/>
        <v>1</v>
      </c>
      <c r="BU177" s="105">
        <f t="shared" si="117"/>
        <v>1</v>
      </c>
      <c r="BV177" s="105">
        <f t="shared" si="118"/>
        <v>1</v>
      </c>
      <c r="BW177" s="105">
        <f t="shared" si="108"/>
        <v>1</v>
      </c>
      <c r="BX177" s="105">
        <f t="shared" si="119"/>
        <v>1</v>
      </c>
      <c r="BY177" s="105">
        <f t="shared" si="120"/>
        <v>1</v>
      </c>
      <c r="BZ177" s="105">
        <f t="shared" si="121"/>
        <v>1</v>
      </c>
      <c r="CA177" s="221">
        <v>0.98</v>
      </c>
      <c r="CB177" s="221">
        <v>0.9</v>
      </c>
      <c r="CC177" s="341"/>
      <c r="CD177" s="341"/>
      <c r="CE177" s="341"/>
      <c r="CF177" s="341"/>
      <c r="CG177" s="341"/>
      <c r="CH177" s="341"/>
      <c r="CI177" s="341"/>
      <c r="CJ177" s="222">
        <v>0.998</v>
      </c>
      <c r="CK177" s="222">
        <v>0.95</v>
      </c>
      <c r="CL177" s="223">
        <f t="shared" si="109"/>
        <v>1</v>
      </c>
      <c r="CM177" s="223">
        <f t="shared" si="110"/>
        <v>1</v>
      </c>
      <c r="CN177" s="223">
        <f t="shared" si="111"/>
        <v>1</v>
      </c>
      <c r="CO177" s="223">
        <f t="shared" si="112"/>
        <v>1</v>
      </c>
      <c r="CP177" s="223">
        <f t="shared" si="113"/>
        <v>1</v>
      </c>
      <c r="CQ177" s="223">
        <f t="shared" si="114"/>
        <v>1</v>
      </c>
      <c r="CR177" s="223">
        <f t="shared" si="115"/>
        <v>1</v>
      </c>
      <c r="CS177" s="343"/>
      <c r="CT177" s="343"/>
      <c r="CU177" s="343"/>
      <c r="CV177" s="343"/>
      <c r="CW177" s="343"/>
      <c r="CX177" s="343"/>
      <c r="CY177" s="343"/>
      <c r="CZ177" s="342"/>
      <c r="DA177" s="338"/>
      <c r="DB177" s="338"/>
      <c r="DC177" s="338"/>
      <c r="DD177" s="338"/>
      <c r="DE177" s="84">
        <f t="shared" si="94"/>
        <v>0</v>
      </c>
      <c r="DF177" s="84">
        <f t="shared" si="94"/>
        <v>0</v>
      </c>
      <c r="DG177" s="84">
        <f t="shared" si="94"/>
        <v>0</v>
      </c>
      <c r="DH177" s="84">
        <f t="shared" si="95"/>
        <v>0</v>
      </c>
      <c r="DI177" s="84">
        <f t="shared" si="95"/>
        <v>0</v>
      </c>
      <c r="DJ177" s="84">
        <f t="shared" si="95"/>
        <v>0</v>
      </c>
      <c r="DK177" s="84">
        <f t="shared" si="93"/>
        <v>0</v>
      </c>
      <c r="DL177" s="337"/>
      <c r="DM177" s="337"/>
      <c r="DN177" s="337"/>
      <c r="DO177" s="337"/>
      <c r="DP177" s="337"/>
      <c r="DQ177" s="337"/>
      <c r="DR177" s="337"/>
    </row>
    <row r="178" spans="1:122" s="106" customFormat="1" ht="13.5" thickBot="1" x14ac:dyDescent="0.25">
      <c r="A178" s="84">
        <v>1852</v>
      </c>
      <c r="B178" s="334">
        <v>44</v>
      </c>
      <c r="C178" s="113">
        <v>42674</v>
      </c>
      <c r="D178" s="110">
        <f t="shared" si="106"/>
        <v>43002</v>
      </c>
      <c r="E178" s="84">
        <v>2016</v>
      </c>
      <c r="F178" s="88">
        <v>38</v>
      </c>
      <c r="G178" s="84">
        <v>0</v>
      </c>
      <c r="H178" s="111">
        <v>0.98115079365079361</v>
      </c>
      <c r="I178" s="88">
        <v>10736</v>
      </c>
      <c r="J178" s="84">
        <v>279</v>
      </c>
      <c r="K178" s="88">
        <v>2</v>
      </c>
      <c r="L178" s="89">
        <v>0.97401266766020866</v>
      </c>
      <c r="M178" s="88">
        <v>4529</v>
      </c>
      <c r="N178" s="88">
        <v>174</v>
      </c>
      <c r="O178" s="88">
        <v>0</v>
      </c>
      <c r="P178" s="90">
        <v>0.96158092294104658</v>
      </c>
      <c r="Q178" s="88">
        <v>2521</v>
      </c>
      <c r="R178" s="88">
        <v>103</v>
      </c>
      <c r="S178" s="88">
        <v>1</v>
      </c>
      <c r="T178" s="90">
        <v>0.95914319714399043</v>
      </c>
      <c r="U178" s="88">
        <v>23200</v>
      </c>
      <c r="V178" s="88">
        <v>854</v>
      </c>
      <c r="W178" s="88">
        <v>0</v>
      </c>
      <c r="X178" s="90">
        <v>0.96318965517241384</v>
      </c>
      <c r="Y178" s="85">
        <f t="shared" si="129"/>
        <v>43002</v>
      </c>
      <c r="Z178" s="85">
        <f t="shared" si="129"/>
        <v>1448</v>
      </c>
      <c r="AA178" s="91">
        <f t="shared" si="129"/>
        <v>3</v>
      </c>
      <c r="AB178" s="92">
        <v>1</v>
      </c>
      <c r="AC178" s="84">
        <v>0</v>
      </c>
      <c r="AD178" s="84">
        <v>0</v>
      </c>
      <c r="AE178" s="92">
        <v>1</v>
      </c>
      <c r="AF178" s="84">
        <v>0</v>
      </c>
      <c r="AG178" s="84">
        <v>0</v>
      </c>
      <c r="AH178" s="93">
        <v>1</v>
      </c>
      <c r="AI178" s="84">
        <v>0</v>
      </c>
      <c r="AJ178" s="94">
        <v>0</v>
      </c>
      <c r="AK178" s="93">
        <v>1</v>
      </c>
      <c r="AL178" s="84">
        <v>0</v>
      </c>
      <c r="AM178" s="94">
        <v>0</v>
      </c>
      <c r="AN178" s="93">
        <v>1</v>
      </c>
      <c r="AO178" s="84">
        <v>0</v>
      </c>
      <c r="AP178" s="94">
        <v>0</v>
      </c>
      <c r="AQ178" s="93">
        <v>1</v>
      </c>
      <c r="AR178" s="84">
        <v>0</v>
      </c>
      <c r="AS178" s="94">
        <v>0</v>
      </c>
      <c r="AT178" s="93">
        <v>1</v>
      </c>
      <c r="AU178" s="84">
        <v>0</v>
      </c>
      <c r="AV178" s="94">
        <v>0</v>
      </c>
      <c r="AW178" s="95">
        <f t="shared" si="126"/>
        <v>2016</v>
      </c>
      <c r="AX178" s="95">
        <f t="shared" si="127"/>
        <v>15265</v>
      </c>
      <c r="AY178" s="96">
        <f t="shared" si="128"/>
        <v>25721</v>
      </c>
      <c r="AZ178" s="107"/>
      <c r="BA178" s="97">
        <v>14.5</v>
      </c>
      <c r="BB178" s="98">
        <v>0</v>
      </c>
      <c r="BC178" s="98">
        <v>12</v>
      </c>
      <c r="BD178" s="99">
        <v>7.5</v>
      </c>
      <c r="BE178" s="100">
        <v>10.5</v>
      </c>
      <c r="BF178" s="101"/>
      <c r="BG178" s="84"/>
      <c r="BH178" s="84"/>
      <c r="BI178" s="102"/>
      <c r="BJ178" s="102"/>
      <c r="BK178" s="102"/>
      <c r="BL178" s="103"/>
      <c r="BM178" s="104"/>
      <c r="BN178" s="102"/>
      <c r="BO178" s="102"/>
      <c r="BP178" s="104"/>
      <c r="BQ178" s="104"/>
      <c r="BR178" s="104"/>
      <c r="BS178" s="104"/>
      <c r="BT178" s="105">
        <f t="shared" si="116"/>
        <v>1</v>
      </c>
      <c r="BU178" s="105">
        <f t="shared" si="117"/>
        <v>1</v>
      </c>
      <c r="BV178" s="105">
        <f t="shared" si="118"/>
        <v>1</v>
      </c>
      <c r="BW178" s="105">
        <f t="shared" si="108"/>
        <v>1</v>
      </c>
      <c r="BX178" s="105">
        <f t="shared" si="119"/>
        <v>1</v>
      </c>
      <c r="BY178" s="105">
        <f t="shared" si="120"/>
        <v>1</v>
      </c>
      <c r="BZ178" s="105">
        <f t="shared" si="121"/>
        <v>1</v>
      </c>
      <c r="CA178" s="221">
        <v>0.98</v>
      </c>
      <c r="CB178" s="221">
        <v>0.9</v>
      </c>
      <c r="CC178" s="339">
        <f t="shared" ref="CC178:CI178" si="130">AVERAGE(BT178:BT184)</f>
        <v>1</v>
      </c>
      <c r="CD178" s="339">
        <f t="shared" si="130"/>
        <v>1</v>
      </c>
      <c r="CE178" s="339">
        <f t="shared" si="130"/>
        <v>1</v>
      </c>
      <c r="CF178" s="339">
        <f t="shared" si="130"/>
        <v>1</v>
      </c>
      <c r="CG178" s="339">
        <f t="shared" si="130"/>
        <v>1</v>
      </c>
      <c r="CH178" s="339">
        <f t="shared" si="130"/>
        <v>1</v>
      </c>
      <c r="CI178" s="339">
        <f t="shared" si="130"/>
        <v>1</v>
      </c>
      <c r="CJ178" s="222">
        <v>0.998</v>
      </c>
      <c r="CK178" s="222">
        <v>0.95</v>
      </c>
      <c r="CL178" s="223">
        <f t="shared" si="109"/>
        <v>1</v>
      </c>
      <c r="CM178" s="223">
        <f t="shared" si="110"/>
        <v>1</v>
      </c>
      <c r="CN178" s="223">
        <f t="shared" si="111"/>
        <v>1</v>
      </c>
      <c r="CO178" s="223">
        <f t="shared" si="112"/>
        <v>1</v>
      </c>
      <c r="CP178" s="223">
        <f t="shared" si="113"/>
        <v>1</v>
      </c>
      <c r="CQ178" s="223">
        <f t="shared" si="114"/>
        <v>1</v>
      </c>
      <c r="CR178" s="223">
        <f t="shared" si="115"/>
        <v>1</v>
      </c>
      <c r="CS178" s="342">
        <f t="shared" ref="CS178:CY178" si="131">AVERAGE(CL178:CL184)</f>
        <v>1</v>
      </c>
      <c r="CT178" s="342">
        <f t="shared" si="131"/>
        <v>1</v>
      </c>
      <c r="CU178" s="342">
        <f t="shared" si="131"/>
        <v>0.99971428571428578</v>
      </c>
      <c r="CV178" s="342">
        <f t="shared" si="131"/>
        <v>0.98571428571428577</v>
      </c>
      <c r="CW178" s="342">
        <f t="shared" si="131"/>
        <v>1</v>
      </c>
      <c r="CX178" s="342">
        <f t="shared" si="131"/>
        <v>1</v>
      </c>
      <c r="CY178" s="342">
        <f t="shared" si="131"/>
        <v>1</v>
      </c>
      <c r="CZ178" s="342">
        <f>(SUM(Q178:Q184)-SUM(R178:R184))/SUM(Q178:Q184)</f>
        <v>0.9558331292350396</v>
      </c>
      <c r="DA178" s="338">
        <f>(SUM(U178:U184)-SUM(V178:V184))/SUM(U178:U184)</f>
        <v>0.96261877207186175</v>
      </c>
      <c r="DB178" s="338">
        <f>((SUM(E178:E184)-SUM(F178:F184))/SUM(E178:E184))</f>
        <v>0.96994544037412311</v>
      </c>
      <c r="DC178" s="338">
        <f>((SUM(I178:I184)-SUM(J178:J184))/SUM(I178:I184))</f>
        <v>0.96546749777382013</v>
      </c>
      <c r="DD178" s="338">
        <f>((SUM(M178:M184)-SUM(N178:N184))/SUM(M178:M184))</f>
        <v>0.96160468319559234</v>
      </c>
      <c r="DE178" s="84">
        <f t="shared" si="94"/>
        <v>0</v>
      </c>
      <c r="DF178" s="84">
        <f t="shared" si="94"/>
        <v>0</v>
      </c>
      <c r="DG178" s="84">
        <f t="shared" si="94"/>
        <v>0</v>
      </c>
      <c r="DH178" s="84">
        <f t="shared" si="95"/>
        <v>0</v>
      </c>
      <c r="DI178" s="84">
        <f t="shared" si="95"/>
        <v>0</v>
      </c>
      <c r="DJ178" s="84">
        <f t="shared" si="95"/>
        <v>0</v>
      </c>
      <c r="DK178" s="84">
        <f t="shared" si="93"/>
        <v>0</v>
      </c>
      <c r="DL178" s="337">
        <f>IF(CC178&lt;99%,5000,IF(CC178&lt;99.2%,4500,IF(CC178&lt;99.3%,4000,IF(CC178&lt;99.4%,3500,IF(CC178&lt;99.5%,3000,IF(CC178&lt;99.6%,2500,IF(CC178&lt;99.7%,2000,IF(CC178&lt;99.8%,1500,))))))))</f>
        <v>0</v>
      </c>
      <c r="DM178" s="337">
        <f>IF(CD178&lt;99%,5000,IF(CD178&lt;99.2%,4500,IF(CD178&lt;99.3%,4000,IF(CD178&lt;99.4%,3500,IF(CD178&lt;99.5%,3000,IF(CD178&lt;99.6%,2500,IF(CD178&lt;99.7%,2000,IF(CD178&lt;99.8%,1500,))))))))</f>
        <v>0</v>
      </c>
      <c r="DN178" s="337">
        <f>IF(CE178&lt;99%,5000,IF(CE178&lt;99.2%,4500,IF(CE178&lt;99.3%,4000,IF(CE178&lt;99.4%,3500,IF(CE178&lt;99.5%,3000,IF(CE178&lt;99.6%,2500,IF(CE178&lt;99.7%,2000,IF(CE178&lt;99.8%,1500,))))))))</f>
        <v>0</v>
      </c>
      <c r="DO178" s="337">
        <f>IF(CF178&lt;88.2%,5000,IF(CF178&lt;88.4%,4500,IF(CF178&lt;88.5%,4000,IF(CF178&lt;88.6%,3500,IF(CF178&lt;88.7%,3000,IF(CF178&lt;88.8%,2500,IF(CF178&lt;88.9%,2000,IF(CF178&lt;90%,1500,))))))))</f>
        <v>0</v>
      </c>
      <c r="DP178" s="337">
        <f>IF(CG178&lt;99%,5000,IF(CG178&lt;99.2%,4500,IF(CG178&lt;99.3%,4000,IF(CG178&lt;99.4%,3500,IF(CG178&lt;99.5%,3000,IF(CG178&lt;99.6%,2500,IF(CG178&lt;99.7%,2000,IF(CG178&lt;99.8%,1500,))))))))</f>
        <v>0</v>
      </c>
      <c r="DQ178" s="337">
        <f>IF(CH178&lt;99%,5000,IF(CH178&lt;99.2%,4500,IF(CH178&lt;99.3%,4000,IF(CH178&lt;99.4%,3500,IF(CH178&lt;99.5%,3000,IF(CH178&lt;99.6%,2500,IF(CH178&lt;99.7%,2000,IF(CH178&lt;99.8%,1500,))))))))</f>
        <v>0</v>
      </c>
      <c r="DR178" s="337">
        <f>IF(CI178&lt;99%,5000,IF(CI178&lt;99.2%,4500,IF(CI178&lt;99.3%,4000,IF(CI178&lt;99.4%,3500,IF(CI178&lt;99.5%,3000,IF(CI178&lt;99.6%,2500,IF(CI178&lt;99.7%,2000,IF(CI178&lt;99.8%,1500,))))))))</f>
        <v>0</v>
      </c>
    </row>
    <row r="179" spans="1:122" s="106" customFormat="1" ht="13.5" thickBot="1" x14ac:dyDescent="0.25">
      <c r="A179" s="84">
        <v>1853</v>
      </c>
      <c r="B179" s="335"/>
      <c r="C179" s="113">
        <v>42675</v>
      </c>
      <c r="D179" s="110">
        <f t="shared" si="106"/>
        <v>7588</v>
      </c>
      <c r="E179" s="84">
        <v>401</v>
      </c>
      <c r="F179" s="88">
        <v>8</v>
      </c>
      <c r="G179" s="84">
        <v>0</v>
      </c>
      <c r="H179" s="89">
        <v>0.98004987531172072</v>
      </c>
      <c r="I179" s="88">
        <v>4190</v>
      </c>
      <c r="J179" s="84">
        <v>205</v>
      </c>
      <c r="K179" s="88">
        <v>0</v>
      </c>
      <c r="L179" s="89">
        <v>0.95107398568019097</v>
      </c>
      <c r="M179" s="88">
        <v>2104</v>
      </c>
      <c r="N179" s="88">
        <v>95</v>
      </c>
      <c r="O179" s="88">
        <v>0</v>
      </c>
      <c r="P179" s="90">
        <v>0.95484790874524716</v>
      </c>
      <c r="Q179" s="88">
        <v>11</v>
      </c>
      <c r="R179" s="88">
        <v>0</v>
      </c>
      <c r="S179" s="88">
        <v>0</v>
      </c>
      <c r="T179" s="90">
        <v>1</v>
      </c>
      <c r="U179" s="88">
        <v>882</v>
      </c>
      <c r="V179" s="88">
        <v>12</v>
      </c>
      <c r="W179" s="88">
        <v>0</v>
      </c>
      <c r="X179" s="90">
        <v>0.98639455782312924</v>
      </c>
      <c r="Y179" s="85">
        <f t="shared" si="129"/>
        <v>7588</v>
      </c>
      <c r="Z179" s="85">
        <f t="shared" si="129"/>
        <v>320</v>
      </c>
      <c r="AA179" s="91">
        <f t="shared" si="129"/>
        <v>0</v>
      </c>
      <c r="AB179" s="92">
        <v>1</v>
      </c>
      <c r="AC179" s="84">
        <v>0</v>
      </c>
      <c r="AD179" s="84">
        <v>0</v>
      </c>
      <c r="AE179" s="92">
        <v>1</v>
      </c>
      <c r="AF179" s="84">
        <v>0</v>
      </c>
      <c r="AG179" s="84">
        <v>0</v>
      </c>
      <c r="AH179" s="93">
        <v>1</v>
      </c>
      <c r="AI179" s="84">
        <v>0</v>
      </c>
      <c r="AJ179" s="94">
        <v>0</v>
      </c>
      <c r="AK179" s="93">
        <v>1</v>
      </c>
      <c r="AL179" s="84">
        <v>0</v>
      </c>
      <c r="AM179" s="94">
        <v>0</v>
      </c>
      <c r="AN179" s="93">
        <v>1</v>
      </c>
      <c r="AO179" s="84">
        <v>0</v>
      </c>
      <c r="AP179" s="94">
        <v>0</v>
      </c>
      <c r="AQ179" s="93">
        <v>1</v>
      </c>
      <c r="AR179" s="84">
        <v>0</v>
      </c>
      <c r="AS179" s="94">
        <v>0</v>
      </c>
      <c r="AT179" s="93">
        <v>1</v>
      </c>
      <c r="AU179" s="84">
        <v>0</v>
      </c>
      <c r="AV179" s="94">
        <v>0</v>
      </c>
      <c r="AW179" s="95">
        <f t="shared" si="126"/>
        <v>401</v>
      </c>
      <c r="AX179" s="95">
        <f t="shared" si="127"/>
        <v>6294</v>
      </c>
      <c r="AY179" s="96">
        <f t="shared" si="128"/>
        <v>893</v>
      </c>
      <c r="AZ179" s="107"/>
      <c r="BA179" s="97">
        <v>16</v>
      </c>
      <c r="BB179" s="98">
        <v>0</v>
      </c>
      <c r="BC179" s="98">
        <v>8</v>
      </c>
      <c r="BD179" s="99">
        <v>7.5</v>
      </c>
      <c r="BE179" s="100">
        <v>10.5</v>
      </c>
      <c r="BF179" s="101"/>
      <c r="BG179" s="84"/>
      <c r="BH179" s="84"/>
      <c r="BI179" s="102"/>
      <c r="BJ179" s="102"/>
      <c r="BK179" s="102"/>
      <c r="BL179" s="103"/>
      <c r="BM179" s="114"/>
      <c r="BN179" s="102"/>
      <c r="BO179" s="102"/>
      <c r="BP179" s="104"/>
      <c r="BQ179" s="104"/>
      <c r="BR179" s="104"/>
      <c r="BS179" s="104"/>
      <c r="BT179" s="105">
        <f t="shared" si="116"/>
        <v>1</v>
      </c>
      <c r="BU179" s="105">
        <f t="shared" si="117"/>
        <v>1</v>
      </c>
      <c r="BV179" s="105">
        <f t="shared" si="118"/>
        <v>1</v>
      </c>
      <c r="BW179" s="105">
        <f t="shared" si="108"/>
        <v>1</v>
      </c>
      <c r="BX179" s="105">
        <f t="shared" si="119"/>
        <v>1</v>
      </c>
      <c r="BY179" s="105">
        <f t="shared" si="120"/>
        <v>1</v>
      </c>
      <c r="BZ179" s="105">
        <f t="shared" si="121"/>
        <v>1</v>
      </c>
      <c r="CA179" s="221">
        <v>0.98</v>
      </c>
      <c r="CB179" s="221">
        <v>0.9</v>
      </c>
      <c r="CC179" s="340"/>
      <c r="CD179" s="340"/>
      <c r="CE179" s="340"/>
      <c r="CF179" s="340"/>
      <c r="CG179" s="340"/>
      <c r="CH179" s="340"/>
      <c r="CI179" s="340"/>
      <c r="CJ179" s="222">
        <v>0.998</v>
      </c>
      <c r="CK179" s="222">
        <v>0.95</v>
      </c>
      <c r="CL179" s="223">
        <f t="shared" si="109"/>
        <v>1</v>
      </c>
      <c r="CM179" s="223">
        <f t="shared" si="110"/>
        <v>1</v>
      </c>
      <c r="CN179" s="223">
        <f t="shared" si="111"/>
        <v>1</v>
      </c>
      <c r="CO179" s="223">
        <f t="shared" si="112"/>
        <v>1</v>
      </c>
      <c r="CP179" s="223">
        <f t="shared" si="113"/>
        <v>1</v>
      </c>
      <c r="CQ179" s="223">
        <f t="shared" si="114"/>
        <v>1</v>
      </c>
      <c r="CR179" s="223">
        <f t="shared" si="115"/>
        <v>1</v>
      </c>
      <c r="CS179" s="343"/>
      <c r="CT179" s="343"/>
      <c r="CU179" s="343"/>
      <c r="CV179" s="343"/>
      <c r="CW179" s="343"/>
      <c r="CX179" s="343"/>
      <c r="CY179" s="343"/>
      <c r="CZ179" s="342"/>
      <c r="DA179" s="338"/>
      <c r="DB179" s="338"/>
      <c r="DC179" s="338"/>
      <c r="DD179" s="338"/>
      <c r="DE179" s="84">
        <f t="shared" si="94"/>
        <v>0</v>
      </c>
      <c r="DF179" s="84">
        <f t="shared" si="94"/>
        <v>0</v>
      </c>
      <c r="DG179" s="84">
        <f t="shared" si="94"/>
        <v>0</v>
      </c>
      <c r="DH179" s="84">
        <f t="shared" si="95"/>
        <v>0</v>
      </c>
      <c r="DI179" s="84">
        <f t="shared" si="95"/>
        <v>0</v>
      </c>
      <c r="DJ179" s="84">
        <f t="shared" si="95"/>
        <v>0</v>
      </c>
      <c r="DK179" s="84">
        <f t="shared" si="93"/>
        <v>0</v>
      </c>
      <c r="DL179" s="337"/>
      <c r="DM179" s="337"/>
      <c r="DN179" s="337"/>
      <c r="DO179" s="337"/>
      <c r="DP179" s="337"/>
      <c r="DQ179" s="337"/>
      <c r="DR179" s="337"/>
    </row>
    <row r="180" spans="1:122" s="106" customFormat="1" ht="13.5" thickBot="1" x14ac:dyDescent="0.25">
      <c r="A180" s="84">
        <v>1854</v>
      </c>
      <c r="B180" s="335"/>
      <c r="C180" s="113">
        <v>42676</v>
      </c>
      <c r="D180" s="110">
        <f t="shared" si="106"/>
        <v>73313</v>
      </c>
      <c r="E180" s="84">
        <v>10456</v>
      </c>
      <c r="F180" s="88">
        <v>340</v>
      </c>
      <c r="G180" s="84">
        <v>0</v>
      </c>
      <c r="H180" s="111">
        <v>0.96748278500382556</v>
      </c>
      <c r="I180" s="88">
        <v>12857</v>
      </c>
      <c r="J180" s="84">
        <v>399</v>
      </c>
      <c r="K180" s="88">
        <v>5</v>
      </c>
      <c r="L180" s="89">
        <v>0.96896632184802056</v>
      </c>
      <c r="M180" s="88">
        <v>4889</v>
      </c>
      <c r="N180" s="88">
        <v>110</v>
      </c>
      <c r="O180" s="88">
        <v>2</v>
      </c>
      <c r="P180" s="90">
        <v>0.97750051135201477</v>
      </c>
      <c r="Q180" s="88">
        <v>6785</v>
      </c>
      <c r="R180" s="88">
        <v>293</v>
      </c>
      <c r="S180" s="88">
        <v>0</v>
      </c>
      <c r="T180" s="90">
        <v>0.95681650700073695</v>
      </c>
      <c r="U180" s="88">
        <v>38326</v>
      </c>
      <c r="V180" s="88">
        <v>1450</v>
      </c>
      <c r="W180" s="88">
        <v>5</v>
      </c>
      <c r="X180" s="90">
        <v>0.9621666753639827</v>
      </c>
      <c r="Y180" s="85">
        <f>E180+I180+M180+Q180+U180</f>
        <v>73313</v>
      </c>
      <c r="Z180" s="85">
        <f>F180+J180+N180+R180+V180</f>
        <v>2592</v>
      </c>
      <c r="AA180" s="91">
        <f>G180+K180+O180+S180+W180</f>
        <v>12</v>
      </c>
      <c r="AB180" s="92">
        <v>1</v>
      </c>
      <c r="AC180" s="84">
        <v>0</v>
      </c>
      <c r="AD180" s="84">
        <v>0</v>
      </c>
      <c r="AE180" s="92">
        <v>1</v>
      </c>
      <c r="AF180" s="84">
        <v>0</v>
      </c>
      <c r="AG180" s="84">
        <v>0</v>
      </c>
      <c r="AH180" s="93">
        <v>1</v>
      </c>
      <c r="AI180" s="84">
        <v>0</v>
      </c>
      <c r="AJ180" s="94">
        <v>0</v>
      </c>
      <c r="AK180" s="93">
        <v>1</v>
      </c>
      <c r="AL180" s="84">
        <v>0</v>
      </c>
      <c r="AM180" s="94">
        <v>0</v>
      </c>
      <c r="AN180" s="93">
        <v>1</v>
      </c>
      <c r="AO180" s="84">
        <v>0</v>
      </c>
      <c r="AP180" s="94">
        <v>0</v>
      </c>
      <c r="AQ180" s="93">
        <v>1</v>
      </c>
      <c r="AR180" s="84">
        <v>0</v>
      </c>
      <c r="AS180" s="94">
        <v>0</v>
      </c>
      <c r="AT180" s="93">
        <v>1</v>
      </c>
      <c r="AU180" s="84">
        <v>0</v>
      </c>
      <c r="AV180" s="94">
        <v>0</v>
      </c>
      <c r="AW180" s="95">
        <f t="shared" si="126"/>
        <v>10456</v>
      </c>
      <c r="AX180" s="95">
        <f t="shared" si="127"/>
        <v>17746</v>
      </c>
      <c r="AY180" s="96">
        <f t="shared" si="128"/>
        <v>45111</v>
      </c>
      <c r="AZ180" s="107"/>
      <c r="BA180" s="97">
        <v>21</v>
      </c>
      <c r="BB180" s="98">
        <v>9</v>
      </c>
      <c r="BC180" s="98">
        <v>18</v>
      </c>
      <c r="BD180" s="99">
        <v>7.5</v>
      </c>
      <c r="BE180" s="100">
        <v>10.5</v>
      </c>
      <c r="BF180" s="101"/>
      <c r="BG180" s="84"/>
      <c r="BH180" s="84"/>
      <c r="BI180" s="102"/>
      <c r="BJ180" s="102"/>
      <c r="BK180" s="102"/>
      <c r="BL180" s="103"/>
      <c r="BM180" s="104"/>
      <c r="BN180" s="102"/>
      <c r="BO180" s="102"/>
      <c r="BP180" s="104"/>
      <c r="BQ180" s="104"/>
      <c r="BR180" s="104"/>
      <c r="BS180" s="104"/>
      <c r="BT180" s="105">
        <f t="shared" si="116"/>
        <v>1</v>
      </c>
      <c r="BU180" s="105">
        <f t="shared" si="117"/>
        <v>1</v>
      </c>
      <c r="BV180" s="105">
        <f t="shared" si="118"/>
        <v>1</v>
      </c>
      <c r="BW180" s="105">
        <f t="shared" si="108"/>
        <v>1</v>
      </c>
      <c r="BX180" s="105">
        <f t="shared" si="119"/>
        <v>1</v>
      </c>
      <c r="BY180" s="105">
        <f t="shared" si="120"/>
        <v>1</v>
      </c>
      <c r="BZ180" s="105">
        <f t="shared" si="121"/>
        <v>1</v>
      </c>
      <c r="CA180" s="221">
        <v>0.98</v>
      </c>
      <c r="CB180" s="221">
        <v>0.9</v>
      </c>
      <c r="CC180" s="340"/>
      <c r="CD180" s="340"/>
      <c r="CE180" s="340"/>
      <c r="CF180" s="340"/>
      <c r="CG180" s="340"/>
      <c r="CH180" s="340"/>
      <c r="CI180" s="340"/>
      <c r="CJ180" s="222">
        <v>0.998</v>
      </c>
      <c r="CK180" s="222">
        <v>0.95</v>
      </c>
      <c r="CL180" s="223">
        <f t="shared" si="109"/>
        <v>1</v>
      </c>
      <c r="CM180" s="223">
        <f t="shared" si="110"/>
        <v>1</v>
      </c>
      <c r="CN180" s="223">
        <f t="shared" si="111"/>
        <v>1</v>
      </c>
      <c r="CO180" s="223">
        <f t="shared" si="112"/>
        <v>1</v>
      </c>
      <c r="CP180" s="223">
        <f t="shared" si="113"/>
        <v>1</v>
      </c>
      <c r="CQ180" s="223">
        <f t="shared" si="114"/>
        <v>1</v>
      </c>
      <c r="CR180" s="223">
        <f t="shared" si="115"/>
        <v>1</v>
      </c>
      <c r="CS180" s="343"/>
      <c r="CT180" s="343"/>
      <c r="CU180" s="343"/>
      <c r="CV180" s="343"/>
      <c r="CW180" s="343"/>
      <c r="CX180" s="343"/>
      <c r="CY180" s="343"/>
      <c r="CZ180" s="342"/>
      <c r="DA180" s="338"/>
      <c r="DB180" s="338"/>
      <c r="DC180" s="338"/>
      <c r="DD180" s="338"/>
      <c r="DE180" s="84">
        <f t="shared" si="94"/>
        <v>0</v>
      </c>
      <c r="DF180" s="84">
        <f t="shared" si="94"/>
        <v>0</v>
      </c>
      <c r="DG180" s="84">
        <f t="shared" si="94"/>
        <v>0</v>
      </c>
      <c r="DH180" s="84">
        <f t="shared" si="95"/>
        <v>0</v>
      </c>
      <c r="DI180" s="84">
        <f t="shared" si="95"/>
        <v>0</v>
      </c>
      <c r="DJ180" s="84">
        <f t="shared" si="95"/>
        <v>0</v>
      </c>
      <c r="DK180" s="84">
        <f t="shared" si="93"/>
        <v>0</v>
      </c>
      <c r="DL180" s="337"/>
      <c r="DM180" s="337"/>
      <c r="DN180" s="337"/>
      <c r="DO180" s="337"/>
      <c r="DP180" s="337"/>
      <c r="DQ180" s="337"/>
      <c r="DR180" s="337"/>
    </row>
    <row r="181" spans="1:122" s="106" customFormat="1" ht="13.5" thickBot="1" x14ac:dyDescent="0.25">
      <c r="A181" s="84">
        <v>1855</v>
      </c>
      <c r="B181" s="335"/>
      <c r="C181" s="86">
        <v>42677</v>
      </c>
      <c r="D181" s="87">
        <v>71861</v>
      </c>
      <c r="E181" s="84">
        <v>9699</v>
      </c>
      <c r="F181" s="88">
        <v>260</v>
      </c>
      <c r="G181" s="84">
        <v>2</v>
      </c>
      <c r="H181" s="89">
        <v>0.97319311269203013</v>
      </c>
      <c r="I181" s="88">
        <v>14142</v>
      </c>
      <c r="J181" s="84">
        <v>382</v>
      </c>
      <c r="K181" s="88">
        <v>6</v>
      </c>
      <c r="L181" s="89">
        <v>0.97298826191486354</v>
      </c>
      <c r="M181" s="88">
        <v>4484</v>
      </c>
      <c r="N181" s="88">
        <v>147</v>
      </c>
      <c r="O181" s="88">
        <v>8</v>
      </c>
      <c r="P181" s="90">
        <v>0.96721677074041035</v>
      </c>
      <c r="Q181" s="88">
        <v>7106</v>
      </c>
      <c r="R181" s="88">
        <v>325</v>
      </c>
      <c r="S181" s="88">
        <v>0</v>
      </c>
      <c r="T181" s="90">
        <v>0.95426400225161834</v>
      </c>
      <c r="U181" s="88">
        <v>36430</v>
      </c>
      <c r="V181" s="88">
        <v>1463</v>
      </c>
      <c r="W181" s="88">
        <v>1</v>
      </c>
      <c r="X181" s="90">
        <v>0.95984079055723304</v>
      </c>
      <c r="Y181" s="85">
        <v>71861</v>
      </c>
      <c r="Z181" s="85">
        <v>2577</v>
      </c>
      <c r="AA181" s="91">
        <v>17</v>
      </c>
      <c r="AB181" s="92">
        <v>1</v>
      </c>
      <c r="AC181" s="84">
        <v>0</v>
      </c>
      <c r="AD181" s="84">
        <v>0</v>
      </c>
      <c r="AE181" s="92">
        <v>1</v>
      </c>
      <c r="AF181" s="84">
        <v>0</v>
      </c>
      <c r="AG181" s="84">
        <v>0</v>
      </c>
      <c r="AH181" s="93">
        <v>1</v>
      </c>
      <c r="AI181" s="84">
        <v>0</v>
      </c>
      <c r="AJ181" s="94">
        <v>0</v>
      </c>
      <c r="AK181" s="93">
        <v>0.9</v>
      </c>
      <c r="AL181" s="84">
        <v>1</v>
      </c>
      <c r="AM181" s="84">
        <v>0.03</v>
      </c>
      <c r="AN181" s="93">
        <v>1</v>
      </c>
      <c r="AO181" s="84">
        <v>0</v>
      </c>
      <c r="AP181" s="94">
        <v>0</v>
      </c>
      <c r="AQ181" s="93">
        <v>1</v>
      </c>
      <c r="AR181" s="84">
        <v>0</v>
      </c>
      <c r="AS181" s="94">
        <v>0</v>
      </c>
      <c r="AT181" s="93">
        <v>1</v>
      </c>
      <c r="AU181" s="84">
        <v>0</v>
      </c>
      <c r="AV181" s="94">
        <v>0</v>
      </c>
      <c r="AW181" s="95">
        <f t="shared" si="126"/>
        <v>9699</v>
      </c>
      <c r="AX181" s="95">
        <f t="shared" si="127"/>
        <v>18626</v>
      </c>
      <c r="AY181" s="96">
        <f t="shared" si="128"/>
        <v>43536</v>
      </c>
      <c r="AZ181" s="109" t="s">
        <v>193</v>
      </c>
      <c r="BA181" s="97">
        <v>21</v>
      </c>
      <c r="BB181" s="98">
        <v>9</v>
      </c>
      <c r="BC181" s="98">
        <v>22</v>
      </c>
      <c r="BD181" s="99">
        <v>7.5</v>
      </c>
      <c r="BE181" s="100">
        <v>10.5</v>
      </c>
      <c r="BF181" s="101"/>
      <c r="BG181" s="84"/>
      <c r="BH181" s="84"/>
      <c r="BI181" s="102">
        <v>0.75</v>
      </c>
      <c r="BJ181" s="102"/>
      <c r="BK181" s="102"/>
      <c r="BL181" s="103"/>
      <c r="BM181" s="104"/>
      <c r="BN181" s="102"/>
      <c r="BO181" s="102"/>
      <c r="BP181" s="104">
        <v>0</v>
      </c>
      <c r="BQ181" s="104"/>
      <c r="BR181" s="104"/>
      <c r="BS181" s="104"/>
      <c r="BT181" s="105">
        <f t="shared" si="116"/>
        <v>1</v>
      </c>
      <c r="BU181" s="105">
        <f t="shared" si="117"/>
        <v>1</v>
      </c>
      <c r="BV181" s="105">
        <f t="shared" si="118"/>
        <v>1</v>
      </c>
      <c r="BW181" s="105">
        <f t="shared" si="108"/>
        <v>1</v>
      </c>
      <c r="BX181" s="105">
        <f t="shared" si="119"/>
        <v>1</v>
      </c>
      <c r="BY181" s="105">
        <f t="shared" si="120"/>
        <v>1</v>
      </c>
      <c r="BZ181" s="105">
        <f t="shared" si="121"/>
        <v>1</v>
      </c>
      <c r="CA181" s="221">
        <v>0.98</v>
      </c>
      <c r="CB181" s="221">
        <v>0.9</v>
      </c>
      <c r="CC181" s="340"/>
      <c r="CD181" s="340"/>
      <c r="CE181" s="340"/>
      <c r="CF181" s="340"/>
      <c r="CG181" s="340"/>
      <c r="CH181" s="340"/>
      <c r="CI181" s="340"/>
      <c r="CJ181" s="222">
        <v>0.998</v>
      </c>
      <c r="CK181" s="222">
        <v>0.95</v>
      </c>
      <c r="CL181" s="223">
        <f t="shared" si="109"/>
        <v>1</v>
      </c>
      <c r="CM181" s="223">
        <f t="shared" si="110"/>
        <v>1</v>
      </c>
      <c r="CN181" s="223">
        <f t="shared" si="111"/>
        <v>1</v>
      </c>
      <c r="CO181" s="223">
        <f t="shared" si="112"/>
        <v>0.9</v>
      </c>
      <c r="CP181" s="223">
        <f t="shared" si="113"/>
        <v>1</v>
      </c>
      <c r="CQ181" s="223">
        <f t="shared" si="114"/>
        <v>1</v>
      </c>
      <c r="CR181" s="223">
        <f t="shared" si="115"/>
        <v>1</v>
      </c>
      <c r="CS181" s="343"/>
      <c r="CT181" s="343"/>
      <c r="CU181" s="343"/>
      <c r="CV181" s="343"/>
      <c r="CW181" s="343"/>
      <c r="CX181" s="343"/>
      <c r="CY181" s="343"/>
      <c r="CZ181" s="342"/>
      <c r="DA181" s="338"/>
      <c r="DB181" s="338"/>
      <c r="DC181" s="338"/>
      <c r="DD181" s="338"/>
      <c r="DE181" s="84">
        <f t="shared" si="94"/>
        <v>0</v>
      </c>
      <c r="DF181" s="84">
        <f t="shared" si="94"/>
        <v>0</v>
      </c>
      <c r="DG181" s="84">
        <f t="shared" si="94"/>
        <v>0</v>
      </c>
      <c r="DH181" s="84">
        <f t="shared" si="95"/>
        <v>0</v>
      </c>
      <c r="DI181" s="84">
        <f t="shared" si="95"/>
        <v>0</v>
      </c>
      <c r="DJ181" s="84">
        <f t="shared" si="95"/>
        <v>0</v>
      </c>
      <c r="DK181" s="84">
        <f t="shared" si="93"/>
        <v>0</v>
      </c>
      <c r="DL181" s="337"/>
      <c r="DM181" s="337"/>
      <c r="DN181" s="337"/>
      <c r="DO181" s="337"/>
      <c r="DP181" s="337"/>
      <c r="DQ181" s="337"/>
      <c r="DR181" s="337"/>
    </row>
    <row r="182" spans="1:122" s="106" customFormat="1" ht="13.5" thickBot="1" x14ac:dyDescent="0.25">
      <c r="A182" s="84">
        <v>1856</v>
      </c>
      <c r="B182" s="335"/>
      <c r="C182" s="86">
        <v>42678</v>
      </c>
      <c r="D182" s="87">
        <v>66301</v>
      </c>
      <c r="E182" s="84">
        <v>9503</v>
      </c>
      <c r="F182" s="88">
        <v>318</v>
      </c>
      <c r="G182" s="84">
        <v>24</v>
      </c>
      <c r="H182" s="89">
        <v>0.96653688308955066</v>
      </c>
      <c r="I182" s="88">
        <v>10237</v>
      </c>
      <c r="J182" s="84">
        <v>422</v>
      </c>
      <c r="K182" s="88">
        <v>9</v>
      </c>
      <c r="L182" s="89">
        <v>0.9587769854449546</v>
      </c>
      <c r="M182" s="88">
        <v>4089</v>
      </c>
      <c r="N182" s="88">
        <v>127</v>
      </c>
      <c r="O182" s="88">
        <v>76</v>
      </c>
      <c r="P182" s="90">
        <v>0.96894106138420155</v>
      </c>
      <c r="Q182" s="88">
        <v>5857</v>
      </c>
      <c r="R182" s="88">
        <v>283</v>
      </c>
      <c r="S182" s="88">
        <v>2</v>
      </c>
      <c r="T182" s="90">
        <v>0.95168174833532526</v>
      </c>
      <c r="U182" s="88">
        <v>36615</v>
      </c>
      <c r="V182" s="88">
        <v>1677</v>
      </c>
      <c r="W182" s="88">
        <v>7</v>
      </c>
      <c r="X182" s="90">
        <v>0.95419909873002873</v>
      </c>
      <c r="Y182" s="85">
        <v>66301</v>
      </c>
      <c r="Z182" s="85">
        <v>2827</v>
      </c>
      <c r="AA182" s="91">
        <v>118</v>
      </c>
      <c r="AB182" s="92">
        <v>1</v>
      </c>
      <c r="AC182" s="84">
        <v>0</v>
      </c>
      <c r="AD182" s="84">
        <v>0</v>
      </c>
      <c r="AE182" s="92">
        <v>1</v>
      </c>
      <c r="AF182" s="84">
        <v>0</v>
      </c>
      <c r="AG182" s="84">
        <v>0</v>
      </c>
      <c r="AH182" s="93">
        <v>0.998</v>
      </c>
      <c r="AI182" s="84">
        <v>1</v>
      </c>
      <c r="AJ182" s="94">
        <v>0.1</v>
      </c>
      <c r="AK182" s="93">
        <v>1</v>
      </c>
      <c r="AL182" s="84">
        <v>0</v>
      </c>
      <c r="AM182" s="94">
        <v>0</v>
      </c>
      <c r="AN182" s="93">
        <v>1</v>
      </c>
      <c r="AO182" s="84">
        <v>0</v>
      </c>
      <c r="AP182" s="94">
        <v>0</v>
      </c>
      <c r="AQ182" s="93">
        <v>1</v>
      </c>
      <c r="AR182" s="84">
        <v>0</v>
      </c>
      <c r="AS182" s="94">
        <v>0</v>
      </c>
      <c r="AT182" s="93">
        <v>1</v>
      </c>
      <c r="AU182" s="84">
        <v>0</v>
      </c>
      <c r="AV182" s="94">
        <v>0</v>
      </c>
      <c r="AW182" s="95">
        <f t="shared" si="126"/>
        <v>9503</v>
      </c>
      <c r="AX182" s="95">
        <f t="shared" si="127"/>
        <v>14326</v>
      </c>
      <c r="AY182" s="96">
        <f t="shared" si="128"/>
        <v>42472</v>
      </c>
      <c r="AZ182" s="109" t="s">
        <v>194</v>
      </c>
      <c r="BA182" s="97">
        <v>21</v>
      </c>
      <c r="BB182" s="98">
        <v>9</v>
      </c>
      <c r="BC182" s="98">
        <v>22</v>
      </c>
      <c r="BD182" s="99">
        <v>7.5</v>
      </c>
      <c r="BE182" s="100">
        <v>10.5</v>
      </c>
      <c r="BF182" s="101"/>
      <c r="BG182" s="84"/>
      <c r="BH182" s="84">
        <v>0.1</v>
      </c>
      <c r="BI182" s="102"/>
      <c r="BJ182" s="102"/>
      <c r="BK182" s="102"/>
      <c r="BL182" s="103"/>
      <c r="BM182" s="104"/>
      <c r="BN182" s="102"/>
      <c r="BO182" s="102">
        <v>0</v>
      </c>
      <c r="BP182" s="104"/>
      <c r="BQ182" s="104"/>
      <c r="BR182" s="104"/>
      <c r="BS182" s="104"/>
      <c r="BT182" s="105">
        <f t="shared" si="116"/>
        <v>1</v>
      </c>
      <c r="BU182" s="105">
        <f t="shared" si="117"/>
        <v>1</v>
      </c>
      <c r="BV182" s="105">
        <f t="shared" si="118"/>
        <v>1</v>
      </c>
      <c r="BW182" s="105">
        <f t="shared" si="108"/>
        <v>1</v>
      </c>
      <c r="BX182" s="105">
        <f t="shared" si="119"/>
        <v>1</v>
      </c>
      <c r="BY182" s="105">
        <f t="shared" si="120"/>
        <v>1</v>
      </c>
      <c r="BZ182" s="105">
        <f t="shared" si="121"/>
        <v>1</v>
      </c>
      <c r="CA182" s="221">
        <v>0.98</v>
      </c>
      <c r="CB182" s="221">
        <v>0.9</v>
      </c>
      <c r="CC182" s="340"/>
      <c r="CD182" s="340"/>
      <c r="CE182" s="340"/>
      <c r="CF182" s="340"/>
      <c r="CG182" s="340"/>
      <c r="CH182" s="340"/>
      <c r="CI182" s="340"/>
      <c r="CJ182" s="222">
        <v>0.998</v>
      </c>
      <c r="CK182" s="222">
        <v>0.95</v>
      </c>
      <c r="CL182" s="223">
        <f t="shared" si="109"/>
        <v>1</v>
      </c>
      <c r="CM182" s="223">
        <f t="shared" si="110"/>
        <v>1</v>
      </c>
      <c r="CN182" s="223">
        <f t="shared" si="111"/>
        <v>0.998</v>
      </c>
      <c r="CO182" s="223">
        <f t="shared" si="112"/>
        <v>1</v>
      </c>
      <c r="CP182" s="223">
        <f t="shared" si="113"/>
        <v>1</v>
      </c>
      <c r="CQ182" s="223">
        <f t="shared" si="114"/>
        <v>1</v>
      </c>
      <c r="CR182" s="223">
        <f t="shared" si="115"/>
        <v>1</v>
      </c>
      <c r="CS182" s="343"/>
      <c r="CT182" s="343"/>
      <c r="CU182" s="343"/>
      <c r="CV182" s="343"/>
      <c r="CW182" s="343"/>
      <c r="CX182" s="343"/>
      <c r="CY182" s="343"/>
      <c r="CZ182" s="342"/>
      <c r="DA182" s="338"/>
      <c r="DB182" s="338"/>
      <c r="DC182" s="338"/>
      <c r="DD182" s="338"/>
      <c r="DE182" s="84">
        <f t="shared" si="94"/>
        <v>0</v>
      </c>
      <c r="DF182" s="84">
        <f t="shared" si="94"/>
        <v>0</v>
      </c>
      <c r="DG182" s="84">
        <f t="shared" si="94"/>
        <v>0</v>
      </c>
      <c r="DH182" s="84">
        <f t="shared" si="95"/>
        <v>0</v>
      </c>
      <c r="DI182" s="84">
        <f t="shared" si="95"/>
        <v>0</v>
      </c>
      <c r="DJ182" s="84">
        <f t="shared" si="95"/>
        <v>0</v>
      </c>
      <c r="DK182" s="84">
        <f t="shared" si="93"/>
        <v>0</v>
      </c>
      <c r="DL182" s="337"/>
      <c r="DM182" s="337"/>
      <c r="DN182" s="337"/>
      <c r="DO182" s="337"/>
      <c r="DP182" s="337"/>
      <c r="DQ182" s="337"/>
      <c r="DR182" s="337"/>
    </row>
    <row r="183" spans="1:122" s="106" customFormat="1" ht="13.5" thickBot="1" x14ac:dyDescent="0.25">
      <c r="A183" s="84">
        <v>1857</v>
      </c>
      <c r="B183" s="335"/>
      <c r="C183" s="86">
        <v>42679</v>
      </c>
      <c r="D183" s="87">
        <v>41016</v>
      </c>
      <c r="E183" s="84"/>
      <c r="F183" s="88"/>
      <c r="G183" s="84"/>
      <c r="H183" s="89"/>
      <c r="I183" s="88">
        <v>3506</v>
      </c>
      <c r="J183" s="84">
        <v>239</v>
      </c>
      <c r="K183" s="88">
        <v>1</v>
      </c>
      <c r="L183" s="89">
        <v>0.93183114660581856</v>
      </c>
      <c r="M183" s="88">
        <v>2597</v>
      </c>
      <c r="N183" s="88">
        <v>216</v>
      </c>
      <c r="O183" s="88">
        <v>1</v>
      </c>
      <c r="P183" s="90">
        <v>0.91682710820177127</v>
      </c>
      <c r="Q183" s="88">
        <v>2135</v>
      </c>
      <c r="R183" s="88">
        <v>73</v>
      </c>
      <c r="S183" s="88">
        <v>0</v>
      </c>
      <c r="T183" s="90">
        <v>0.96580796252927403</v>
      </c>
      <c r="U183" s="88">
        <v>32778</v>
      </c>
      <c r="V183" s="88">
        <v>1176</v>
      </c>
      <c r="W183" s="88">
        <v>8</v>
      </c>
      <c r="X183" s="90">
        <v>0.96412227713710419</v>
      </c>
      <c r="Y183" s="85">
        <v>41016</v>
      </c>
      <c r="Z183" s="85">
        <v>1704</v>
      </c>
      <c r="AA183" s="91">
        <v>10</v>
      </c>
      <c r="AB183" s="92">
        <v>1</v>
      </c>
      <c r="AC183" s="84">
        <v>0</v>
      </c>
      <c r="AD183" s="84">
        <v>0</v>
      </c>
      <c r="AE183" s="92">
        <v>1</v>
      </c>
      <c r="AF183" s="84">
        <v>0</v>
      </c>
      <c r="AG183" s="84">
        <v>0</v>
      </c>
      <c r="AH183" s="93">
        <v>1</v>
      </c>
      <c r="AI183" s="84">
        <v>0</v>
      </c>
      <c r="AJ183" s="94">
        <v>0</v>
      </c>
      <c r="AK183" s="93">
        <v>1</v>
      </c>
      <c r="AL183" s="84">
        <v>0</v>
      </c>
      <c r="AM183" s="94">
        <v>0</v>
      </c>
      <c r="AN183" s="93">
        <v>1</v>
      </c>
      <c r="AO183" s="84">
        <v>0</v>
      </c>
      <c r="AP183" s="94">
        <v>0</v>
      </c>
      <c r="AQ183" s="93">
        <v>1</v>
      </c>
      <c r="AR183" s="84">
        <v>0</v>
      </c>
      <c r="AS183" s="94">
        <v>0</v>
      </c>
      <c r="AT183" s="93">
        <v>1</v>
      </c>
      <c r="AU183" s="84">
        <v>0</v>
      </c>
      <c r="AV183" s="94">
        <v>0</v>
      </c>
      <c r="AW183" s="95">
        <f t="shared" si="126"/>
        <v>0</v>
      </c>
      <c r="AX183" s="95">
        <f t="shared" si="127"/>
        <v>6103</v>
      </c>
      <c r="AY183" s="96">
        <f t="shared" si="128"/>
        <v>34913</v>
      </c>
      <c r="AZ183" s="109"/>
      <c r="BA183" s="97">
        <v>21</v>
      </c>
      <c r="BB183" s="98">
        <v>9</v>
      </c>
      <c r="BC183" s="98">
        <v>22</v>
      </c>
      <c r="BD183" s="99">
        <v>7.5</v>
      </c>
      <c r="BE183" s="100">
        <v>10.5</v>
      </c>
      <c r="BF183" s="101"/>
      <c r="BG183" s="84"/>
      <c r="BH183" s="84"/>
      <c r="BI183" s="102"/>
      <c r="BJ183" s="102"/>
      <c r="BK183" s="102"/>
      <c r="BL183" s="103"/>
      <c r="BM183" s="104"/>
      <c r="BN183" s="102"/>
      <c r="BO183" s="102"/>
      <c r="BP183" s="104"/>
      <c r="BQ183" s="104"/>
      <c r="BR183" s="104"/>
      <c r="BS183" s="104"/>
      <c r="BT183" s="105">
        <f t="shared" si="116"/>
        <v>1</v>
      </c>
      <c r="BU183" s="105">
        <f t="shared" si="117"/>
        <v>1</v>
      </c>
      <c r="BV183" s="105">
        <f t="shared" si="118"/>
        <v>1</v>
      </c>
      <c r="BW183" s="105">
        <f t="shared" si="108"/>
        <v>1</v>
      </c>
      <c r="BX183" s="105">
        <f t="shared" si="119"/>
        <v>1</v>
      </c>
      <c r="BY183" s="105">
        <f t="shared" si="120"/>
        <v>1</v>
      </c>
      <c r="BZ183" s="105">
        <f t="shared" si="121"/>
        <v>1</v>
      </c>
      <c r="CA183" s="221">
        <v>0.98</v>
      </c>
      <c r="CB183" s="221">
        <v>0.9</v>
      </c>
      <c r="CC183" s="340"/>
      <c r="CD183" s="340"/>
      <c r="CE183" s="340"/>
      <c r="CF183" s="340"/>
      <c r="CG183" s="340"/>
      <c r="CH183" s="340"/>
      <c r="CI183" s="340"/>
      <c r="CJ183" s="222">
        <v>0.998</v>
      </c>
      <c r="CK183" s="222">
        <v>0.95</v>
      </c>
      <c r="CL183" s="223">
        <f t="shared" si="109"/>
        <v>1</v>
      </c>
      <c r="CM183" s="223">
        <f t="shared" si="110"/>
        <v>1</v>
      </c>
      <c r="CN183" s="223">
        <f t="shared" si="111"/>
        <v>1</v>
      </c>
      <c r="CO183" s="223">
        <f t="shared" si="112"/>
        <v>1</v>
      </c>
      <c r="CP183" s="223">
        <f t="shared" si="113"/>
        <v>1</v>
      </c>
      <c r="CQ183" s="223">
        <f t="shared" si="114"/>
        <v>1</v>
      </c>
      <c r="CR183" s="223">
        <f t="shared" si="115"/>
        <v>1</v>
      </c>
      <c r="CS183" s="343"/>
      <c r="CT183" s="343"/>
      <c r="CU183" s="343"/>
      <c r="CV183" s="343"/>
      <c r="CW183" s="343"/>
      <c r="CX183" s="343"/>
      <c r="CY183" s="343"/>
      <c r="CZ183" s="342"/>
      <c r="DA183" s="338"/>
      <c r="DB183" s="338"/>
      <c r="DC183" s="338"/>
      <c r="DD183" s="338"/>
      <c r="DE183" s="84">
        <f t="shared" si="94"/>
        <v>0</v>
      </c>
      <c r="DF183" s="84">
        <f t="shared" si="94"/>
        <v>0</v>
      </c>
      <c r="DG183" s="84">
        <f t="shared" si="94"/>
        <v>0</v>
      </c>
      <c r="DH183" s="84">
        <f t="shared" si="95"/>
        <v>0</v>
      </c>
      <c r="DI183" s="84">
        <f t="shared" si="95"/>
        <v>0</v>
      </c>
      <c r="DJ183" s="84">
        <f t="shared" si="95"/>
        <v>0</v>
      </c>
      <c r="DK183" s="84">
        <f t="shared" si="93"/>
        <v>0</v>
      </c>
      <c r="DL183" s="337"/>
      <c r="DM183" s="337"/>
      <c r="DN183" s="337"/>
      <c r="DO183" s="337"/>
      <c r="DP183" s="337"/>
      <c r="DQ183" s="337"/>
      <c r="DR183" s="337"/>
    </row>
    <row r="184" spans="1:122" s="106" customFormat="1" ht="13.5" thickBot="1" x14ac:dyDescent="0.25">
      <c r="A184" s="84">
        <v>1858</v>
      </c>
      <c r="B184" s="336"/>
      <c r="C184" s="86">
        <v>42680</v>
      </c>
      <c r="D184" s="87">
        <v>34205</v>
      </c>
      <c r="E184" s="84"/>
      <c r="F184" s="88"/>
      <c r="G184" s="84"/>
      <c r="H184" s="89"/>
      <c r="I184" s="88">
        <v>482</v>
      </c>
      <c r="J184" s="84">
        <v>13</v>
      </c>
      <c r="K184" s="88">
        <v>0</v>
      </c>
      <c r="L184" s="89">
        <v>0.97302904564315351</v>
      </c>
      <c r="M184" s="88">
        <v>540</v>
      </c>
      <c r="N184" s="88">
        <v>23</v>
      </c>
      <c r="O184" s="88">
        <v>0</v>
      </c>
      <c r="P184" s="90">
        <v>0.95740740740740737</v>
      </c>
      <c r="Q184" s="88">
        <v>83</v>
      </c>
      <c r="R184" s="88">
        <v>5</v>
      </c>
      <c r="S184" s="88">
        <v>0</v>
      </c>
      <c r="T184" s="90">
        <v>0.93975903614457834</v>
      </c>
      <c r="U184" s="88">
        <v>33100</v>
      </c>
      <c r="V184" s="88">
        <v>894</v>
      </c>
      <c r="W184" s="88">
        <v>12</v>
      </c>
      <c r="X184" s="90">
        <v>0.97299093655589119</v>
      </c>
      <c r="Y184" s="85">
        <v>34205</v>
      </c>
      <c r="Z184" s="85">
        <v>935</v>
      </c>
      <c r="AA184" s="91">
        <v>12</v>
      </c>
      <c r="AB184" s="92">
        <v>1</v>
      </c>
      <c r="AC184" s="84">
        <v>0</v>
      </c>
      <c r="AD184" s="84">
        <v>0</v>
      </c>
      <c r="AE184" s="92">
        <v>1</v>
      </c>
      <c r="AF184" s="84">
        <v>0</v>
      </c>
      <c r="AG184" s="84">
        <v>0</v>
      </c>
      <c r="AH184" s="93">
        <v>1</v>
      </c>
      <c r="AI184" s="84">
        <v>0</v>
      </c>
      <c r="AJ184" s="94">
        <v>0</v>
      </c>
      <c r="AK184" s="93">
        <v>1</v>
      </c>
      <c r="AL184" s="84">
        <v>0</v>
      </c>
      <c r="AM184" s="94">
        <v>0</v>
      </c>
      <c r="AN184" s="93">
        <v>1</v>
      </c>
      <c r="AO184" s="84">
        <v>0</v>
      </c>
      <c r="AP184" s="94">
        <v>0</v>
      </c>
      <c r="AQ184" s="93">
        <v>1</v>
      </c>
      <c r="AR184" s="84">
        <v>0</v>
      </c>
      <c r="AS184" s="94">
        <v>0</v>
      </c>
      <c r="AT184" s="93">
        <v>1</v>
      </c>
      <c r="AU184" s="84">
        <v>0</v>
      </c>
      <c r="AV184" s="94">
        <v>0</v>
      </c>
      <c r="AW184" s="95">
        <f t="shared" si="126"/>
        <v>0</v>
      </c>
      <c r="AX184" s="95">
        <f t="shared" si="127"/>
        <v>1022</v>
      </c>
      <c r="AY184" s="96">
        <f t="shared" si="128"/>
        <v>33183</v>
      </c>
      <c r="AZ184" s="109"/>
      <c r="BA184" s="97">
        <v>21</v>
      </c>
      <c r="BB184" s="98">
        <v>9</v>
      </c>
      <c r="BC184" s="98">
        <v>22</v>
      </c>
      <c r="BD184" s="99">
        <v>7.5</v>
      </c>
      <c r="BE184" s="100">
        <v>10.5</v>
      </c>
      <c r="BF184" s="101"/>
      <c r="BG184" s="84"/>
      <c r="BH184" s="84"/>
      <c r="BI184" s="102"/>
      <c r="BJ184" s="102"/>
      <c r="BK184" s="102"/>
      <c r="BL184" s="103"/>
      <c r="BM184" s="104"/>
      <c r="BN184" s="102"/>
      <c r="BO184" s="102"/>
      <c r="BP184" s="104"/>
      <c r="BQ184" s="104"/>
      <c r="BR184" s="104"/>
      <c r="BS184" s="104"/>
      <c r="BT184" s="105">
        <f t="shared" si="116"/>
        <v>1</v>
      </c>
      <c r="BU184" s="105">
        <f t="shared" si="117"/>
        <v>1</v>
      </c>
      <c r="BV184" s="105">
        <f t="shared" si="118"/>
        <v>1</v>
      </c>
      <c r="BW184" s="105">
        <f t="shared" si="108"/>
        <v>1</v>
      </c>
      <c r="BX184" s="105">
        <f t="shared" si="119"/>
        <v>1</v>
      </c>
      <c r="BY184" s="105">
        <f t="shared" si="120"/>
        <v>1</v>
      </c>
      <c r="BZ184" s="105">
        <f t="shared" si="121"/>
        <v>1</v>
      </c>
      <c r="CA184" s="221">
        <v>0.98</v>
      </c>
      <c r="CB184" s="221">
        <v>0.9</v>
      </c>
      <c r="CC184" s="341"/>
      <c r="CD184" s="341"/>
      <c r="CE184" s="341"/>
      <c r="CF184" s="341"/>
      <c r="CG184" s="341"/>
      <c r="CH184" s="341"/>
      <c r="CI184" s="341"/>
      <c r="CJ184" s="222">
        <v>0.998</v>
      </c>
      <c r="CK184" s="222">
        <v>0.95</v>
      </c>
      <c r="CL184" s="223">
        <f t="shared" si="109"/>
        <v>1</v>
      </c>
      <c r="CM184" s="223">
        <f t="shared" si="110"/>
        <v>1</v>
      </c>
      <c r="CN184" s="223">
        <f t="shared" si="111"/>
        <v>1</v>
      </c>
      <c r="CO184" s="223">
        <f t="shared" si="112"/>
        <v>1</v>
      </c>
      <c r="CP184" s="223">
        <f t="shared" si="113"/>
        <v>1</v>
      </c>
      <c r="CQ184" s="223">
        <f t="shared" si="114"/>
        <v>1</v>
      </c>
      <c r="CR184" s="223">
        <f t="shared" si="115"/>
        <v>1</v>
      </c>
      <c r="CS184" s="343"/>
      <c r="CT184" s="343"/>
      <c r="CU184" s="343"/>
      <c r="CV184" s="343"/>
      <c r="CW184" s="343"/>
      <c r="CX184" s="343"/>
      <c r="CY184" s="343"/>
      <c r="CZ184" s="342"/>
      <c r="DA184" s="338"/>
      <c r="DB184" s="338"/>
      <c r="DC184" s="338"/>
      <c r="DD184" s="338"/>
      <c r="DE184" s="84">
        <f t="shared" si="94"/>
        <v>0</v>
      </c>
      <c r="DF184" s="84">
        <f t="shared" si="94"/>
        <v>0</v>
      </c>
      <c r="DG184" s="84">
        <f t="shared" si="94"/>
        <v>0</v>
      </c>
      <c r="DH184" s="84">
        <f t="shared" si="95"/>
        <v>0</v>
      </c>
      <c r="DI184" s="84">
        <f t="shared" si="95"/>
        <v>0</v>
      </c>
      <c r="DJ184" s="84">
        <f t="shared" si="95"/>
        <v>0</v>
      </c>
      <c r="DK184" s="84">
        <f t="shared" si="93"/>
        <v>0</v>
      </c>
      <c r="DL184" s="337"/>
      <c r="DM184" s="337"/>
      <c r="DN184" s="337"/>
      <c r="DO184" s="337"/>
      <c r="DP184" s="337"/>
      <c r="DQ184" s="337"/>
      <c r="DR184" s="337"/>
    </row>
    <row r="185" spans="1:122" s="106" customFormat="1" ht="13.5" thickBot="1" x14ac:dyDescent="0.25">
      <c r="A185" s="84">
        <v>1859</v>
      </c>
      <c r="B185" s="334">
        <v>45</v>
      </c>
      <c r="C185" s="86">
        <v>42681</v>
      </c>
      <c r="D185" s="87">
        <v>75779</v>
      </c>
      <c r="E185" s="84">
        <v>11740</v>
      </c>
      <c r="F185" s="88">
        <v>262</v>
      </c>
      <c r="G185" s="84">
        <v>0</v>
      </c>
      <c r="H185" s="89">
        <v>0.97768313458262346</v>
      </c>
      <c r="I185" s="88">
        <v>14101</v>
      </c>
      <c r="J185" s="84">
        <v>441</v>
      </c>
      <c r="K185" s="88">
        <v>0</v>
      </c>
      <c r="L185" s="89">
        <v>0.968725622296291</v>
      </c>
      <c r="M185" s="88">
        <v>4814</v>
      </c>
      <c r="N185" s="88">
        <v>139</v>
      </c>
      <c r="O185" s="88">
        <v>0</v>
      </c>
      <c r="P185" s="90">
        <v>0.97112588284171164</v>
      </c>
      <c r="Q185" s="88">
        <v>7413</v>
      </c>
      <c r="R185" s="88">
        <v>306</v>
      </c>
      <c r="S185" s="88">
        <v>0</v>
      </c>
      <c r="T185" s="90">
        <v>0.95872116552003239</v>
      </c>
      <c r="U185" s="88">
        <v>37711</v>
      </c>
      <c r="V185" s="88">
        <v>1180</v>
      </c>
      <c r="W185" s="88">
        <v>0</v>
      </c>
      <c r="X185" s="90">
        <v>0.96870939513669752</v>
      </c>
      <c r="Y185" s="85">
        <v>75779</v>
      </c>
      <c r="Z185" s="85">
        <v>2328</v>
      </c>
      <c r="AA185" s="91">
        <v>0</v>
      </c>
      <c r="AB185" s="92">
        <v>1</v>
      </c>
      <c r="AC185" s="84">
        <v>0</v>
      </c>
      <c r="AD185" s="84">
        <v>0</v>
      </c>
      <c r="AE185" s="92">
        <v>1</v>
      </c>
      <c r="AF185" s="84">
        <v>0</v>
      </c>
      <c r="AG185" s="84">
        <v>0</v>
      </c>
      <c r="AH185" s="93">
        <v>1</v>
      </c>
      <c r="AI185" s="84">
        <v>0</v>
      </c>
      <c r="AJ185" s="94">
        <v>0</v>
      </c>
      <c r="AK185" s="93">
        <v>1</v>
      </c>
      <c r="AL185" s="84">
        <v>0</v>
      </c>
      <c r="AM185" s="94">
        <v>0</v>
      </c>
      <c r="AN185" s="93">
        <v>1</v>
      </c>
      <c r="AO185" s="84">
        <v>0</v>
      </c>
      <c r="AP185" s="94">
        <v>0</v>
      </c>
      <c r="AQ185" s="93">
        <v>1</v>
      </c>
      <c r="AR185" s="84">
        <v>0</v>
      </c>
      <c r="AS185" s="94">
        <v>0</v>
      </c>
      <c r="AT185" s="93">
        <v>1</v>
      </c>
      <c r="AU185" s="84">
        <v>0</v>
      </c>
      <c r="AV185" s="94">
        <v>0</v>
      </c>
      <c r="AW185" s="95">
        <f t="shared" si="126"/>
        <v>11740</v>
      </c>
      <c r="AX185" s="95">
        <f t="shared" si="127"/>
        <v>18915</v>
      </c>
      <c r="AY185" s="96">
        <f t="shared" si="128"/>
        <v>45124</v>
      </c>
      <c r="AZ185" s="109"/>
      <c r="BA185" s="97">
        <v>14.5</v>
      </c>
      <c r="BB185" s="98">
        <v>0</v>
      </c>
      <c r="BC185" s="98">
        <v>12</v>
      </c>
      <c r="BD185" s="99">
        <v>7.5</v>
      </c>
      <c r="BE185" s="100">
        <v>10.5</v>
      </c>
      <c r="BF185" s="101"/>
      <c r="BG185" s="84"/>
      <c r="BH185" s="84"/>
      <c r="BI185" s="102"/>
      <c r="BJ185" s="102"/>
      <c r="BK185" s="102"/>
      <c r="BL185" s="103"/>
      <c r="BM185" s="104"/>
      <c r="BN185" s="102"/>
      <c r="BO185" s="102"/>
      <c r="BP185" s="104"/>
      <c r="BQ185" s="104"/>
      <c r="BR185" s="104"/>
      <c r="BS185" s="104"/>
      <c r="BT185" s="105">
        <f t="shared" si="116"/>
        <v>1</v>
      </c>
      <c r="BU185" s="105">
        <f t="shared" si="117"/>
        <v>1</v>
      </c>
      <c r="BV185" s="105">
        <f t="shared" si="118"/>
        <v>1</v>
      </c>
      <c r="BW185" s="105">
        <f t="shared" si="108"/>
        <v>1</v>
      </c>
      <c r="BX185" s="105">
        <f t="shared" si="119"/>
        <v>1</v>
      </c>
      <c r="BY185" s="105">
        <f t="shared" si="120"/>
        <v>1</v>
      </c>
      <c r="BZ185" s="105">
        <f t="shared" si="121"/>
        <v>1</v>
      </c>
      <c r="CA185" s="221">
        <v>0.98</v>
      </c>
      <c r="CB185" s="221">
        <v>0.9</v>
      </c>
      <c r="CC185" s="339">
        <f t="shared" ref="CC185:CI185" si="132">AVERAGE(BT185:BT191)</f>
        <v>1</v>
      </c>
      <c r="CD185" s="339">
        <f t="shared" si="132"/>
        <v>1</v>
      </c>
      <c r="CE185" s="339">
        <f t="shared" si="132"/>
        <v>0.99948051948051941</v>
      </c>
      <c r="CF185" s="339">
        <f t="shared" si="132"/>
        <v>1</v>
      </c>
      <c r="CG185" s="339">
        <f t="shared" si="132"/>
        <v>1</v>
      </c>
      <c r="CH185" s="339">
        <f t="shared" si="132"/>
        <v>1</v>
      </c>
      <c r="CI185" s="339">
        <f t="shared" si="132"/>
        <v>1</v>
      </c>
      <c r="CJ185" s="222">
        <v>0.998</v>
      </c>
      <c r="CK185" s="222">
        <v>0.95</v>
      </c>
      <c r="CL185" s="223">
        <f t="shared" si="109"/>
        <v>1</v>
      </c>
      <c r="CM185" s="223">
        <f t="shared" si="110"/>
        <v>1</v>
      </c>
      <c r="CN185" s="223">
        <f t="shared" si="111"/>
        <v>1</v>
      </c>
      <c r="CO185" s="223">
        <f t="shared" si="112"/>
        <v>1</v>
      </c>
      <c r="CP185" s="223">
        <f t="shared" si="113"/>
        <v>1</v>
      </c>
      <c r="CQ185" s="223">
        <f t="shared" si="114"/>
        <v>1</v>
      </c>
      <c r="CR185" s="223">
        <f t="shared" si="115"/>
        <v>1</v>
      </c>
      <c r="CS185" s="342">
        <f t="shared" ref="CS185:CY185" si="133">AVERAGE(CL185:CL191)</f>
        <v>1</v>
      </c>
      <c r="CT185" s="342">
        <f t="shared" si="133"/>
        <v>0.9999285714285715</v>
      </c>
      <c r="CU185" s="342">
        <f t="shared" si="133"/>
        <v>0.99876623376623386</v>
      </c>
      <c r="CV185" s="342">
        <f t="shared" si="133"/>
        <v>1</v>
      </c>
      <c r="CW185" s="342">
        <f t="shared" si="133"/>
        <v>1</v>
      </c>
      <c r="CX185" s="342">
        <f t="shared" si="133"/>
        <v>1</v>
      </c>
      <c r="CY185" s="342">
        <f t="shared" si="133"/>
        <v>1</v>
      </c>
      <c r="CZ185" s="342">
        <f>(SUM(Q185:Q191)-SUM(R185:R191))/SUM(Q185:Q191)</f>
        <v>0.95400222345747643</v>
      </c>
      <c r="DA185" s="338">
        <f>(SUM(U185:U191)-SUM(V185:V191))/SUM(U185:U191)</f>
        <v>0.96387053933320688</v>
      </c>
      <c r="DB185" s="338">
        <f>((SUM(E185:E191)-SUM(F185:F191))/SUM(E185:E191))</f>
        <v>0.97739221871713988</v>
      </c>
      <c r="DC185" s="338">
        <f>((SUM(I185:I191)-SUM(J185:J191))/SUM(I185:I191))</f>
        <v>0.96748749519045785</v>
      </c>
      <c r="DD185" s="338">
        <f>((SUM(M185:M191)-SUM(N185:N191))/SUM(M185:M191))</f>
        <v>0.9678589294647324</v>
      </c>
      <c r="DE185" s="84">
        <f t="shared" si="94"/>
        <v>0</v>
      </c>
      <c r="DF185" s="84">
        <f t="shared" si="94"/>
        <v>0</v>
      </c>
      <c r="DG185" s="84">
        <f t="shared" si="94"/>
        <v>0</v>
      </c>
      <c r="DH185" s="84">
        <f t="shared" si="95"/>
        <v>0</v>
      </c>
      <c r="DI185" s="84">
        <f t="shared" si="95"/>
        <v>0</v>
      </c>
      <c r="DJ185" s="84">
        <f t="shared" si="95"/>
        <v>0</v>
      </c>
      <c r="DK185" s="84">
        <f t="shared" si="93"/>
        <v>0</v>
      </c>
      <c r="DL185" s="337">
        <f>IF(CC185&lt;99%,5000,IF(CC185&lt;99.2%,4500,IF(CC185&lt;99.3%,4000,IF(CC185&lt;99.4%,3500,IF(CC185&lt;99.5%,3000,IF(CC185&lt;99.6%,2500,IF(CC185&lt;99.7%,2000,IF(CC185&lt;99.8%,1500,))))))))</f>
        <v>0</v>
      </c>
      <c r="DM185" s="337">
        <f>IF(CD185&lt;99%,5000,IF(CD185&lt;99.2%,4500,IF(CD185&lt;99.3%,4000,IF(CD185&lt;99.4%,3500,IF(CD185&lt;99.5%,3000,IF(CD185&lt;99.6%,2500,IF(CD185&lt;99.7%,2000,IF(CD185&lt;99.8%,1500,))))))))</f>
        <v>0</v>
      </c>
      <c r="DN185" s="337">
        <f>IF(CE185&lt;99%,5000,IF(CE185&lt;99.2%,4500,IF(CE185&lt;99.3%,4000,IF(CE185&lt;99.4%,3500,IF(CE185&lt;99.5%,3000,IF(CE185&lt;99.6%,2500,IF(CE185&lt;99.7%,2000,IF(CE185&lt;99.8%,1500,))))))))</f>
        <v>0</v>
      </c>
      <c r="DO185" s="337">
        <f>IF(CF185&lt;88.2%,5000,IF(CF185&lt;88.4%,4500,IF(CF185&lt;88.5%,4000,IF(CF185&lt;88.6%,3500,IF(CF185&lt;88.7%,3000,IF(CF185&lt;88.8%,2500,IF(CF185&lt;88.9%,2000,IF(CF185&lt;90%,1500,))))))))</f>
        <v>0</v>
      </c>
      <c r="DP185" s="337">
        <f>IF(CG185&lt;99%,5000,IF(CG185&lt;99.2%,4500,IF(CG185&lt;99.3%,4000,IF(CG185&lt;99.4%,3500,IF(CG185&lt;99.5%,3000,IF(CG185&lt;99.6%,2500,IF(CG185&lt;99.7%,2000,IF(CG185&lt;99.8%,1500,))))))))</f>
        <v>0</v>
      </c>
      <c r="DQ185" s="337">
        <f>IF(CH185&lt;99%,5000,IF(CH185&lt;99.2%,4500,IF(CH185&lt;99.3%,4000,IF(CH185&lt;99.4%,3500,IF(CH185&lt;99.5%,3000,IF(CH185&lt;99.6%,2500,IF(CH185&lt;99.7%,2000,IF(CH185&lt;99.8%,1500,))))))))</f>
        <v>0</v>
      </c>
      <c r="DR185" s="337">
        <f>IF(CI185&lt;99%,5000,IF(CI185&lt;99.2%,4500,IF(CI185&lt;99.3%,4000,IF(CI185&lt;99.4%,3500,IF(CI185&lt;99.5%,3000,IF(CI185&lt;99.6%,2500,IF(CI185&lt;99.7%,2000,IF(CI185&lt;99.8%,1500,))))))))</f>
        <v>0</v>
      </c>
    </row>
    <row r="186" spans="1:122" s="106" customFormat="1" ht="13.5" thickBot="1" x14ac:dyDescent="0.25">
      <c r="A186" s="84">
        <v>1860</v>
      </c>
      <c r="B186" s="335"/>
      <c r="C186" s="86">
        <v>42682</v>
      </c>
      <c r="D186" s="87">
        <v>79402</v>
      </c>
      <c r="E186" s="84">
        <v>11339</v>
      </c>
      <c r="F186" s="88">
        <v>252</v>
      </c>
      <c r="G186" s="84">
        <v>1</v>
      </c>
      <c r="H186" s="89">
        <v>0.97777581797336621</v>
      </c>
      <c r="I186" s="88">
        <v>14708</v>
      </c>
      <c r="J186" s="84">
        <v>440</v>
      </c>
      <c r="K186" s="88">
        <v>2</v>
      </c>
      <c r="L186" s="89">
        <v>0.97008430785966826</v>
      </c>
      <c r="M186" s="88">
        <v>4839</v>
      </c>
      <c r="N186" s="88">
        <v>201</v>
      </c>
      <c r="O186" s="88">
        <v>152</v>
      </c>
      <c r="P186" s="90">
        <v>0.95846249225046498</v>
      </c>
      <c r="Q186" s="88">
        <v>8120</v>
      </c>
      <c r="R186" s="88">
        <v>329</v>
      </c>
      <c r="S186" s="88">
        <v>0</v>
      </c>
      <c r="T186" s="90">
        <v>0.95948275862068966</v>
      </c>
      <c r="U186" s="88">
        <v>40396</v>
      </c>
      <c r="V186" s="88">
        <v>1874</v>
      </c>
      <c r="W186" s="88">
        <v>0</v>
      </c>
      <c r="X186" s="90">
        <v>0.95360926824438064</v>
      </c>
      <c r="Y186" s="85">
        <v>79402</v>
      </c>
      <c r="Z186" s="85">
        <v>3096</v>
      </c>
      <c r="AA186" s="91">
        <v>155</v>
      </c>
      <c r="AB186" s="92">
        <v>1</v>
      </c>
      <c r="AC186" s="84">
        <v>0</v>
      </c>
      <c r="AD186" s="84">
        <v>0</v>
      </c>
      <c r="AE186" s="92">
        <v>0.99950000000000006</v>
      </c>
      <c r="AF186" s="84">
        <v>1</v>
      </c>
      <c r="AG186" s="84">
        <v>0.12</v>
      </c>
      <c r="AH186" s="93">
        <v>0.995</v>
      </c>
      <c r="AI186" s="84">
        <v>1</v>
      </c>
      <c r="AJ186" s="94">
        <v>0.11</v>
      </c>
      <c r="AK186" s="93">
        <v>1</v>
      </c>
      <c r="AL186" s="84">
        <v>0</v>
      </c>
      <c r="AM186" s="94">
        <v>0</v>
      </c>
      <c r="AN186" s="93">
        <v>1</v>
      </c>
      <c r="AO186" s="84">
        <v>0</v>
      </c>
      <c r="AP186" s="94">
        <v>0</v>
      </c>
      <c r="AQ186" s="93">
        <v>1</v>
      </c>
      <c r="AR186" s="84">
        <v>0</v>
      </c>
      <c r="AS186" s="94">
        <v>0</v>
      </c>
      <c r="AT186" s="93">
        <v>1</v>
      </c>
      <c r="AU186" s="84">
        <v>0</v>
      </c>
      <c r="AV186" s="94">
        <v>0</v>
      </c>
      <c r="AW186" s="95">
        <f t="shared" si="126"/>
        <v>11339</v>
      </c>
      <c r="AX186" s="95">
        <f t="shared" si="127"/>
        <v>19547</v>
      </c>
      <c r="AY186" s="96">
        <f t="shared" si="128"/>
        <v>48516</v>
      </c>
      <c r="AZ186" s="109" t="s">
        <v>195</v>
      </c>
      <c r="BA186" s="97">
        <v>16</v>
      </c>
      <c r="BB186" s="98">
        <v>0</v>
      </c>
      <c r="BC186" s="98">
        <v>8</v>
      </c>
      <c r="BD186" s="99">
        <v>7.5</v>
      </c>
      <c r="BE186" s="100">
        <v>10.5</v>
      </c>
      <c r="BF186" s="101"/>
      <c r="BG186" s="84">
        <v>0.5</v>
      </c>
      <c r="BH186" s="84">
        <v>0.4</v>
      </c>
      <c r="BI186" s="102"/>
      <c r="BJ186" s="102"/>
      <c r="BK186" s="102"/>
      <c r="BL186" s="103"/>
      <c r="BM186" s="104"/>
      <c r="BN186" s="102">
        <v>0</v>
      </c>
      <c r="BO186" s="102">
        <v>0</v>
      </c>
      <c r="BP186" s="104"/>
      <c r="BQ186" s="104"/>
      <c r="BR186" s="104"/>
      <c r="BS186" s="104"/>
      <c r="BT186" s="105">
        <f t="shared" si="116"/>
        <v>1</v>
      </c>
      <c r="BU186" s="105">
        <f t="shared" si="117"/>
        <v>1</v>
      </c>
      <c r="BV186" s="105">
        <f t="shared" si="118"/>
        <v>1</v>
      </c>
      <c r="BW186" s="105">
        <f t="shared" si="108"/>
        <v>1</v>
      </c>
      <c r="BX186" s="105">
        <f t="shared" si="119"/>
        <v>1</v>
      </c>
      <c r="BY186" s="105">
        <f t="shared" si="120"/>
        <v>1</v>
      </c>
      <c r="BZ186" s="105">
        <f t="shared" si="121"/>
        <v>1</v>
      </c>
      <c r="CA186" s="221">
        <v>0.98</v>
      </c>
      <c r="CB186" s="221">
        <v>0.9</v>
      </c>
      <c r="CC186" s="340"/>
      <c r="CD186" s="340"/>
      <c r="CE186" s="340"/>
      <c r="CF186" s="340"/>
      <c r="CG186" s="340"/>
      <c r="CH186" s="340"/>
      <c r="CI186" s="340"/>
      <c r="CJ186" s="222">
        <v>0.998</v>
      </c>
      <c r="CK186" s="222">
        <v>0.95</v>
      </c>
      <c r="CL186" s="223">
        <f t="shared" si="109"/>
        <v>1</v>
      </c>
      <c r="CM186" s="223">
        <f t="shared" si="110"/>
        <v>0.99950000000000006</v>
      </c>
      <c r="CN186" s="223">
        <f t="shared" si="111"/>
        <v>0.995</v>
      </c>
      <c r="CO186" s="223">
        <f t="shared" si="112"/>
        <v>1</v>
      </c>
      <c r="CP186" s="223">
        <f t="shared" si="113"/>
        <v>1</v>
      </c>
      <c r="CQ186" s="223">
        <f t="shared" si="114"/>
        <v>1</v>
      </c>
      <c r="CR186" s="223">
        <f t="shared" si="115"/>
        <v>1</v>
      </c>
      <c r="CS186" s="343"/>
      <c r="CT186" s="343"/>
      <c r="CU186" s="343"/>
      <c r="CV186" s="343"/>
      <c r="CW186" s="343"/>
      <c r="CX186" s="343"/>
      <c r="CY186" s="343"/>
      <c r="CZ186" s="342"/>
      <c r="DA186" s="338"/>
      <c r="DB186" s="338"/>
      <c r="DC186" s="338"/>
      <c r="DD186" s="338"/>
      <c r="DE186" s="84">
        <f t="shared" si="94"/>
        <v>0</v>
      </c>
      <c r="DF186" s="84">
        <f t="shared" si="94"/>
        <v>0</v>
      </c>
      <c r="DG186" s="84">
        <f t="shared" si="94"/>
        <v>0</v>
      </c>
      <c r="DH186" s="84">
        <f t="shared" si="95"/>
        <v>0</v>
      </c>
      <c r="DI186" s="84">
        <f t="shared" si="95"/>
        <v>0</v>
      </c>
      <c r="DJ186" s="84">
        <f t="shared" si="95"/>
        <v>0</v>
      </c>
      <c r="DK186" s="84">
        <f t="shared" si="93"/>
        <v>0</v>
      </c>
      <c r="DL186" s="337"/>
      <c r="DM186" s="337"/>
      <c r="DN186" s="337"/>
      <c r="DO186" s="337"/>
      <c r="DP186" s="337"/>
      <c r="DQ186" s="337"/>
      <c r="DR186" s="337"/>
    </row>
    <row r="187" spans="1:122" s="106" customFormat="1" ht="13.5" thickBot="1" x14ac:dyDescent="0.25">
      <c r="A187" s="84">
        <v>1861</v>
      </c>
      <c r="B187" s="335"/>
      <c r="C187" s="86">
        <v>42683</v>
      </c>
      <c r="D187" s="87">
        <v>73189</v>
      </c>
      <c r="E187" s="84">
        <v>10676</v>
      </c>
      <c r="F187" s="88">
        <v>257</v>
      </c>
      <c r="G187" s="84">
        <v>0</v>
      </c>
      <c r="H187" s="89">
        <v>0.97592731360059948</v>
      </c>
      <c r="I187" s="88">
        <v>12922</v>
      </c>
      <c r="J187" s="84">
        <v>356</v>
      </c>
      <c r="K187" s="88">
        <v>0</v>
      </c>
      <c r="L187" s="89">
        <v>0.97245008512614151</v>
      </c>
      <c r="M187" s="88">
        <v>4859</v>
      </c>
      <c r="N187" s="88">
        <v>127</v>
      </c>
      <c r="O187" s="88">
        <v>2</v>
      </c>
      <c r="P187" s="90">
        <v>0.97386293476023877</v>
      </c>
      <c r="Q187" s="88">
        <v>7502</v>
      </c>
      <c r="R187" s="88">
        <v>398</v>
      </c>
      <c r="S187" s="88">
        <v>5</v>
      </c>
      <c r="T187" s="90">
        <v>0.94694748067182088</v>
      </c>
      <c r="U187" s="88">
        <v>37230</v>
      </c>
      <c r="V187" s="88">
        <v>1481</v>
      </c>
      <c r="W187" s="88">
        <v>2</v>
      </c>
      <c r="X187" s="90">
        <v>0.96022025248455545</v>
      </c>
      <c r="Y187" s="85">
        <v>73189</v>
      </c>
      <c r="Z187" s="85">
        <v>2619</v>
      </c>
      <c r="AA187" s="91">
        <v>9</v>
      </c>
      <c r="AB187" s="92">
        <v>1</v>
      </c>
      <c r="AC187" s="84">
        <v>0</v>
      </c>
      <c r="AD187" s="84">
        <v>0</v>
      </c>
      <c r="AE187" s="92">
        <v>1</v>
      </c>
      <c r="AF187" s="84">
        <v>0</v>
      </c>
      <c r="AG187" s="84">
        <v>0</v>
      </c>
      <c r="AH187" s="93">
        <v>0.99636363636363645</v>
      </c>
      <c r="AI187" s="84">
        <v>1</v>
      </c>
      <c r="AJ187" s="94">
        <v>0.08</v>
      </c>
      <c r="AK187" s="93">
        <v>1</v>
      </c>
      <c r="AL187" s="84">
        <v>0</v>
      </c>
      <c r="AM187" s="94">
        <v>0</v>
      </c>
      <c r="AN187" s="93">
        <v>1</v>
      </c>
      <c r="AO187" s="84">
        <v>0</v>
      </c>
      <c r="AP187" s="94">
        <v>0</v>
      </c>
      <c r="AQ187" s="93">
        <v>1</v>
      </c>
      <c r="AR187" s="84">
        <v>0</v>
      </c>
      <c r="AS187" s="94">
        <v>0</v>
      </c>
      <c r="AT187" s="93">
        <v>1</v>
      </c>
      <c r="AU187" s="84">
        <v>0</v>
      </c>
      <c r="AV187" s="94">
        <v>0</v>
      </c>
      <c r="AW187" s="95">
        <f t="shared" si="126"/>
        <v>10676</v>
      </c>
      <c r="AX187" s="95">
        <f t="shared" si="127"/>
        <v>17781</v>
      </c>
      <c r="AY187" s="96">
        <f t="shared" si="128"/>
        <v>44732</v>
      </c>
      <c r="AZ187" s="109" t="s">
        <v>196</v>
      </c>
      <c r="BA187" s="97">
        <v>21</v>
      </c>
      <c r="BB187" s="98">
        <v>9</v>
      </c>
      <c r="BC187" s="98">
        <v>18</v>
      </c>
      <c r="BD187" s="99">
        <v>7.5</v>
      </c>
      <c r="BE187" s="100">
        <v>10.5</v>
      </c>
      <c r="BF187" s="101"/>
      <c r="BG187" s="84"/>
      <c r="BH187" s="84">
        <v>1</v>
      </c>
      <c r="BI187" s="102"/>
      <c r="BJ187" s="102"/>
      <c r="BK187" s="102"/>
      <c r="BL187" s="103"/>
      <c r="BM187" s="104"/>
      <c r="BN187" s="102"/>
      <c r="BO187" s="102">
        <v>1</v>
      </c>
      <c r="BP187" s="104"/>
      <c r="BQ187" s="104"/>
      <c r="BR187" s="104"/>
      <c r="BS187" s="104"/>
      <c r="BT187" s="105">
        <f t="shared" si="116"/>
        <v>1</v>
      </c>
      <c r="BU187" s="105">
        <f t="shared" si="117"/>
        <v>1</v>
      </c>
      <c r="BV187" s="105">
        <f t="shared" si="118"/>
        <v>0.99636363636363645</v>
      </c>
      <c r="BW187" s="105">
        <f t="shared" si="108"/>
        <v>1</v>
      </c>
      <c r="BX187" s="105">
        <f t="shared" si="119"/>
        <v>1</v>
      </c>
      <c r="BY187" s="105">
        <f t="shared" si="120"/>
        <v>1</v>
      </c>
      <c r="BZ187" s="105">
        <f t="shared" si="121"/>
        <v>1</v>
      </c>
      <c r="CA187" s="221">
        <v>0.98</v>
      </c>
      <c r="CB187" s="221">
        <v>0.9</v>
      </c>
      <c r="CC187" s="340"/>
      <c r="CD187" s="340"/>
      <c r="CE187" s="340"/>
      <c r="CF187" s="340"/>
      <c r="CG187" s="340"/>
      <c r="CH187" s="340"/>
      <c r="CI187" s="340"/>
      <c r="CJ187" s="222">
        <v>0.998</v>
      </c>
      <c r="CK187" s="222">
        <v>0.95</v>
      </c>
      <c r="CL187" s="223">
        <f t="shared" si="109"/>
        <v>1</v>
      </c>
      <c r="CM187" s="223">
        <f t="shared" si="110"/>
        <v>1</v>
      </c>
      <c r="CN187" s="223">
        <f t="shared" si="111"/>
        <v>0.99636363636363645</v>
      </c>
      <c r="CO187" s="223">
        <f t="shared" si="112"/>
        <v>1</v>
      </c>
      <c r="CP187" s="223">
        <f t="shared" si="113"/>
        <v>1</v>
      </c>
      <c r="CQ187" s="223">
        <f t="shared" si="114"/>
        <v>1</v>
      </c>
      <c r="CR187" s="223">
        <f t="shared" si="115"/>
        <v>1</v>
      </c>
      <c r="CS187" s="343"/>
      <c r="CT187" s="343"/>
      <c r="CU187" s="343"/>
      <c r="CV187" s="343"/>
      <c r="CW187" s="343"/>
      <c r="CX187" s="343"/>
      <c r="CY187" s="343"/>
      <c r="CZ187" s="342"/>
      <c r="DA187" s="338"/>
      <c r="DB187" s="338"/>
      <c r="DC187" s="338"/>
      <c r="DD187" s="338"/>
      <c r="DE187" s="84">
        <f t="shared" si="94"/>
        <v>0</v>
      </c>
      <c r="DF187" s="84">
        <f t="shared" si="94"/>
        <v>0</v>
      </c>
      <c r="DG187" s="84">
        <f t="shared" si="94"/>
        <v>0</v>
      </c>
      <c r="DH187" s="84">
        <f t="shared" si="95"/>
        <v>0</v>
      </c>
      <c r="DI187" s="84">
        <f t="shared" si="95"/>
        <v>0</v>
      </c>
      <c r="DJ187" s="84">
        <f t="shared" si="95"/>
        <v>0</v>
      </c>
      <c r="DK187" s="84">
        <f t="shared" si="93"/>
        <v>0</v>
      </c>
      <c r="DL187" s="337"/>
      <c r="DM187" s="337"/>
      <c r="DN187" s="337"/>
      <c r="DO187" s="337"/>
      <c r="DP187" s="337"/>
      <c r="DQ187" s="337"/>
      <c r="DR187" s="337"/>
    </row>
    <row r="188" spans="1:122" s="106" customFormat="1" ht="13.5" thickBot="1" x14ac:dyDescent="0.25">
      <c r="A188" s="84">
        <v>1862</v>
      </c>
      <c r="B188" s="335"/>
      <c r="C188" s="86">
        <v>42684</v>
      </c>
      <c r="D188" s="87">
        <v>38025</v>
      </c>
      <c r="E188" s="84">
        <v>1969</v>
      </c>
      <c r="F188" s="88">
        <v>35</v>
      </c>
      <c r="G188" s="84">
        <v>0</v>
      </c>
      <c r="H188" s="89">
        <v>0.98222447943118329</v>
      </c>
      <c r="I188" s="88">
        <v>7973</v>
      </c>
      <c r="J188" s="84">
        <v>341</v>
      </c>
      <c r="K188" s="88">
        <v>4</v>
      </c>
      <c r="L188" s="89">
        <v>0.95723065345541203</v>
      </c>
      <c r="M188" s="88">
        <v>3579</v>
      </c>
      <c r="N188" s="88">
        <v>106</v>
      </c>
      <c r="O188" s="88">
        <v>2</v>
      </c>
      <c r="P188" s="90">
        <v>0.97038278848840454</v>
      </c>
      <c r="Q188" s="88">
        <v>2289</v>
      </c>
      <c r="R188" s="88">
        <v>95</v>
      </c>
      <c r="S188" s="88">
        <v>0</v>
      </c>
      <c r="T188" s="90">
        <v>0.9584971603320227</v>
      </c>
      <c r="U188" s="88">
        <v>22215</v>
      </c>
      <c r="V188" s="88">
        <v>850</v>
      </c>
      <c r="W188" s="88">
        <v>5</v>
      </c>
      <c r="X188" s="90">
        <v>0.96173756470853022</v>
      </c>
      <c r="Y188" s="85">
        <v>38025</v>
      </c>
      <c r="Z188" s="85">
        <v>1427</v>
      </c>
      <c r="AA188" s="91">
        <v>11</v>
      </c>
      <c r="AB188" s="92">
        <v>1</v>
      </c>
      <c r="AC188" s="84">
        <v>0</v>
      </c>
      <c r="AD188" s="84">
        <v>0</v>
      </c>
      <c r="AE188" s="92">
        <v>1</v>
      </c>
      <c r="AF188" s="84">
        <v>0</v>
      </c>
      <c r="AG188" s="84">
        <v>0</v>
      </c>
      <c r="AH188" s="93">
        <v>1</v>
      </c>
      <c r="AI188" s="84">
        <v>0</v>
      </c>
      <c r="AJ188" s="94">
        <v>0</v>
      </c>
      <c r="AK188" s="93">
        <v>1</v>
      </c>
      <c r="AL188" s="84">
        <v>0</v>
      </c>
      <c r="AM188" s="94">
        <v>0</v>
      </c>
      <c r="AN188" s="93">
        <v>1</v>
      </c>
      <c r="AO188" s="84">
        <v>0</v>
      </c>
      <c r="AP188" s="94">
        <v>0</v>
      </c>
      <c r="AQ188" s="93">
        <v>1</v>
      </c>
      <c r="AR188" s="84">
        <v>0</v>
      </c>
      <c r="AS188" s="94">
        <v>0</v>
      </c>
      <c r="AT188" s="93">
        <v>1</v>
      </c>
      <c r="AU188" s="84">
        <v>0</v>
      </c>
      <c r="AV188" s="94">
        <v>0</v>
      </c>
      <c r="AW188" s="95">
        <f t="shared" si="126"/>
        <v>1969</v>
      </c>
      <c r="AX188" s="95">
        <f t="shared" si="127"/>
        <v>11552</v>
      </c>
      <c r="AY188" s="96">
        <f t="shared" si="128"/>
        <v>24504</v>
      </c>
      <c r="AZ188" s="109"/>
      <c r="BA188" s="97">
        <v>21</v>
      </c>
      <c r="BB188" s="98">
        <v>9</v>
      </c>
      <c r="BC188" s="98">
        <v>22</v>
      </c>
      <c r="BD188" s="99">
        <v>7.5</v>
      </c>
      <c r="BE188" s="100">
        <v>10.5</v>
      </c>
      <c r="BF188" s="101"/>
      <c r="BG188" s="84"/>
      <c r="BH188" s="84"/>
      <c r="BI188" s="102"/>
      <c r="BJ188" s="102"/>
      <c r="BK188" s="102"/>
      <c r="BL188" s="103"/>
      <c r="BM188" s="104"/>
      <c r="BN188" s="102"/>
      <c r="BO188" s="102"/>
      <c r="BP188" s="104"/>
      <c r="BQ188" s="104"/>
      <c r="BR188" s="104"/>
      <c r="BS188" s="104"/>
      <c r="BT188" s="105">
        <f t="shared" si="116"/>
        <v>1</v>
      </c>
      <c r="BU188" s="105">
        <f t="shared" si="117"/>
        <v>1</v>
      </c>
      <c r="BV188" s="105">
        <f t="shared" si="118"/>
        <v>1</v>
      </c>
      <c r="BW188" s="105">
        <f t="shared" si="108"/>
        <v>1</v>
      </c>
      <c r="BX188" s="105">
        <f t="shared" si="119"/>
        <v>1</v>
      </c>
      <c r="BY188" s="105">
        <f t="shared" si="120"/>
        <v>1</v>
      </c>
      <c r="BZ188" s="105">
        <f t="shared" si="121"/>
        <v>1</v>
      </c>
      <c r="CA188" s="221">
        <v>0.98</v>
      </c>
      <c r="CB188" s="221">
        <v>0.9</v>
      </c>
      <c r="CC188" s="340"/>
      <c r="CD188" s="340"/>
      <c r="CE188" s="340"/>
      <c r="CF188" s="340"/>
      <c r="CG188" s="340"/>
      <c r="CH188" s="340"/>
      <c r="CI188" s="340"/>
      <c r="CJ188" s="222">
        <v>0.998</v>
      </c>
      <c r="CK188" s="222">
        <v>0.95</v>
      </c>
      <c r="CL188" s="223">
        <f t="shared" si="109"/>
        <v>1</v>
      </c>
      <c r="CM188" s="223">
        <f t="shared" si="110"/>
        <v>1</v>
      </c>
      <c r="CN188" s="223">
        <f t="shared" si="111"/>
        <v>1</v>
      </c>
      <c r="CO188" s="223">
        <f t="shared" si="112"/>
        <v>1</v>
      </c>
      <c r="CP188" s="223">
        <f t="shared" si="113"/>
        <v>1</v>
      </c>
      <c r="CQ188" s="223">
        <f t="shared" si="114"/>
        <v>1</v>
      </c>
      <c r="CR188" s="223">
        <f t="shared" si="115"/>
        <v>1</v>
      </c>
      <c r="CS188" s="343"/>
      <c r="CT188" s="343"/>
      <c r="CU188" s="343"/>
      <c r="CV188" s="343"/>
      <c r="CW188" s="343"/>
      <c r="CX188" s="343"/>
      <c r="CY188" s="343"/>
      <c r="CZ188" s="342"/>
      <c r="DA188" s="338"/>
      <c r="DB188" s="338"/>
      <c r="DC188" s="338"/>
      <c r="DD188" s="338"/>
      <c r="DE188" s="84">
        <f t="shared" si="94"/>
        <v>0</v>
      </c>
      <c r="DF188" s="84">
        <f t="shared" si="94"/>
        <v>0</v>
      </c>
      <c r="DG188" s="84">
        <f t="shared" si="94"/>
        <v>0</v>
      </c>
      <c r="DH188" s="84">
        <f t="shared" si="95"/>
        <v>0</v>
      </c>
      <c r="DI188" s="84">
        <f t="shared" si="95"/>
        <v>0</v>
      </c>
      <c r="DJ188" s="84">
        <f t="shared" si="95"/>
        <v>0</v>
      </c>
      <c r="DK188" s="84">
        <f t="shared" si="93"/>
        <v>0</v>
      </c>
      <c r="DL188" s="337"/>
      <c r="DM188" s="337"/>
      <c r="DN188" s="337"/>
      <c r="DO188" s="337"/>
      <c r="DP188" s="337"/>
      <c r="DQ188" s="337"/>
      <c r="DR188" s="337"/>
    </row>
    <row r="189" spans="1:122" s="106" customFormat="1" ht="13.5" thickBot="1" x14ac:dyDescent="0.25">
      <c r="A189" s="84">
        <v>1863</v>
      </c>
      <c r="B189" s="335"/>
      <c r="C189" s="86">
        <v>42685</v>
      </c>
      <c r="D189" s="87">
        <v>9287</v>
      </c>
      <c r="E189" s="84">
        <v>414</v>
      </c>
      <c r="F189" s="88">
        <v>11</v>
      </c>
      <c r="G189" s="84">
        <v>0</v>
      </c>
      <c r="H189" s="89">
        <v>0.97342995169082125</v>
      </c>
      <c r="I189" s="88">
        <v>5312</v>
      </c>
      <c r="J189" s="84">
        <v>156</v>
      </c>
      <c r="K189" s="88">
        <v>0</v>
      </c>
      <c r="L189" s="89">
        <v>0.9706325301204819</v>
      </c>
      <c r="M189" s="88">
        <v>2478</v>
      </c>
      <c r="N189" s="88">
        <v>80</v>
      </c>
      <c r="O189" s="88">
        <v>0</v>
      </c>
      <c r="P189" s="90">
        <v>0.96771589991928975</v>
      </c>
      <c r="Q189" s="88"/>
      <c r="R189" s="88"/>
      <c r="S189" s="88"/>
      <c r="T189" s="90"/>
      <c r="U189" s="88">
        <v>1083</v>
      </c>
      <c r="V189" s="88">
        <v>43</v>
      </c>
      <c r="W189" s="88">
        <v>0</v>
      </c>
      <c r="X189" s="90">
        <v>0.96029547553093264</v>
      </c>
      <c r="Y189" s="85">
        <v>9287</v>
      </c>
      <c r="Z189" s="85">
        <v>290</v>
      </c>
      <c r="AA189" s="91">
        <v>0</v>
      </c>
      <c r="AB189" s="92">
        <v>1</v>
      </c>
      <c r="AC189" s="84">
        <v>0</v>
      </c>
      <c r="AD189" s="84">
        <v>0</v>
      </c>
      <c r="AE189" s="92">
        <v>1</v>
      </c>
      <c r="AF189" s="84">
        <v>0</v>
      </c>
      <c r="AG189" s="84">
        <v>0</v>
      </c>
      <c r="AH189" s="93">
        <v>1</v>
      </c>
      <c r="AI189" s="84">
        <v>0</v>
      </c>
      <c r="AJ189" s="94">
        <v>0</v>
      </c>
      <c r="AK189" s="93">
        <v>1</v>
      </c>
      <c r="AL189" s="84">
        <v>0</v>
      </c>
      <c r="AM189" s="94">
        <v>0</v>
      </c>
      <c r="AN189" s="93">
        <v>1</v>
      </c>
      <c r="AO189" s="84">
        <v>0</v>
      </c>
      <c r="AP189" s="94">
        <v>0</v>
      </c>
      <c r="AQ189" s="93">
        <v>1</v>
      </c>
      <c r="AR189" s="84">
        <v>0</v>
      </c>
      <c r="AS189" s="94">
        <v>0</v>
      </c>
      <c r="AT189" s="93">
        <v>1</v>
      </c>
      <c r="AU189" s="84">
        <v>0</v>
      </c>
      <c r="AV189" s="94">
        <v>0</v>
      </c>
      <c r="AW189" s="95">
        <f t="shared" si="126"/>
        <v>414</v>
      </c>
      <c r="AX189" s="95">
        <f t="shared" si="127"/>
        <v>7790</v>
      </c>
      <c r="AY189" s="96">
        <f t="shared" si="128"/>
        <v>1083</v>
      </c>
      <c r="AZ189" s="109"/>
      <c r="BA189" s="97">
        <v>21</v>
      </c>
      <c r="BB189" s="98">
        <v>9</v>
      </c>
      <c r="BC189" s="98">
        <v>22</v>
      </c>
      <c r="BD189" s="99">
        <v>7.5</v>
      </c>
      <c r="BE189" s="100">
        <v>10.5</v>
      </c>
      <c r="BF189" s="101"/>
      <c r="BG189" s="84"/>
      <c r="BH189" s="84"/>
      <c r="BI189" s="102"/>
      <c r="BJ189" s="102"/>
      <c r="BK189" s="102"/>
      <c r="BL189" s="103"/>
      <c r="BM189" s="104"/>
      <c r="BN189" s="102"/>
      <c r="BO189" s="102"/>
      <c r="BP189" s="104"/>
      <c r="BQ189" s="104"/>
      <c r="BR189" s="104"/>
      <c r="BS189" s="104"/>
      <c r="BT189" s="105">
        <f t="shared" si="116"/>
        <v>1</v>
      </c>
      <c r="BU189" s="105">
        <f t="shared" si="117"/>
        <v>1</v>
      </c>
      <c r="BV189" s="105">
        <f t="shared" si="118"/>
        <v>1</v>
      </c>
      <c r="BW189" s="105">
        <f t="shared" si="108"/>
        <v>1</v>
      </c>
      <c r="BX189" s="105">
        <f t="shared" si="119"/>
        <v>1</v>
      </c>
      <c r="BY189" s="105">
        <f t="shared" si="120"/>
        <v>1</v>
      </c>
      <c r="BZ189" s="105">
        <f t="shared" si="121"/>
        <v>1</v>
      </c>
      <c r="CA189" s="221">
        <v>0.98</v>
      </c>
      <c r="CB189" s="221">
        <v>0.9</v>
      </c>
      <c r="CC189" s="340"/>
      <c r="CD189" s="340"/>
      <c r="CE189" s="340"/>
      <c r="CF189" s="340"/>
      <c r="CG189" s="340"/>
      <c r="CH189" s="340"/>
      <c r="CI189" s="340"/>
      <c r="CJ189" s="222">
        <v>0.998</v>
      </c>
      <c r="CK189" s="222">
        <v>0.95</v>
      </c>
      <c r="CL189" s="223">
        <f t="shared" si="109"/>
        <v>1</v>
      </c>
      <c r="CM189" s="223">
        <f t="shared" si="110"/>
        <v>1</v>
      </c>
      <c r="CN189" s="223">
        <f t="shared" si="111"/>
        <v>1</v>
      </c>
      <c r="CO189" s="223">
        <f t="shared" si="112"/>
        <v>1</v>
      </c>
      <c r="CP189" s="223">
        <f t="shared" si="113"/>
        <v>1</v>
      </c>
      <c r="CQ189" s="223">
        <f t="shared" si="114"/>
        <v>1</v>
      </c>
      <c r="CR189" s="223">
        <f t="shared" si="115"/>
        <v>1</v>
      </c>
      <c r="CS189" s="343"/>
      <c r="CT189" s="343"/>
      <c r="CU189" s="343"/>
      <c r="CV189" s="343"/>
      <c r="CW189" s="343"/>
      <c r="CX189" s="343"/>
      <c r="CY189" s="343"/>
      <c r="CZ189" s="342"/>
      <c r="DA189" s="338"/>
      <c r="DB189" s="338"/>
      <c r="DC189" s="338"/>
      <c r="DD189" s="338"/>
      <c r="DE189" s="84">
        <f t="shared" si="94"/>
        <v>0</v>
      </c>
      <c r="DF189" s="84">
        <f t="shared" si="94"/>
        <v>0</v>
      </c>
      <c r="DG189" s="84">
        <f t="shared" si="94"/>
        <v>0</v>
      </c>
      <c r="DH189" s="84">
        <f t="shared" si="95"/>
        <v>0</v>
      </c>
      <c r="DI189" s="84">
        <f t="shared" si="95"/>
        <v>0</v>
      </c>
      <c r="DJ189" s="84">
        <f t="shared" si="95"/>
        <v>0</v>
      </c>
      <c r="DK189" s="84">
        <f t="shared" si="93"/>
        <v>0</v>
      </c>
      <c r="DL189" s="337"/>
      <c r="DM189" s="337"/>
      <c r="DN189" s="337"/>
      <c r="DO189" s="337"/>
      <c r="DP189" s="337"/>
      <c r="DQ189" s="337"/>
      <c r="DR189" s="337"/>
    </row>
    <row r="190" spans="1:122" s="106" customFormat="1" ht="13.5" thickBot="1" x14ac:dyDescent="0.25">
      <c r="A190" s="84">
        <v>1864</v>
      </c>
      <c r="B190" s="335"/>
      <c r="C190" s="86">
        <v>42686</v>
      </c>
      <c r="D190" s="87">
        <v>60755</v>
      </c>
      <c r="E190" s="84"/>
      <c r="F190" s="88"/>
      <c r="G190" s="84"/>
      <c r="H190" s="89"/>
      <c r="I190" s="88">
        <v>6965</v>
      </c>
      <c r="J190" s="84">
        <v>282</v>
      </c>
      <c r="K190" s="88">
        <v>0</v>
      </c>
      <c r="L190" s="89">
        <v>0.95951184493898056</v>
      </c>
      <c r="M190" s="88">
        <v>2886</v>
      </c>
      <c r="N190" s="88">
        <v>98</v>
      </c>
      <c r="O190" s="88">
        <v>0</v>
      </c>
      <c r="P190" s="90">
        <v>0.96604296604296602</v>
      </c>
      <c r="Q190" s="88">
        <v>3200</v>
      </c>
      <c r="R190" s="88">
        <v>189</v>
      </c>
      <c r="S190" s="88">
        <v>1</v>
      </c>
      <c r="T190" s="90">
        <v>0.94093749999999998</v>
      </c>
      <c r="U190" s="88">
        <v>47704</v>
      </c>
      <c r="V190" s="88">
        <v>1749</v>
      </c>
      <c r="W190" s="88">
        <v>18</v>
      </c>
      <c r="X190" s="90">
        <v>0.96333640784839847</v>
      </c>
      <c r="Y190" s="85">
        <v>60755</v>
      </c>
      <c r="Z190" s="85">
        <v>2318</v>
      </c>
      <c r="AA190" s="91">
        <v>19</v>
      </c>
      <c r="AB190" s="92">
        <v>1</v>
      </c>
      <c r="AC190" s="84">
        <v>0</v>
      </c>
      <c r="AD190" s="84">
        <v>0</v>
      </c>
      <c r="AE190" s="92">
        <v>1</v>
      </c>
      <c r="AF190" s="84">
        <v>0</v>
      </c>
      <c r="AG190" s="84">
        <v>0</v>
      </c>
      <c r="AH190" s="93">
        <v>1</v>
      </c>
      <c r="AI190" s="84">
        <v>0</v>
      </c>
      <c r="AJ190" s="94">
        <v>0</v>
      </c>
      <c r="AK190" s="93">
        <v>1</v>
      </c>
      <c r="AL190" s="84">
        <v>0</v>
      </c>
      <c r="AM190" s="94">
        <v>0</v>
      </c>
      <c r="AN190" s="93">
        <v>1</v>
      </c>
      <c r="AO190" s="84">
        <v>0</v>
      </c>
      <c r="AP190" s="94">
        <v>0</v>
      </c>
      <c r="AQ190" s="93">
        <v>1</v>
      </c>
      <c r="AR190" s="84">
        <v>0</v>
      </c>
      <c r="AS190" s="94">
        <v>0</v>
      </c>
      <c r="AT190" s="93">
        <v>1</v>
      </c>
      <c r="AU190" s="84">
        <v>0</v>
      </c>
      <c r="AV190" s="94">
        <v>0</v>
      </c>
      <c r="AW190" s="95">
        <f t="shared" si="126"/>
        <v>0</v>
      </c>
      <c r="AX190" s="95">
        <f t="shared" si="127"/>
        <v>9851</v>
      </c>
      <c r="AY190" s="96">
        <f t="shared" si="128"/>
        <v>50904</v>
      </c>
      <c r="AZ190" s="109"/>
      <c r="BA190" s="97">
        <v>21</v>
      </c>
      <c r="BB190" s="98">
        <v>9</v>
      </c>
      <c r="BC190" s="98">
        <v>22</v>
      </c>
      <c r="BD190" s="99">
        <v>7.5</v>
      </c>
      <c r="BE190" s="100">
        <v>10.5</v>
      </c>
      <c r="BF190" s="101"/>
      <c r="BG190" s="84"/>
      <c r="BH190" s="84"/>
      <c r="BI190" s="102"/>
      <c r="BJ190" s="102"/>
      <c r="BK190" s="102"/>
      <c r="BL190" s="103"/>
      <c r="BM190" s="104"/>
      <c r="BN190" s="102"/>
      <c r="BO190" s="102"/>
      <c r="BP190" s="104"/>
      <c r="BQ190" s="104"/>
      <c r="BR190" s="104"/>
      <c r="BS190" s="104"/>
      <c r="BT190" s="105">
        <f t="shared" si="116"/>
        <v>1</v>
      </c>
      <c r="BU190" s="105">
        <f t="shared" si="117"/>
        <v>1</v>
      </c>
      <c r="BV190" s="105">
        <f t="shared" si="118"/>
        <v>1</v>
      </c>
      <c r="BW190" s="105">
        <f t="shared" si="108"/>
        <v>1</v>
      </c>
      <c r="BX190" s="105">
        <f t="shared" si="119"/>
        <v>1</v>
      </c>
      <c r="BY190" s="105">
        <f t="shared" si="120"/>
        <v>1</v>
      </c>
      <c r="BZ190" s="105">
        <f t="shared" si="121"/>
        <v>1</v>
      </c>
      <c r="CA190" s="221">
        <v>0.98</v>
      </c>
      <c r="CB190" s="221">
        <v>0.9</v>
      </c>
      <c r="CC190" s="340"/>
      <c r="CD190" s="340"/>
      <c r="CE190" s="340"/>
      <c r="CF190" s="340"/>
      <c r="CG190" s="340"/>
      <c r="CH190" s="340"/>
      <c r="CI190" s="340"/>
      <c r="CJ190" s="222">
        <v>0.998</v>
      </c>
      <c r="CK190" s="222">
        <v>0.95</v>
      </c>
      <c r="CL190" s="223">
        <f t="shared" si="109"/>
        <v>1</v>
      </c>
      <c r="CM190" s="223">
        <f t="shared" si="110"/>
        <v>1</v>
      </c>
      <c r="CN190" s="223">
        <f t="shared" si="111"/>
        <v>1</v>
      </c>
      <c r="CO190" s="223">
        <f t="shared" si="112"/>
        <v>1</v>
      </c>
      <c r="CP190" s="223">
        <f t="shared" si="113"/>
        <v>1</v>
      </c>
      <c r="CQ190" s="223">
        <f t="shared" si="114"/>
        <v>1</v>
      </c>
      <c r="CR190" s="223">
        <f t="shared" si="115"/>
        <v>1</v>
      </c>
      <c r="CS190" s="343"/>
      <c r="CT190" s="343"/>
      <c r="CU190" s="343"/>
      <c r="CV190" s="343"/>
      <c r="CW190" s="343"/>
      <c r="CX190" s="343"/>
      <c r="CY190" s="343"/>
      <c r="CZ190" s="342"/>
      <c r="DA190" s="338"/>
      <c r="DB190" s="338"/>
      <c r="DC190" s="338"/>
      <c r="DD190" s="338"/>
      <c r="DE190" s="84">
        <f t="shared" si="94"/>
        <v>0</v>
      </c>
      <c r="DF190" s="84">
        <f t="shared" si="94"/>
        <v>0</v>
      </c>
      <c r="DG190" s="84">
        <f t="shared" si="94"/>
        <v>0</v>
      </c>
      <c r="DH190" s="84">
        <f t="shared" si="95"/>
        <v>0</v>
      </c>
      <c r="DI190" s="84">
        <f t="shared" si="95"/>
        <v>0</v>
      </c>
      <c r="DJ190" s="84">
        <f t="shared" si="95"/>
        <v>0</v>
      </c>
      <c r="DK190" s="84">
        <f t="shared" si="93"/>
        <v>0</v>
      </c>
      <c r="DL190" s="337"/>
      <c r="DM190" s="337"/>
      <c r="DN190" s="337"/>
      <c r="DO190" s="337"/>
      <c r="DP190" s="337"/>
      <c r="DQ190" s="337"/>
      <c r="DR190" s="337"/>
    </row>
    <row r="191" spans="1:122" s="106" customFormat="1" ht="13.5" thickBot="1" x14ac:dyDescent="0.25">
      <c r="A191" s="84">
        <v>1865</v>
      </c>
      <c r="B191" s="336"/>
      <c r="C191" s="86">
        <v>42687</v>
      </c>
      <c r="D191" s="87">
        <v>46765</v>
      </c>
      <c r="E191" s="84"/>
      <c r="F191" s="88"/>
      <c r="G191" s="84"/>
      <c r="H191" s="89"/>
      <c r="I191" s="88">
        <v>395</v>
      </c>
      <c r="J191" s="84">
        <v>12</v>
      </c>
      <c r="K191" s="88">
        <v>0</v>
      </c>
      <c r="L191" s="89">
        <v>0.96962025316455691</v>
      </c>
      <c r="M191" s="88">
        <v>533</v>
      </c>
      <c r="N191" s="88">
        <v>20</v>
      </c>
      <c r="O191" s="88">
        <v>0</v>
      </c>
      <c r="P191" s="90">
        <v>0.96247654784240155</v>
      </c>
      <c r="Q191" s="88">
        <v>260</v>
      </c>
      <c r="R191" s="88">
        <v>7</v>
      </c>
      <c r="S191" s="88">
        <v>0</v>
      </c>
      <c r="T191" s="90">
        <v>0.97307692307692306</v>
      </c>
      <c r="U191" s="88">
        <v>45577</v>
      </c>
      <c r="V191" s="88">
        <v>1202</v>
      </c>
      <c r="W191" s="88">
        <v>0</v>
      </c>
      <c r="X191" s="90">
        <v>0.97362704873071948</v>
      </c>
      <c r="Y191" s="85">
        <v>46765</v>
      </c>
      <c r="Z191" s="85">
        <v>1241</v>
      </c>
      <c r="AA191" s="91">
        <v>0</v>
      </c>
      <c r="AB191" s="92">
        <v>1</v>
      </c>
      <c r="AC191" s="84">
        <v>0</v>
      </c>
      <c r="AD191" s="84">
        <v>0</v>
      </c>
      <c r="AE191" s="92">
        <v>1</v>
      </c>
      <c r="AF191" s="84">
        <v>0</v>
      </c>
      <c r="AG191" s="84">
        <v>0</v>
      </c>
      <c r="AH191" s="93">
        <v>1</v>
      </c>
      <c r="AI191" s="84">
        <v>0</v>
      </c>
      <c r="AJ191" s="94">
        <v>0</v>
      </c>
      <c r="AK191" s="93">
        <v>1</v>
      </c>
      <c r="AL191" s="84">
        <v>0</v>
      </c>
      <c r="AM191" s="94">
        <v>0</v>
      </c>
      <c r="AN191" s="93">
        <v>1</v>
      </c>
      <c r="AO191" s="84">
        <v>0</v>
      </c>
      <c r="AP191" s="94">
        <v>0</v>
      </c>
      <c r="AQ191" s="93">
        <v>1</v>
      </c>
      <c r="AR191" s="84">
        <v>0</v>
      </c>
      <c r="AS191" s="94">
        <v>0</v>
      </c>
      <c r="AT191" s="93">
        <v>1</v>
      </c>
      <c r="AU191" s="84">
        <v>0</v>
      </c>
      <c r="AV191" s="94">
        <v>0</v>
      </c>
      <c r="AW191" s="95">
        <f t="shared" si="126"/>
        <v>0</v>
      </c>
      <c r="AX191" s="95">
        <f t="shared" si="127"/>
        <v>928</v>
      </c>
      <c r="AY191" s="96">
        <f t="shared" si="128"/>
        <v>45837</v>
      </c>
      <c r="AZ191" s="109"/>
      <c r="BA191" s="97">
        <v>21</v>
      </c>
      <c r="BB191" s="98">
        <v>9</v>
      </c>
      <c r="BC191" s="98">
        <v>22</v>
      </c>
      <c r="BD191" s="99">
        <v>7.5</v>
      </c>
      <c r="BE191" s="100">
        <v>10.5</v>
      </c>
      <c r="BF191" s="101"/>
      <c r="BG191" s="84"/>
      <c r="BH191" s="84"/>
      <c r="BI191" s="102"/>
      <c r="BJ191" s="102"/>
      <c r="BK191" s="102"/>
      <c r="BL191" s="103"/>
      <c r="BM191" s="104"/>
      <c r="BN191" s="102"/>
      <c r="BO191" s="102"/>
      <c r="BP191" s="104"/>
      <c r="BQ191" s="104"/>
      <c r="BR191" s="104"/>
      <c r="BS191" s="104"/>
      <c r="BT191" s="105">
        <f t="shared" si="116"/>
        <v>1</v>
      </c>
      <c r="BU191" s="105">
        <f t="shared" si="117"/>
        <v>1</v>
      </c>
      <c r="BV191" s="105">
        <f t="shared" si="118"/>
        <v>1</v>
      </c>
      <c r="BW191" s="105">
        <f t="shared" si="108"/>
        <v>1</v>
      </c>
      <c r="BX191" s="105">
        <f t="shared" si="119"/>
        <v>1</v>
      </c>
      <c r="BY191" s="105">
        <f t="shared" si="120"/>
        <v>1</v>
      </c>
      <c r="BZ191" s="105">
        <f t="shared" si="121"/>
        <v>1</v>
      </c>
      <c r="CA191" s="221">
        <v>0.98</v>
      </c>
      <c r="CB191" s="221">
        <v>0.9</v>
      </c>
      <c r="CC191" s="341"/>
      <c r="CD191" s="341"/>
      <c r="CE191" s="341"/>
      <c r="CF191" s="341"/>
      <c r="CG191" s="341"/>
      <c r="CH191" s="341"/>
      <c r="CI191" s="341"/>
      <c r="CJ191" s="222">
        <v>0.998</v>
      </c>
      <c r="CK191" s="222">
        <v>0.95</v>
      </c>
      <c r="CL191" s="223">
        <f t="shared" si="109"/>
        <v>1</v>
      </c>
      <c r="CM191" s="223">
        <f t="shared" si="110"/>
        <v>1</v>
      </c>
      <c r="CN191" s="223">
        <f t="shared" si="111"/>
        <v>1</v>
      </c>
      <c r="CO191" s="223">
        <f t="shared" si="112"/>
        <v>1</v>
      </c>
      <c r="CP191" s="223">
        <f t="shared" si="113"/>
        <v>1</v>
      </c>
      <c r="CQ191" s="223">
        <f t="shared" si="114"/>
        <v>1</v>
      </c>
      <c r="CR191" s="223">
        <f t="shared" si="115"/>
        <v>1</v>
      </c>
      <c r="CS191" s="343"/>
      <c r="CT191" s="343"/>
      <c r="CU191" s="343"/>
      <c r="CV191" s="343"/>
      <c r="CW191" s="343"/>
      <c r="CX191" s="343"/>
      <c r="CY191" s="343"/>
      <c r="CZ191" s="342"/>
      <c r="DA191" s="338"/>
      <c r="DB191" s="338"/>
      <c r="DC191" s="338"/>
      <c r="DD191" s="338"/>
      <c r="DE191" s="84">
        <f t="shared" si="94"/>
        <v>0</v>
      </c>
      <c r="DF191" s="84">
        <f t="shared" si="94"/>
        <v>0</v>
      </c>
      <c r="DG191" s="84">
        <f t="shared" si="94"/>
        <v>0</v>
      </c>
      <c r="DH191" s="84">
        <f t="shared" si="95"/>
        <v>0</v>
      </c>
      <c r="DI191" s="84">
        <f t="shared" si="95"/>
        <v>0</v>
      </c>
      <c r="DJ191" s="84">
        <f t="shared" si="95"/>
        <v>0</v>
      </c>
      <c r="DK191" s="84">
        <f t="shared" si="93"/>
        <v>0</v>
      </c>
      <c r="DL191" s="337"/>
      <c r="DM191" s="337"/>
      <c r="DN191" s="337"/>
      <c r="DO191" s="337"/>
      <c r="DP191" s="337"/>
      <c r="DQ191" s="337"/>
      <c r="DR191" s="337"/>
    </row>
    <row r="192" spans="1:122" s="106" customFormat="1" ht="26.25" thickBot="1" x14ac:dyDescent="0.25">
      <c r="A192" s="84">
        <v>1866</v>
      </c>
      <c r="B192" s="334">
        <v>46</v>
      </c>
      <c r="C192" s="86">
        <v>42688</v>
      </c>
      <c r="D192" s="87">
        <v>84004</v>
      </c>
      <c r="E192" s="84">
        <v>11578</v>
      </c>
      <c r="F192" s="88">
        <v>264</v>
      </c>
      <c r="G192" s="84">
        <v>0</v>
      </c>
      <c r="H192" s="89">
        <v>0.977198134392814</v>
      </c>
      <c r="I192" s="88">
        <v>16020</v>
      </c>
      <c r="J192" s="84">
        <v>413</v>
      </c>
      <c r="K192" s="88">
        <v>11</v>
      </c>
      <c r="L192" s="89">
        <v>0.9742197253433208</v>
      </c>
      <c r="M192" s="88">
        <v>5163</v>
      </c>
      <c r="N192" s="88">
        <v>112</v>
      </c>
      <c r="O192" s="88">
        <v>395</v>
      </c>
      <c r="P192" s="90">
        <v>0.97830718574472209</v>
      </c>
      <c r="Q192" s="88">
        <v>7885</v>
      </c>
      <c r="R192" s="88">
        <v>321</v>
      </c>
      <c r="S192" s="88">
        <v>1</v>
      </c>
      <c r="T192" s="90">
        <v>0.959289790741915</v>
      </c>
      <c r="U192" s="88">
        <v>43358</v>
      </c>
      <c r="V192" s="88">
        <v>1573</v>
      </c>
      <c r="W192" s="88">
        <v>15</v>
      </c>
      <c r="X192" s="90">
        <v>0.96372065132155538</v>
      </c>
      <c r="Y192" s="85">
        <v>84004</v>
      </c>
      <c r="Z192" s="85">
        <v>2683</v>
      </c>
      <c r="AA192" s="91">
        <v>422</v>
      </c>
      <c r="AB192" s="92">
        <v>1</v>
      </c>
      <c r="AC192" s="84">
        <v>0</v>
      </c>
      <c r="AD192" s="84">
        <v>0</v>
      </c>
      <c r="AE192" s="92">
        <v>1</v>
      </c>
      <c r="AF192" s="84">
        <v>0</v>
      </c>
      <c r="AG192" s="84">
        <v>0</v>
      </c>
      <c r="AH192" s="93">
        <v>0.95111111111111113</v>
      </c>
      <c r="AI192" s="84">
        <v>3</v>
      </c>
      <c r="AJ192" s="94">
        <v>0.88</v>
      </c>
      <c r="AK192" s="93">
        <v>1</v>
      </c>
      <c r="AL192" s="84">
        <v>0</v>
      </c>
      <c r="AM192" s="94">
        <v>0</v>
      </c>
      <c r="AN192" s="93">
        <v>1</v>
      </c>
      <c r="AO192" s="84">
        <v>0</v>
      </c>
      <c r="AP192" s="94">
        <v>0</v>
      </c>
      <c r="AQ192" s="93">
        <v>1</v>
      </c>
      <c r="AR192" s="84">
        <v>0</v>
      </c>
      <c r="AS192" s="94">
        <v>0</v>
      </c>
      <c r="AT192" s="93">
        <v>1</v>
      </c>
      <c r="AU192" s="84">
        <v>0</v>
      </c>
      <c r="AV192" s="94">
        <v>0</v>
      </c>
      <c r="AW192" s="95">
        <f t="shared" si="126"/>
        <v>11578</v>
      </c>
      <c r="AX192" s="95">
        <f t="shared" si="127"/>
        <v>21183</v>
      </c>
      <c r="AY192" s="96">
        <f t="shared" si="128"/>
        <v>51243</v>
      </c>
      <c r="AZ192" s="109" t="s">
        <v>197</v>
      </c>
      <c r="BA192" s="97">
        <v>14.5</v>
      </c>
      <c r="BB192" s="98">
        <v>0</v>
      </c>
      <c r="BC192" s="98">
        <v>12</v>
      </c>
      <c r="BD192" s="99">
        <v>7.5</v>
      </c>
      <c r="BE192" s="100">
        <v>10.5</v>
      </c>
      <c r="BF192" s="101"/>
      <c r="BG192" s="84"/>
      <c r="BH192" s="84">
        <v>0.88</v>
      </c>
      <c r="BI192" s="102"/>
      <c r="BJ192" s="102"/>
      <c r="BK192" s="102"/>
      <c r="BL192" s="103"/>
      <c r="BM192" s="104"/>
      <c r="BN192" s="102"/>
      <c r="BO192" s="102">
        <v>0</v>
      </c>
      <c r="BP192" s="104"/>
      <c r="BQ192" s="104"/>
      <c r="BR192" s="104"/>
      <c r="BS192" s="104"/>
      <c r="BT192" s="105">
        <f t="shared" si="116"/>
        <v>1</v>
      </c>
      <c r="BU192" s="105">
        <f t="shared" si="117"/>
        <v>1</v>
      </c>
      <c r="BV192" s="105">
        <f t="shared" si="118"/>
        <v>1</v>
      </c>
      <c r="BW192" s="105">
        <f t="shared" si="108"/>
        <v>1</v>
      </c>
      <c r="BX192" s="105">
        <f t="shared" si="119"/>
        <v>1</v>
      </c>
      <c r="BY192" s="105">
        <f t="shared" si="120"/>
        <v>1</v>
      </c>
      <c r="BZ192" s="105">
        <f t="shared" si="121"/>
        <v>1</v>
      </c>
      <c r="CA192" s="221">
        <v>0.98</v>
      </c>
      <c r="CB192" s="221">
        <v>0.9</v>
      </c>
      <c r="CC192" s="339">
        <f t="shared" ref="CC192:CI192" si="134">AVERAGE(BT192:BT198)</f>
        <v>0.998</v>
      </c>
      <c r="CD192" s="339">
        <f t="shared" si="134"/>
        <v>1</v>
      </c>
      <c r="CE192" s="339">
        <f t="shared" si="134"/>
        <v>1</v>
      </c>
      <c r="CF192" s="339">
        <f t="shared" si="134"/>
        <v>1</v>
      </c>
      <c r="CG192" s="339">
        <f t="shared" si="134"/>
        <v>1</v>
      </c>
      <c r="CH192" s="339">
        <f t="shared" si="134"/>
        <v>1</v>
      </c>
      <c r="CI192" s="339">
        <f t="shared" si="134"/>
        <v>1</v>
      </c>
      <c r="CJ192" s="222">
        <v>0.998</v>
      </c>
      <c r="CK192" s="222">
        <v>0.95</v>
      </c>
      <c r="CL192" s="223">
        <f t="shared" si="109"/>
        <v>1</v>
      </c>
      <c r="CM192" s="223">
        <f t="shared" si="110"/>
        <v>1</v>
      </c>
      <c r="CN192" s="223">
        <f t="shared" si="111"/>
        <v>0.95111111111111113</v>
      </c>
      <c r="CO192" s="223">
        <f t="shared" si="112"/>
        <v>1</v>
      </c>
      <c r="CP192" s="223">
        <f t="shared" si="113"/>
        <v>1</v>
      </c>
      <c r="CQ192" s="223">
        <f t="shared" si="114"/>
        <v>1</v>
      </c>
      <c r="CR192" s="223">
        <f t="shared" si="115"/>
        <v>1</v>
      </c>
      <c r="CS192" s="342">
        <f t="shared" ref="CS192:CY192" si="135">AVERAGE(CL192:CL198)</f>
        <v>0.998</v>
      </c>
      <c r="CT192" s="342">
        <f t="shared" si="135"/>
        <v>1</v>
      </c>
      <c r="CU192" s="342">
        <f t="shared" si="135"/>
        <v>0.99301587301587291</v>
      </c>
      <c r="CV192" s="342">
        <f t="shared" si="135"/>
        <v>1</v>
      </c>
      <c r="CW192" s="342">
        <f t="shared" si="135"/>
        <v>1</v>
      </c>
      <c r="CX192" s="342">
        <f t="shared" si="135"/>
        <v>1</v>
      </c>
      <c r="CY192" s="342">
        <f t="shared" si="135"/>
        <v>1</v>
      </c>
      <c r="CZ192" s="342">
        <f>(SUM(Q192:Q198)-SUM(R192:R198))/SUM(Q192:Q198)</f>
        <v>0.95593561850847941</v>
      </c>
      <c r="DA192" s="338">
        <f>(SUM(U192:U198)-SUM(V192:V198))/SUM(U192:U198)</f>
        <v>0.96238292464818564</v>
      </c>
      <c r="DB192" s="338">
        <f>((SUM(E192:E198)-SUM(F192:F198))/SUM(E192:E198))</f>
        <v>0.97162467092892069</v>
      </c>
      <c r="DC192" s="338">
        <f>((SUM(I192:I198)-SUM(J192:J198))/SUM(I192:I198))</f>
        <v>0.96960055736182071</v>
      </c>
      <c r="DD192" s="338">
        <f>((SUM(M192:M198)-SUM(N192:N198))/SUM(M192:M198))</f>
        <v>0.96734933112674115</v>
      </c>
      <c r="DE192" s="84">
        <f t="shared" si="94"/>
        <v>0</v>
      </c>
      <c r="DF192" s="84">
        <f t="shared" si="94"/>
        <v>0</v>
      </c>
      <c r="DG192" s="84">
        <f t="shared" si="94"/>
        <v>0</v>
      </c>
      <c r="DH192" s="84">
        <f t="shared" si="95"/>
        <v>0</v>
      </c>
      <c r="DI192" s="84">
        <f t="shared" si="95"/>
        <v>0</v>
      </c>
      <c r="DJ192" s="84">
        <f t="shared" si="95"/>
        <v>0</v>
      </c>
      <c r="DK192" s="84">
        <f t="shared" si="93"/>
        <v>0</v>
      </c>
      <c r="DL192" s="337">
        <f>IF(CC192&lt;99%,5000,IF(CC192&lt;99.2%,4500,IF(CC192&lt;99.3%,4000,IF(CC192&lt;99.4%,3500,IF(CC192&lt;99.5%,3000,IF(CC192&lt;99.6%,2500,IF(CC192&lt;99.7%,2000,IF(CC192&lt;99.8%,1500,))))))))</f>
        <v>0</v>
      </c>
      <c r="DM192" s="337">
        <f>IF(CD192&lt;99%,5000,IF(CD192&lt;99.2%,4500,IF(CD192&lt;99.3%,4000,IF(CD192&lt;99.4%,3500,IF(CD192&lt;99.5%,3000,IF(CD192&lt;99.6%,2500,IF(CD192&lt;99.7%,2000,IF(CD192&lt;99.8%,1500,))))))))</f>
        <v>0</v>
      </c>
      <c r="DN192" s="337">
        <f>IF(CE192&lt;99%,5000,IF(CE192&lt;99.2%,4500,IF(CE192&lt;99.3%,4000,IF(CE192&lt;99.4%,3500,IF(CE192&lt;99.5%,3000,IF(CE192&lt;99.6%,2500,IF(CE192&lt;99.7%,2000,IF(CE192&lt;99.8%,1500,))))))))</f>
        <v>0</v>
      </c>
      <c r="DO192" s="337">
        <f>IF(CF192&lt;88.2%,5000,IF(CF192&lt;88.4%,4500,IF(CF192&lt;88.5%,4000,IF(CF192&lt;88.6%,3500,IF(CF192&lt;88.7%,3000,IF(CF192&lt;88.8%,2500,IF(CF192&lt;88.9%,2000,IF(CF192&lt;90%,1500,))))))))</f>
        <v>0</v>
      </c>
      <c r="DP192" s="337">
        <f>IF(CG192&lt;99%,5000,IF(CG192&lt;99.2%,4500,IF(CG192&lt;99.3%,4000,IF(CG192&lt;99.4%,3500,IF(CG192&lt;99.5%,3000,IF(CG192&lt;99.6%,2500,IF(CG192&lt;99.7%,2000,IF(CG192&lt;99.8%,1500,))))))))</f>
        <v>0</v>
      </c>
      <c r="DQ192" s="337">
        <f>IF(CH192&lt;99%,5000,IF(CH192&lt;99.2%,4500,IF(CH192&lt;99.3%,4000,IF(CH192&lt;99.4%,3500,IF(CH192&lt;99.5%,3000,IF(CH192&lt;99.6%,2500,IF(CH192&lt;99.7%,2000,IF(CH192&lt;99.8%,1500,))))))))</f>
        <v>0</v>
      </c>
      <c r="DR192" s="337">
        <f>IF(CI192&lt;99%,5000,IF(CI192&lt;99.2%,4500,IF(CI192&lt;99.3%,4000,IF(CI192&lt;99.4%,3500,IF(CI192&lt;99.5%,3000,IF(CI192&lt;99.6%,2500,IF(CI192&lt;99.7%,2000,IF(CI192&lt;99.8%,1500,))))))))</f>
        <v>0</v>
      </c>
    </row>
    <row r="193" spans="1:122" s="106" customFormat="1" ht="26.25" thickBot="1" x14ac:dyDescent="0.25">
      <c r="A193" s="84">
        <v>1867</v>
      </c>
      <c r="B193" s="335"/>
      <c r="C193" s="86">
        <v>42689</v>
      </c>
      <c r="D193" s="87">
        <v>83761</v>
      </c>
      <c r="E193" s="84">
        <v>11114</v>
      </c>
      <c r="F193" s="88">
        <v>359</v>
      </c>
      <c r="G193" s="84">
        <v>4</v>
      </c>
      <c r="H193" s="89">
        <v>0.9676983984164117</v>
      </c>
      <c r="I193" s="88">
        <v>18299</v>
      </c>
      <c r="J193" s="84">
        <v>663</v>
      </c>
      <c r="K193" s="88">
        <v>1</v>
      </c>
      <c r="L193" s="89">
        <v>0.96376851194054325</v>
      </c>
      <c r="M193" s="88">
        <v>5507</v>
      </c>
      <c r="N193" s="88">
        <v>217</v>
      </c>
      <c r="O193" s="88">
        <v>2</v>
      </c>
      <c r="P193" s="90">
        <v>0.96059560559288182</v>
      </c>
      <c r="Q193" s="88">
        <v>8365</v>
      </c>
      <c r="R193" s="88">
        <v>403</v>
      </c>
      <c r="S193" s="88">
        <v>2</v>
      </c>
      <c r="T193" s="90">
        <v>0.95182307232516439</v>
      </c>
      <c r="U193" s="88">
        <v>40476</v>
      </c>
      <c r="V193" s="88">
        <v>1586</v>
      </c>
      <c r="W193" s="88">
        <v>31</v>
      </c>
      <c r="X193" s="90">
        <v>0.96081628619428794</v>
      </c>
      <c r="Y193" s="85">
        <v>83761</v>
      </c>
      <c r="Z193" s="85">
        <v>3228</v>
      </c>
      <c r="AA193" s="91">
        <v>40</v>
      </c>
      <c r="AB193" s="92">
        <v>0.98599999999999999</v>
      </c>
      <c r="AC193" s="84">
        <v>1</v>
      </c>
      <c r="AD193" s="84">
        <v>0.3</v>
      </c>
      <c r="AE193" s="92">
        <v>1</v>
      </c>
      <c r="AF193" s="84">
        <v>0</v>
      </c>
      <c r="AG193" s="84">
        <v>0</v>
      </c>
      <c r="AH193" s="93">
        <v>1</v>
      </c>
      <c r="AI193" s="84">
        <v>0</v>
      </c>
      <c r="AJ193" s="94">
        <v>0</v>
      </c>
      <c r="AK193" s="93">
        <v>1</v>
      </c>
      <c r="AL193" s="84">
        <v>0</v>
      </c>
      <c r="AM193" s="94">
        <v>0</v>
      </c>
      <c r="AN193" s="93">
        <v>1</v>
      </c>
      <c r="AO193" s="84">
        <v>0</v>
      </c>
      <c r="AP193" s="94">
        <v>0</v>
      </c>
      <c r="AQ193" s="93">
        <v>1</v>
      </c>
      <c r="AR193" s="84">
        <v>0</v>
      </c>
      <c r="AS193" s="94">
        <v>0</v>
      </c>
      <c r="AT193" s="93">
        <v>1</v>
      </c>
      <c r="AU193" s="84">
        <v>0</v>
      </c>
      <c r="AV193" s="94">
        <v>0</v>
      </c>
      <c r="AW193" s="95">
        <f t="shared" si="126"/>
        <v>11114</v>
      </c>
      <c r="AX193" s="95">
        <f t="shared" si="127"/>
        <v>23806</v>
      </c>
      <c r="AY193" s="96">
        <f t="shared" si="128"/>
        <v>48841</v>
      </c>
      <c r="AZ193" s="109" t="s">
        <v>198</v>
      </c>
      <c r="BA193" s="97">
        <v>16</v>
      </c>
      <c r="BB193" s="98">
        <v>0</v>
      </c>
      <c r="BC193" s="98">
        <v>8</v>
      </c>
      <c r="BD193" s="99">
        <v>7.5</v>
      </c>
      <c r="BE193" s="100">
        <v>10.5</v>
      </c>
      <c r="BF193" s="101">
        <v>0.5</v>
      </c>
      <c r="BG193" s="84"/>
      <c r="BH193" s="84"/>
      <c r="BI193" s="102"/>
      <c r="BJ193" s="102"/>
      <c r="BK193" s="102"/>
      <c r="BL193" s="103"/>
      <c r="BM193" s="104">
        <v>1</v>
      </c>
      <c r="BN193" s="102"/>
      <c r="BO193" s="102"/>
      <c r="BP193" s="104"/>
      <c r="BQ193" s="104"/>
      <c r="BR193" s="104"/>
      <c r="BS193" s="104"/>
      <c r="BT193" s="105">
        <f t="shared" si="116"/>
        <v>0.98599999999999999</v>
      </c>
      <c r="BU193" s="105">
        <f t="shared" si="117"/>
        <v>1</v>
      </c>
      <c r="BV193" s="105">
        <f t="shared" si="118"/>
        <v>1</v>
      </c>
      <c r="BW193" s="105">
        <f t="shared" si="108"/>
        <v>1</v>
      </c>
      <c r="BX193" s="105">
        <f t="shared" si="119"/>
        <v>1</v>
      </c>
      <c r="BY193" s="105">
        <f t="shared" si="120"/>
        <v>1</v>
      </c>
      <c r="BZ193" s="105">
        <f t="shared" si="121"/>
        <v>1</v>
      </c>
      <c r="CA193" s="221">
        <v>0.98</v>
      </c>
      <c r="CB193" s="221">
        <v>0.9</v>
      </c>
      <c r="CC193" s="340"/>
      <c r="CD193" s="340"/>
      <c r="CE193" s="340"/>
      <c r="CF193" s="340"/>
      <c r="CG193" s="340"/>
      <c r="CH193" s="340"/>
      <c r="CI193" s="340"/>
      <c r="CJ193" s="222">
        <v>0.998</v>
      </c>
      <c r="CK193" s="222">
        <v>0.95</v>
      </c>
      <c r="CL193" s="223">
        <f t="shared" si="109"/>
        <v>0.98599999999999999</v>
      </c>
      <c r="CM193" s="223">
        <f t="shared" si="110"/>
        <v>1</v>
      </c>
      <c r="CN193" s="223">
        <f t="shared" si="111"/>
        <v>1</v>
      </c>
      <c r="CO193" s="223">
        <f t="shared" si="112"/>
        <v>1</v>
      </c>
      <c r="CP193" s="223">
        <f t="shared" si="113"/>
        <v>1</v>
      </c>
      <c r="CQ193" s="223">
        <f t="shared" si="114"/>
        <v>1</v>
      </c>
      <c r="CR193" s="223">
        <f t="shared" si="115"/>
        <v>1</v>
      </c>
      <c r="CS193" s="343"/>
      <c r="CT193" s="343"/>
      <c r="CU193" s="343"/>
      <c r="CV193" s="343"/>
      <c r="CW193" s="343"/>
      <c r="CX193" s="343"/>
      <c r="CY193" s="343"/>
      <c r="CZ193" s="342"/>
      <c r="DA193" s="338"/>
      <c r="DB193" s="338"/>
      <c r="DC193" s="338"/>
      <c r="DD193" s="338"/>
      <c r="DE193" s="84">
        <f t="shared" si="94"/>
        <v>0</v>
      </c>
      <c r="DF193" s="84">
        <f t="shared" si="94"/>
        <v>0</v>
      </c>
      <c r="DG193" s="84">
        <f t="shared" si="94"/>
        <v>0</v>
      </c>
      <c r="DH193" s="84">
        <f t="shared" si="95"/>
        <v>0</v>
      </c>
      <c r="DI193" s="84">
        <f t="shared" si="95"/>
        <v>0</v>
      </c>
      <c r="DJ193" s="84">
        <f t="shared" si="95"/>
        <v>0</v>
      </c>
      <c r="DK193" s="84">
        <f t="shared" si="93"/>
        <v>0</v>
      </c>
      <c r="DL193" s="337"/>
      <c r="DM193" s="337"/>
      <c r="DN193" s="337"/>
      <c r="DO193" s="337"/>
      <c r="DP193" s="337"/>
      <c r="DQ193" s="337"/>
      <c r="DR193" s="337"/>
    </row>
    <row r="194" spans="1:122" s="106" customFormat="1" ht="13.5" thickBot="1" x14ac:dyDescent="0.25">
      <c r="A194" s="84">
        <v>1868</v>
      </c>
      <c r="B194" s="335"/>
      <c r="C194" s="86">
        <v>42690</v>
      </c>
      <c r="D194" s="87">
        <v>80608</v>
      </c>
      <c r="E194" s="84">
        <v>10848</v>
      </c>
      <c r="F194" s="88">
        <v>332</v>
      </c>
      <c r="G194" s="84">
        <v>2</v>
      </c>
      <c r="H194" s="89">
        <v>0.9693952802359882</v>
      </c>
      <c r="I194" s="88">
        <v>17117</v>
      </c>
      <c r="J194" s="84">
        <v>472</v>
      </c>
      <c r="K194" s="88">
        <v>0</v>
      </c>
      <c r="L194" s="89">
        <v>0.97242507448735171</v>
      </c>
      <c r="M194" s="88">
        <v>5585</v>
      </c>
      <c r="N194" s="88">
        <v>160</v>
      </c>
      <c r="O194" s="88">
        <v>0</v>
      </c>
      <c r="P194" s="90">
        <v>0.9713518352730528</v>
      </c>
      <c r="Q194" s="88">
        <v>7569</v>
      </c>
      <c r="R194" s="88">
        <v>309</v>
      </c>
      <c r="S194" s="88">
        <v>0</v>
      </c>
      <c r="T194" s="90">
        <v>0.95917558462148234</v>
      </c>
      <c r="U194" s="88">
        <v>39489</v>
      </c>
      <c r="V194" s="88">
        <v>1669</v>
      </c>
      <c r="W194" s="88">
        <v>7</v>
      </c>
      <c r="X194" s="90">
        <v>0.95773506546126774</v>
      </c>
      <c r="Y194" s="85">
        <v>80608</v>
      </c>
      <c r="Z194" s="85">
        <v>2942</v>
      </c>
      <c r="AA194" s="91">
        <v>9</v>
      </c>
      <c r="AB194" s="92">
        <v>1</v>
      </c>
      <c r="AC194" s="84">
        <v>0</v>
      </c>
      <c r="AD194" s="84">
        <v>0</v>
      </c>
      <c r="AE194" s="92">
        <v>1</v>
      </c>
      <c r="AF194" s="84">
        <v>0</v>
      </c>
      <c r="AG194" s="84">
        <v>0</v>
      </c>
      <c r="AH194" s="93">
        <v>1</v>
      </c>
      <c r="AI194" s="84">
        <v>0</v>
      </c>
      <c r="AJ194" s="94">
        <v>0</v>
      </c>
      <c r="AK194" s="93">
        <v>1</v>
      </c>
      <c r="AL194" s="84">
        <v>0</v>
      </c>
      <c r="AM194" s="94">
        <v>0</v>
      </c>
      <c r="AN194" s="93">
        <v>1</v>
      </c>
      <c r="AO194" s="84">
        <v>0</v>
      </c>
      <c r="AP194" s="94">
        <v>0</v>
      </c>
      <c r="AQ194" s="93">
        <v>1</v>
      </c>
      <c r="AR194" s="84">
        <v>0</v>
      </c>
      <c r="AS194" s="94">
        <v>0</v>
      </c>
      <c r="AT194" s="93">
        <v>1</v>
      </c>
      <c r="AU194" s="84">
        <v>0</v>
      </c>
      <c r="AV194" s="94">
        <v>0</v>
      </c>
      <c r="AW194" s="95">
        <f t="shared" si="126"/>
        <v>10848</v>
      </c>
      <c r="AX194" s="95">
        <f t="shared" si="127"/>
        <v>22702</v>
      </c>
      <c r="AY194" s="96">
        <f t="shared" si="128"/>
        <v>47058</v>
      </c>
      <c r="AZ194" s="107"/>
      <c r="BA194" s="97">
        <v>21</v>
      </c>
      <c r="BB194" s="98">
        <v>9</v>
      </c>
      <c r="BC194" s="98">
        <v>18</v>
      </c>
      <c r="BD194" s="99">
        <v>7.5</v>
      </c>
      <c r="BE194" s="100">
        <v>10.5</v>
      </c>
      <c r="BF194" s="101"/>
      <c r="BG194" s="84"/>
      <c r="BH194" s="84"/>
      <c r="BI194" s="102"/>
      <c r="BJ194" s="102"/>
      <c r="BK194" s="102"/>
      <c r="BL194" s="103"/>
      <c r="BM194" s="104"/>
      <c r="BN194" s="102"/>
      <c r="BO194" s="102"/>
      <c r="BP194" s="104"/>
      <c r="BQ194" s="104"/>
      <c r="BR194" s="104"/>
      <c r="BS194" s="104"/>
      <c r="BT194" s="105">
        <f t="shared" si="116"/>
        <v>1</v>
      </c>
      <c r="BU194" s="105">
        <f t="shared" si="117"/>
        <v>1</v>
      </c>
      <c r="BV194" s="105">
        <f t="shared" si="118"/>
        <v>1</v>
      </c>
      <c r="BW194" s="105">
        <f t="shared" si="108"/>
        <v>1</v>
      </c>
      <c r="BX194" s="105">
        <f t="shared" si="119"/>
        <v>1</v>
      </c>
      <c r="BY194" s="105">
        <f t="shared" si="120"/>
        <v>1</v>
      </c>
      <c r="BZ194" s="105">
        <f t="shared" si="121"/>
        <v>1</v>
      </c>
      <c r="CA194" s="221">
        <v>0.98</v>
      </c>
      <c r="CB194" s="221">
        <v>0.9</v>
      </c>
      <c r="CC194" s="340"/>
      <c r="CD194" s="340"/>
      <c r="CE194" s="340"/>
      <c r="CF194" s="340"/>
      <c r="CG194" s="340"/>
      <c r="CH194" s="340"/>
      <c r="CI194" s="340"/>
      <c r="CJ194" s="222">
        <v>0.998</v>
      </c>
      <c r="CK194" s="222">
        <v>0.95</v>
      </c>
      <c r="CL194" s="223">
        <f t="shared" si="109"/>
        <v>1</v>
      </c>
      <c r="CM194" s="223">
        <f t="shared" si="110"/>
        <v>1</v>
      </c>
      <c r="CN194" s="223">
        <f t="shared" si="111"/>
        <v>1</v>
      </c>
      <c r="CO194" s="223">
        <f t="shared" si="112"/>
        <v>1</v>
      </c>
      <c r="CP194" s="223">
        <f t="shared" si="113"/>
        <v>1</v>
      </c>
      <c r="CQ194" s="223">
        <f t="shared" si="114"/>
        <v>1</v>
      </c>
      <c r="CR194" s="223">
        <f t="shared" si="115"/>
        <v>1</v>
      </c>
      <c r="CS194" s="343"/>
      <c r="CT194" s="343"/>
      <c r="CU194" s="343"/>
      <c r="CV194" s="343"/>
      <c r="CW194" s="343"/>
      <c r="CX194" s="343"/>
      <c r="CY194" s="343"/>
      <c r="CZ194" s="342"/>
      <c r="DA194" s="338"/>
      <c r="DB194" s="338"/>
      <c r="DC194" s="338"/>
      <c r="DD194" s="338"/>
      <c r="DE194" s="84">
        <f t="shared" si="94"/>
        <v>0</v>
      </c>
      <c r="DF194" s="84">
        <f t="shared" si="94"/>
        <v>0</v>
      </c>
      <c r="DG194" s="84">
        <f t="shared" si="94"/>
        <v>0</v>
      </c>
      <c r="DH194" s="84">
        <f t="shared" si="95"/>
        <v>0</v>
      </c>
      <c r="DI194" s="84">
        <f t="shared" si="95"/>
        <v>0</v>
      </c>
      <c r="DJ194" s="84">
        <f t="shared" si="95"/>
        <v>0</v>
      </c>
      <c r="DK194" s="84">
        <f t="shared" si="93"/>
        <v>0</v>
      </c>
      <c r="DL194" s="337"/>
      <c r="DM194" s="337"/>
      <c r="DN194" s="337"/>
      <c r="DO194" s="337"/>
      <c r="DP194" s="337"/>
      <c r="DQ194" s="337"/>
      <c r="DR194" s="337"/>
    </row>
    <row r="195" spans="1:122" s="106" customFormat="1" ht="13.5" thickBot="1" x14ac:dyDescent="0.25">
      <c r="A195" s="84">
        <v>1869</v>
      </c>
      <c r="B195" s="335"/>
      <c r="C195" s="86">
        <v>42691</v>
      </c>
      <c r="D195" s="87">
        <v>72294</v>
      </c>
      <c r="E195" s="84">
        <v>10035</v>
      </c>
      <c r="F195" s="88">
        <v>280</v>
      </c>
      <c r="G195" s="84">
        <v>0</v>
      </c>
      <c r="H195" s="89">
        <v>0.97209765819631289</v>
      </c>
      <c r="I195" s="88">
        <v>13202</v>
      </c>
      <c r="J195" s="84">
        <v>418</v>
      </c>
      <c r="K195" s="88">
        <v>2</v>
      </c>
      <c r="L195" s="89">
        <v>0.96833813058627483</v>
      </c>
      <c r="M195" s="88">
        <v>5052</v>
      </c>
      <c r="N195" s="88">
        <v>185</v>
      </c>
      <c r="O195" s="88">
        <v>0</v>
      </c>
      <c r="P195" s="90">
        <v>0.96338083927157558</v>
      </c>
      <c r="Q195" s="88">
        <v>7419</v>
      </c>
      <c r="R195" s="88">
        <v>338</v>
      </c>
      <c r="S195" s="88">
        <v>0</v>
      </c>
      <c r="T195" s="90">
        <v>0.95444129936649147</v>
      </c>
      <c r="U195" s="88">
        <v>36586</v>
      </c>
      <c r="V195" s="88">
        <v>1506</v>
      </c>
      <c r="W195" s="88">
        <v>5</v>
      </c>
      <c r="X195" s="90">
        <v>0.95883671349696609</v>
      </c>
      <c r="Y195" s="85">
        <v>72294</v>
      </c>
      <c r="Z195" s="85">
        <v>2727</v>
      </c>
      <c r="AA195" s="91">
        <v>7</v>
      </c>
      <c r="AB195" s="92">
        <v>1</v>
      </c>
      <c r="AC195" s="84">
        <v>0</v>
      </c>
      <c r="AD195" s="84">
        <v>0</v>
      </c>
      <c r="AE195" s="92">
        <v>1</v>
      </c>
      <c r="AF195" s="84">
        <v>0</v>
      </c>
      <c r="AG195" s="84">
        <v>0</v>
      </c>
      <c r="AH195" s="93">
        <v>1</v>
      </c>
      <c r="AI195" s="84">
        <v>0</v>
      </c>
      <c r="AJ195" s="94">
        <v>0</v>
      </c>
      <c r="AK195" s="93">
        <v>1</v>
      </c>
      <c r="AL195" s="84">
        <v>0</v>
      </c>
      <c r="AM195" s="94">
        <v>0</v>
      </c>
      <c r="AN195" s="93">
        <v>1</v>
      </c>
      <c r="AO195" s="84">
        <v>0</v>
      </c>
      <c r="AP195" s="94">
        <v>0</v>
      </c>
      <c r="AQ195" s="93">
        <v>1</v>
      </c>
      <c r="AR195" s="84">
        <v>0</v>
      </c>
      <c r="AS195" s="94">
        <v>0</v>
      </c>
      <c r="AT195" s="93">
        <v>1</v>
      </c>
      <c r="AU195" s="84">
        <v>0</v>
      </c>
      <c r="AV195" s="94">
        <v>0</v>
      </c>
      <c r="AW195" s="95">
        <f t="shared" si="126"/>
        <v>10035</v>
      </c>
      <c r="AX195" s="95">
        <f t="shared" si="127"/>
        <v>18254</v>
      </c>
      <c r="AY195" s="96">
        <f t="shared" si="128"/>
        <v>44005</v>
      </c>
      <c r="AZ195" s="107"/>
      <c r="BA195" s="97">
        <v>21</v>
      </c>
      <c r="BB195" s="98">
        <v>9</v>
      </c>
      <c r="BC195" s="98">
        <v>22</v>
      </c>
      <c r="BD195" s="99">
        <v>7.5</v>
      </c>
      <c r="BE195" s="100">
        <v>10.5</v>
      </c>
      <c r="BF195" s="101"/>
      <c r="BG195" s="84"/>
      <c r="BH195" s="84"/>
      <c r="BI195" s="102"/>
      <c r="BJ195" s="102"/>
      <c r="BK195" s="102"/>
      <c r="BL195" s="103"/>
      <c r="BM195" s="104"/>
      <c r="BN195" s="102"/>
      <c r="BO195" s="102"/>
      <c r="BP195" s="104"/>
      <c r="BQ195" s="104"/>
      <c r="BR195" s="104"/>
      <c r="BS195" s="104"/>
      <c r="BT195" s="105">
        <f t="shared" si="116"/>
        <v>1</v>
      </c>
      <c r="BU195" s="105">
        <f t="shared" si="117"/>
        <v>1</v>
      </c>
      <c r="BV195" s="105">
        <f t="shared" si="118"/>
        <v>1</v>
      </c>
      <c r="BW195" s="105">
        <f t="shared" si="108"/>
        <v>1</v>
      </c>
      <c r="BX195" s="105">
        <f t="shared" si="119"/>
        <v>1</v>
      </c>
      <c r="BY195" s="105">
        <f t="shared" si="120"/>
        <v>1</v>
      </c>
      <c r="BZ195" s="105">
        <f t="shared" si="121"/>
        <v>1</v>
      </c>
      <c r="CA195" s="221">
        <v>0.98</v>
      </c>
      <c r="CB195" s="221">
        <v>0.9</v>
      </c>
      <c r="CC195" s="340"/>
      <c r="CD195" s="340"/>
      <c r="CE195" s="340"/>
      <c r="CF195" s="340"/>
      <c r="CG195" s="340"/>
      <c r="CH195" s="340"/>
      <c r="CI195" s="340"/>
      <c r="CJ195" s="222">
        <v>0.998</v>
      </c>
      <c r="CK195" s="222">
        <v>0.95</v>
      </c>
      <c r="CL195" s="223">
        <f t="shared" si="109"/>
        <v>1</v>
      </c>
      <c r="CM195" s="223">
        <f t="shared" si="110"/>
        <v>1</v>
      </c>
      <c r="CN195" s="223">
        <f t="shared" si="111"/>
        <v>1</v>
      </c>
      <c r="CO195" s="223">
        <f t="shared" si="112"/>
        <v>1</v>
      </c>
      <c r="CP195" s="223">
        <f t="shared" si="113"/>
        <v>1</v>
      </c>
      <c r="CQ195" s="223">
        <f t="shared" si="114"/>
        <v>1</v>
      </c>
      <c r="CR195" s="223">
        <f t="shared" si="115"/>
        <v>1</v>
      </c>
      <c r="CS195" s="343"/>
      <c r="CT195" s="343"/>
      <c r="CU195" s="343"/>
      <c r="CV195" s="343"/>
      <c r="CW195" s="343"/>
      <c r="CX195" s="343"/>
      <c r="CY195" s="343"/>
      <c r="CZ195" s="342"/>
      <c r="DA195" s="338"/>
      <c r="DB195" s="338"/>
      <c r="DC195" s="338"/>
      <c r="DD195" s="338"/>
      <c r="DE195" s="84">
        <f t="shared" si="94"/>
        <v>0</v>
      </c>
      <c r="DF195" s="84">
        <f t="shared" si="94"/>
        <v>0</v>
      </c>
      <c r="DG195" s="84">
        <f t="shared" si="94"/>
        <v>0</v>
      </c>
      <c r="DH195" s="84">
        <f t="shared" si="95"/>
        <v>0</v>
      </c>
      <c r="DI195" s="84">
        <f t="shared" si="95"/>
        <v>0</v>
      </c>
      <c r="DJ195" s="84">
        <f t="shared" si="95"/>
        <v>0</v>
      </c>
      <c r="DK195" s="84">
        <f t="shared" si="93"/>
        <v>0</v>
      </c>
      <c r="DL195" s="337"/>
      <c r="DM195" s="337"/>
      <c r="DN195" s="337"/>
      <c r="DO195" s="337"/>
      <c r="DP195" s="337"/>
      <c r="DQ195" s="337"/>
      <c r="DR195" s="337"/>
    </row>
    <row r="196" spans="1:122" s="106" customFormat="1" ht="13.5" thickBot="1" x14ac:dyDescent="0.25">
      <c r="A196" s="84">
        <v>1870</v>
      </c>
      <c r="B196" s="335"/>
      <c r="C196" s="86">
        <v>42692</v>
      </c>
      <c r="D196" s="87">
        <v>73406</v>
      </c>
      <c r="E196" s="84">
        <v>9605</v>
      </c>
      <c r="F196" s="88">
        <v>274</v>
      </c>
      <c r="G196" s="84">
        <v>5</v>
      </c>
      <c r="H196" s="89">
        <v>0.97147319104633001</v>
      </c>
      <c r="I196" s="88">
        <v>15901</v>
      </c>
      <c r="J196" s="84">
        <v>459</v>
      </c>
      <c r="K196" s="88">
        <v>3</v>
      </c>
      <c r="L196" s="89">
        <v>0.97113389095025471</v>
      </c>
      <c r="M196" s="88">
        <v>4718</v>
      </c>
      <c r="N196" s="88">
        <v>140</v>
      </c>
      <c r="O196" s="88">
        <v>0</v>
      </c>
      <c r="P196" s="90">
        <v>0.97032640949554894</v>
      </c>
      <c r="Q196" s="88">
        <v>7579</v>
      </c>
      <c r="R196" s="88">
        <v>346</v>
      </c>
      <c r="S196" s="88">
        <v>1</v>
      </c>
      <c r="T196" s="90">
        <v>0.95434753925319959</v>
      </c>
      <c r="U196" s="88">
        <v>35603</v>
      </c>
      <c r="V196" s="88">
        <v>1401</v>
      </c>
      <c r="W196" s="88">
        <v>0</v>
      </c>
      <c r="X196" s="90">
        <v>0.96064938347892037</v>
      </c>
      <c r="Y196" s="85">
        <v>73406</v>
      </c>
      <c r="Z196" s="85">
        <v>2620</v>
      </c>
      <c r="AA196" s="91">
        <v>9</v>
      </c>
      <c r="AB196" s="92">
        <v>1</v>
      </c>
      <c r="AC196" s="84">
        <v>0</v>
      </c>
      <c r="AD196" s="84">
        <v>0</v>
      </c>
      <c r="AE196" s="92">
        <v>1</v>
      </c>
      <c r="AF196" s="84">
        <v>0</v>
      </c>
      <c r="AG196" s="84">
        <v>0</v>
      </c>
      <c r="AH196" s="93">
        <v>1</v>
      </c>
      <c r="AI196" s="84">
        <v>0</v>
      </c>
      <c r="AJ196" s="94">
        <v>0</v>
      </c>
      <c r="AK196" s="93">
        <v>1</v>
      </c>
      <c r="AL196" s="84">
        <v>0</v>
      </c>
      <c r="AM196" s="94">
        <v>0</v>
      </c>
      <c r="AN196" s="93">
        <v>1</v>
      </c>
      <c r="AO196" s="84">
        <v>0</v>
      </c>
      <c r="AP196" s="94">
        <v>0</v>
      </c>
      <c r="AQ196" s="93">
        <v>1</v>
      </c>
      <c r="AR196" s="84">
        <v>0</v>
      </c>
      <c r="AS196" s="94">
        <v>0</v>
      </c>
      <c r="AT196" s="93">
        <v>1</v>
      </c>
      <c r="AU196" s="84">
        <v>0</v>
      </c>
      <c r="AV196" s="94">
        <v>0</v>
      </c>
      <c r="AW196" s="95">
        <f t="shared" si="126"/>
        <v>9605</v>
      </c>
      <c r="AX196" s="95">
        <f t="shared" si="127"/>
        <v>20619</v>
      </c>
      <c r="AY196" s="96">
        <f t="shared" si="128"/>
        <v>43182</v>
      </c>
      <c r="AZ196" s="107"/>
      <c r="BA196" s="97">
        <v>21</v>
      </c>
      <c r="BB196" s="98">
        <v>9</v>
      </c>
      <c r="BC196" s="98">
        <v>22</v>
      </c>
      <c r="BD196" s="99">
        <v>7.5</v>
      </c>
      <c r="BE196" s="100">
        <v>10.5</v>
      </c>
      <c r="BF196" s="101"/>
      <c r="BG196" s="84"/>
      <c r="BH196" s="84"/>
      <c r="BI196" s="102"/>
      <c r="BJ196" s="102"/>
      <c r="BK196" s="102"/>
      <c r="BL196" s="103"/>
      <c r="BM196" s="104"/>
      <c r="BN196" s="102"/>
      <c r="BO196" s="102"/>
      <c r="BP196" s="104"/>
      <c r="BQ196" s="104"/>
      <c r="BR196" s="104"/>
      <c r="BS196" s="104"/>
      <c r="BT196" s="105">
        <f t="shared" si="116"/>
        <v>1</v>
      </c>
      <c r="BU196" s="105">
        <f t="shared" si="117"/>
        <v>1</v>
      </c>
      <c r="BV196" s="105">
        <f t="shared" si="118"/>
        <v>1</v>
      </c>
      <c r="BW196" s="105">
        <f t="shared" si="108"/>
        <v>1</v>
      </c>
      <c r="BX196" s="105">
        <f t="shared" si="119"/>
        <v>1</v>
      </c>
      <c r="BY196" s="105">
        <f t="shared" si="120"/>
        <v>1</v>
      </c>
      <c r="BZ196" s="105">
        <f t="shared" si="121"/>
        <v>1</v>
      </c>
      <c r="CA196" s="221">
        <v>0.98</v>
      </c>
      <c r="CB196" s="221">
        <v>0.9</v>
      </c>
      <c r="CC196" s="340"/>
      <c r="CD196" s="340"/>
      <c r="CE196" s="340"/>
      <c r="CF196" s="340"/>
      <c r="CG196" s="340"/>
      <c r="CH196" s="340"/>
      <c r="CI196" s="340"/>
      <c r="CJ196" s="222">
        <v>0.998</v>
      </c>
      <c r="CK196" s="222">
        <v>0.95</v>
      </c>
      <c r="CL196" s="223">
        <f t="shared" si="109"/>
        <v>1</v>
      </c>
      <c r="CM196" s="223">
        <f t="shared" si="110"/>
        <v>1</v>
      </c>
      <c r="CN196" s="223">
        <f t="shared" si="111"/>
        <v>1</v>
      </c>
      <c r="CO196" s="223">
        <f t="shared" si="112"/>
        <v>1</v>
      </c>
      <c r="CP196" s="223">
        <f t="shared" si="113"/>
        <v>1</v>
      </c>
      <c r="CQ196" s="223">
        <f t="shared" si="114"/>
        <v>1</v>
      </c>
      <c r="CR196" s="223">
        <f t="shared" si="115"/>
        <v>1</v>
      </c>
      <c r="CS196" s="343"/>
      <c r="CT196" s="343"/>
      <c r="CU196" s="343"/>
      <c r="CV196" s="343"/>
      <c r="CW196" s="343"/>
      <c r="CX196" s="343"/>
      <c r="CY196" s="343"/>
      <c r="CZ196" s="342"/>
      <c r="DA196" s="338"/>
      <c r="DB196" s="338"/>
      <c r="DC196" s="338"/>
      <c r="DD196" s="338"/>
      <c r="DE196" s="84">
        <f t="shared" si="94"/>
        <v>0</v>
      </c>
      <c r="DF196" s="84">
        <f t="shared" si="94"/>
        <v>0</v>
      </c>
      <c r="DG196" s="84">
        <f t="shared" si="94"/>
        <v>0</v>
      </c>
      <c r="DH196" s="84">
        <f t="shared" si="95"/>
        <v>0</v>
      </c>
      <c r="DI196" s="84">
        <f t="shared" si="95"/>
        <v>0</v>
      </c>
      <c r="DJ196" s="84">
        <f t="shared" si="95"/>
        <v>0</v>
      </c>
      <c r="DK196" s="84">
        <f t="shared" si="93"/>
        <v>0</v>
      </c>
      <c r="DL196" s="337"/>
      <c r="DM196" s="337"/>
      <c r="DN196" s="337"/>
      <c r="DO196" s="337"/>
      <c r="DP196" s="337"/>
      <c r="DQ196" s="337"/>
      <c r="DR196" s="337"/>
    </row>
    <row r="197" spans="1:122" s="106" customFormat="1" ht="13.5" thickBot="1" x14ac:dyDescent="0.25">
      <c r="A197" s="84">
        <v>1871</v>
      </c>
      <c r="B197" s="335"/>
      <c r="C197" s="86">
        <v>42693</v>
      </c>
      <c r="D197" s="87">
        <v>45318</v>
      </c>
      <c r="E197" s="84"/>
      <c r="F197" s="88"/>
      <c r="G197" s="84"/>
      <c r="H197" s="89"/>
      <c r="I197" s="88">
        <v>5093</v>
      </c>
      <c r="J197" s="84">
        <v>181</v>
      </c>
      <c r="K197" s="88">
        <v>0</v>
      </c>
      <c r="L197" s="89">
        <v>0.96446102493618691</v>
      </c>
      <c r="M197" s="88">
        <v>2375</v>
      </c>
      <c r="N197" s="88">
        <v>75</v>
      </c>
      <c r="O197" s="88">
        <v>0</v>
      </c>
      <c r="P197" s="90">
        <v>0.96842105263157896</v>
      </c>
      <c r="Q197" s="88">
        <v>2642</v>
      </c>
      <c r="R197" s="88">
        <v>116</v>
      </c>
      <c r="S197" s="88">
        <v>0</v>
      </c>
      <c r="T197" s="90">
        <v>0.95609386828160481</v>
      </c>
      <c r="U197" s="88">
        <v>35208</v>
      </c>
      <c r="V197" s="88">
        <v>1284</v>
      </c>
      <c r="W197" s="88">
        <v>0</v>
      </c>
      <c r="X197" s="90">
        <v>0.96353101567825494</v>
      </c>
      <c r="Y197" s="85">
        <v>45318</v>
      </c>
      <c r="Z197" s="85">
        <v>1656</v>
      </c>
      <c r="AA197" s="91">
        <v>0</v>
      </c>
      <c r="AB197" s="92">
        <v>1</v>
      </c>
      <c r="AC197" s="84">
        <v>0</v>
      </c>
      <c r="AD197" s="84">
        <v>0</v>
      </c>
      <c r="AE197" s="92">
        <v>1</v>
      </c>
      <c r="AF197" s="84">
        <v>0</v>
      </c>
      <c r="AG197" s="84">
        <v>0</v>
      </c>
      <c r="AH197" s="93">
        <v>1</v>
      </c>
      <c r="AI197" s="84">
        <v>0</v>
      </c>
      <c r="AJ197" s="94">
        <v>0</v>
      </c>
      <c r="AK197" s="93">
        <v>1</v>
      </c>
      <c r="AL197" s="84">
        <v>0</v>
      </c>
      <c r="AM197" s="94">
        <v>0</v>
      </c>
      <c r="AN197" s="93">
        <v>1</v>
      </c>
      <c r="AO197" s="84">
        <v>0</v>
      </c>
      <c r="AP197" s="94">
        <v>0</v>
      </c>
      <c r="AQ197" s="93">
        <v>1</v>
      </c>
      <c r="AR197" s="84">
        <v>0</v>
      </c>
      <c r="AS197" s="94">
        <v>0</v>
      </c>
      <c r="AT197" s="93">
        <v>1</v>
      </c>
      <c r="AU197" s="84">
        <v>0</v>
      </c>
      <c r="AV197" s="94">
        <v>0</v>
      </c>
      <c r="AW197" s="95">
        <f t="shared" si="126"/>
        <v>0</v>
      </c>
      <c r="AX197" s="95">
        <f t="shared" si="127"/>
        <v>7468</v>
      </c>
      <c r="AY197" s="96">
        <f t="shared" si="128"/>
        <v>37850</v>
      </c>
      <c r="AZ197" s="107"/>
      <c r="BA197" s="97">
        <v>21</v>
      </c>
      <c r="BB197" s="98">
        <v>9</v>
      </c>
      <c r="BC197" s="98">
        <v>22</v>
      </c>
      <c r="BD197" s="99">
        <v>7.5</v>
      </c>
      <c r="BE197" s="100">
        <v>10.5</v>
      </c>
      <c r="BF197" s="101"/>
      <c r="BG197" s="84"/>
      <c r="BH197" s="84"/>
      <c r="BI197" s="102"/>
      <c r="BJ197" s="102"/>
      <c r="BK197" s="102"/>
      <c r="BL197" s="103"/>
      <c r="BM197" s="104"/>
      <c r="BN197" s="102"/>
      <c r="BO197" s="102"/>
      <c r="BP197" s="104"/>
      <c r="BQ197" s="104"/>
      <c r="BR197" s="104"/>
      <c r="BS197" s="104"/>
      <c r="BT197" s="105">
        <f t="shared" si="116"/>
        <v>1</v>
      </c>
      <c r="BU197" s="105">
        <f t="shared" si="117"/>
        <v>1</v>
      </c>
      <c r="BV197" s="105">
        <f t="shared" si="118"/>
        <v>1</v>
      </c>
      <c r="BW197" s="105">
        <f t="shared" si="108"/>
        <v>1</v>
      </c>
      <c r="BX197" s="105">
        <f t="shared" si="119"/>
        <v>1</v>
      </c>
      <c r="BY197" s="105">
        <f t="shared" si="120"/>
        <v>1</v>
      </c>
      <c r="BZ197" s="105">
        <f t="shared" si="121"/>
        <v>1</v>
      </c>
      <c r="CA197" s="221">
        <v>0.98</v>
      </c>
      <c r="CB197" s="221">
        <v>0.9</v>
      </c>
      <c r="CC197" s="340"/>
      <c r="CD197" s="340"/>
      <c r="CE197" s="340"/>
      <c r="CF197" s="340"/>
      <c r="CG197" s="340"/>
      <c r="CH197" s="340"/>
      <c r="CI197" s="340"/>
      <c r="CJ197" s="222">
        <v>0.998</v>
      </c>
      <c r="CK197" s="222">
        <v>0.95</v>
      </c>
      <c r="CL197" s="223">
        <f t="shared" si="109"/>
        <v>1</v>
      </c>
      <c r="CM197" s="223">
        <f t="shared" si="110"/>
        <v>1</v>
      </c>
      <c r="CN197" s="223">
        <f t="shared" si="111"/>
        <v>1</v>
      </c>
      <c r="CO197" s="223">
        <f t="shared" si="112"/>
        <v>1</v>
      </c>
      <c r="CP197" s="223">
        <f t="shared" si="113"/>
        <v>1</v>
      </c>
      <c r="CQ197" s="223">
        <f t="shared" si="114"/>
        <v>1</v>
      </c>
      <c r="CR197" s="223">
        <f t="shared" si="115"/>
        <v>1</v>
      </c>
      <c r="CS197" s="343"/>
      <c r="CT197" s="343"/>
      <c r="CU197" s="343"/>
      <c r="CV197" s="343"/>
      <c r="CW197" s="343"/>
      <c r="CX197" s="343"/>
      <c r="CY197" s="343"/>
      <c r="CZ197" s="342"/>
      <c r="DA197" s="338"/>
      <c r="DB197" s="338"/>
      <c r="DC197" s="338"/>
      <c r="DD197" s="338"/>
      <c r="DE197" s="84">
        <f t="shared" si="94"/>
        <v>0</v>
      </c>
      <c r="DF197" s="84">
        <f t="shared" si="94"/>
        <v>0</v>
      </c>
      <c r="DG197" s="84">
        <f t="shared" si="94"/>
        <v>0</v>
      </c>
      <c r="DH197" s="84">
        <f t="shared" si="95"/>
        <v>0</v>
      </c>
      <c r="DI197" s="84">
        <f t="shared" si="95"/>
        <v>0</v>
      </c>
      <c r="DJ197" s="84">
        <f t="shared" si="95"/>
        <v>0</v>
      </c>
      <c r="DK197" s="84">
        <f t="shared" si="95"/>
        <v>0</v>
      </c>
      <c r="DL197" s="337"/>
      <c r="DM197" s="337"/>
      <c r="DN197" s="337"/>
      <c r="DO197" s="337"/>
      <c r="DP197" s="337"/>
      <c r="DQ197" s="337"/>
      <c r="DR197" s="337"/>
    </row>
    <row r="198" spans="1:122" s="106" customFormat="1" ht="13.5" thickBot="1" x14ac:dyDescent="0.25">
      <c r="A198" s="84">
        <v>1872</v>
      </c>
      <c r="B198" s="336"/>
      <c r="C198" s="86">
        <v>42694</v>
      </c>
      <c r="D198" s="87">
        <v>25566</v>
      </c>
      <c r="E198" s="84"/>
      <c r="F198" s="88"/>
      <c r="G198" s="84"/>
      <c r="H198" s="89"/>
      <c r="I198" s="88">
        <v>488</v>
      </c>
      <c r="J198" s="84">
        <v>12</v>
      </c>
      <c r="K198" s="88">
        <v>0</v>
      </c>
      <c r="L198" s="89">
        <v>0.97540983606557374</v>
      </c>
      <c r="M198" s="88">
        <v>604</v>
      </c>
      <c r="N198" s="88">
        <v>58</v>
      </c>
      <c r="O198" s="88">
        <v>0</v>
      </c>
      <c r="P198" s="90">
        <v>0.90397350993377479</v>
      </c>
      <c r="Q198" s="88">
        <v>230</v>
      </c>
      <c r="R198" s="88">
        <v>4</v>
      </c>
      <c r="S198" s="88">
        <v>0</v>
      </c>
      <c r="T198" s="90">
        <v>0.9826086956521739</v>
      </c>
      <c r="U198" s="88">
        <v>24244</v>
      </c>
      <c r="V198" s="88">
        <v>572</v>
      </c>
      <c r="W198" s="88">
        <v>0</v>
      </c>
      <c r="X198" s="90">
        <v>0.97640653357531759</v>
      </c>
      <c r="Y198" s="85">
        <v>25566</v>
      </c>
      <c r="Z198" s="85">
        <v>646</v>
      </c>
      <c r="AA198" s="91">
        <v>0</v>
      </c>
      <c r="AB198" s="92">
        <v>1</v>
      </c>
      <c r="AC198" s="84">
        <v>0</v>
      </c>
      <c r="AD198" s="84">
        <v>0</v>
      </c>
      <c r="AE198" s="92">
        <v>1</v>
      </c>
      <c r="AF198" s="84">
        <v>0</v>
      </c>
      <c r="AG198" s="84">
        <v>0</v>
      </c>
      <c r="AH198" s="93">
        <v>1</v>
      </c>
      <c r="AI198" s="84">
        <v>0</v>
      </c>
      <c r="AJ198" s="94">
        <v>0</v>
      </c>
      <c r="AK198" s="93">
        <v>1</v>
      </c>
      <c r="AL198" s="84">
        <v>0</v>
      </c>
      <c r="AM198" s="94">
        <v>0</v>
      </c>
      <c r="AN198" s="93">
        <v>1</v>
      </c>
      <c r="AO198" s="84">
        <v>0</v>
      </c>
      <c r="AP198" s="94">
        <v>0</v>
      </c>
      <c r="AQ198" s="93">
        <v>1</v>
      </c>
      <c r="AR198" s="84">
        <v>0</v>
      </c>
      <c r="AS198" s="94">
        <v>0</v>
      </c>
      <c r="AT198" s="93">
        <v>1</v>
      </c>
      <c r="AU198" s="84">
        <v>0</v>
      </c>
      <c r="AV198" s="94">
        <v>0</v>
      </c>
      <c r="AW198" s="95">
        <f t="shared" si="126"/>
        <v>0</v>
      </c>
      <c r="AX198" s="95">
        <f t="shared" si="127"/>
        <v>1092</v>
      </c>
      <c r="AY198" s="96">
        <f t="shared" si="128"/>
        <v>24474</v>
      </c>
      <c r="AZ198" s="107"/>
      <c r="BA198" s="97">
        <v>21</v>
      </c>
      <c r="BB198" s="98">
        <v>9</v>
      </c>
      <c r="BC198" s="98">
        <v>22</v>
      </c>
      <c r="BD198" s="99">
        <v>7.5</v>
      </c>
      <c r="BE198" s="100">
        <v>10.5</v>
      </c>
      <c r="BF198" s="101"/>
      <c r="BG198" s="84"/>
      <c r="BH198" s="84"/>
      <c r="BI198" s="102"/>
      <c r="BJ198" s="102"/>
      <c r="BK198" s="102"/>
      <c r="BL198" s="103"/>
      <c r="BM198" s="104"/>
      <c r="BN198" s="102"/>
      <c r="BO198" s="102"/>
      <c r="BP198" s="104"/>
      <c r="BQ198" s="104"/>
      <c r="BR198" s="104"/>
      <c r="BS198" s="104"/>
      <c r="BT198" s="105">
        <f t="shared" si="116"/>
        <v>1</v>
      </c>
      <c r="BU198" s="105">
        <f t="shared" si="117"/>
        <v>1</v>
      </c>
      <c r="BV198" s="105">
        <f t="shared" si="118"/>
        <v>1</v>
      </c>
      <c r="BW198" s="105">
        <f t="shared" si="108"/>
        <v>1</v>
      </c>
      <c r="BX198" s="105">
        <f t="shared" si="119"/>
        <v>1</v>
      </c>
      <c r="BY198" s="105">
        <f t="shared" si="120"/>
        <v>1</v>
      </c>
      <c r="BZ198" s="105">
        <f t="shared" si="121"/>
        <v>1</v>
      </c>
      <c r="CA198" s="221">
        <v>0.98</v>
      </c>
      <c r="CB198" s="221">
        <v>0.9</v>
      </c>
      <c r="CC198" s="341"/>
      <c r="CD198" s="341"/>
      <c r="CE198" s="341"/>
      <c r="CF198" s="341"/>
      <c r="CG198" s="341"/>
      <c r="CH198" s="341"/>
      <c r="CI198" s="341"/>
      <c r="CJ198" s="222">
        <v>0.998</v>
      </c>
      <c r="CK198" s="222">
        <v>0.95</v>
      </c>
      <c r="CL198" s="223">
        <f t="shared" si="109"/>
        <v>1</v>
      </c>
      <c r="CM198" s="223">
        <f t="shared" si="110"/>
        <v>1</v>
      </c>
      <c r="CN198" s="223">
        <f t="shared" si="111"/>
        <v>1</v>
      </c>
      <c r="CO198" s="223">
        <f t="shared" si="112"/>
        <v>1</v>
      </c>
      <c r="CP198" s="223">
        <f t="shared" si="113"/>
        <v>1</v>
      </c>
      <c r="CQ198" s="223">
        <f t="shared" si="114"/>
        <v>1</v>
      </c>
      <c r="CR198" s="223">
        <f t="shared" si="115"/>
        <v>1</v>
      </c>
      <c r="CS198" s="343"/>
      <c r="CT198" s="343"/>
      <c r="CU198" s="343"/>
      <c r="CV198" s="343"/>
      <c r="CW198" s="343"/>
      <c r="CX198" s="343"/>
      <c r="CY198" s="343"/>
      <c r="CZ198" s="342"/>
      <c r="DA198" s="338"/>
      <c r="DB198" s="338"/>
      <c r="DC198" s="338"/>
      <c r="DD198" s="338"/>
      <c r="DE198" s="84">
        <f t="shared" ref="DE198:DG261" si="136">IF(BT198&lt;96.4%,1500,IF(BT198&lt;96.8%,800,IF(BT198&lt;97.2%,750,IF(BT198&lt;97.5%,700,IF(BT198&lt;97.8%,650,IF(BT198&lt;98%,500,))))))</f>
        <v>0</v>
      </c>
      <c r="DF198" s="84">
        <f t="shared" si="136"/>
        <v>0</v>
      </c>
      <c r="DG198" s="84">
        <f t="shared" si="136"/>
        <v>0</v>
      </c>
      <c r="DH198" s="84">
        <f t="shared" ref="DH198:DK261" si="137">IF(BW198&lt;93.4%,1500,IF(BW198&lt;93.8%,800,IF(BW198&lt;94.2%,750,IF(BW198&lt;94.5%,700,IF(BW198&lt;94.8%,650,IF(BW198&lt;95%,500,))))))</f>
        <v>0</v>
      </c>
      <c r="DI198" s="84">
        <f t="shared" si="137"/>
        <v>0</v>
      </c>
      <c r="DJ198" s="84">
        <f t="shared" si="137"/>
        <v>0</v>
      </c>
      <c r="DK198" s="84">
        <f t="shared" si="137"/>
        <v>0</v>
      </c>
      <c r="DL198" s="337"/>
      <c r="DM198" s="337"/>
      <c r="DN198" s="337"/>
      <c r="DO198" s="337"/>
      <c r="DP198" s="337"/>
      <c r="DQ198" s="337"/>
      <c r="DR198" s="337"/>
    </row>
    <row r="199" spans="1:122" s="106" customFormat="1" ht="13.5" thickBot="1" x14ac:dyDescent="0.25">
      <c r="A199" s="84">
        <v>1873</v>
      </c>
      <c r="B199" s="334">
        <v>47</v>
      </c>
      <c r="C199" s="86">
        <v>42695</v>
      </c>
      <c r="D199" s="87">
        <v>76883</v>
      </c>
      <c r="E199" s="84">
        <v>11019</v>
      </c>
      <c r="F199" s="88">
        <v>257</v>
      </c>
      <c r="G199" s="84">
        <v>0</v>
      </c>
      <c r="H199" s="89">
        <v>0.97667664942372268</v>
      </c>
      <c r="I199" s="88">
        <v>14335</v>
      </c>
      <c r="J199" s="84">
        <v>437</v>
      </c>
      <c r="K199" s="88">
        <v>1</v>
      </c>
      <c r="L199" s="89">
        <v>0.96951517265434251</v>
      </c>
      <c r="M199" s="88">
        <v>4900</v>
      </c>
      <c r="N199" s="88">
        <v>164</v>
      </c>
      <c r="O199" s="88">
        <v>0</v>
      </c>
      <c r="P199" s="90">
        <v>0.966530612244898</v>
      </c>
      <c r="Q199" s="88">
        <v>7354</v>
      </c>
      <c r="R199" s="88">
        <v>323</v>
      </c>
      <c r="S199" s="88">
        <v>1</v>
      </c>
      <c r="T199" s="90">
        <v>0.9560783247212401</v>
      </c>
      <c r="U199" s="88">
        <v>39275</v>
      </c>
      <c r="V199" s="88">
        <v>1434</v>
      </c>
      <c r="W199" s="88">
        <v>2</v>
      </c>
      <c r="X199" s="90">
        <v>0.96348822406110757</v>
      </c>
      <c r="Y199" s="85">
        <v>76883</v>
      </c>
      <c r="Z199" s="85">
        <v>2615</v>
      </c>
      <c r="AA199" s="91">
        <v>4</v>
      </c>
      <c r="AB199" s="92">
        <v>1</v>
      </c>
      <c r="AC199" s="84">
        <v>0</v>
      </c>
      <c r="AD199" s="84">
        <v>0</v>
      </c>
      <c r="AE199" s="92">
        <v>1</v>
      </c>
      <c r="AF199" s="84">
        <v>0</v>
      </c>
      <c r="AG199" s="84">
        <v>0</v>
      </c>
      <c r="AH199" s="93">
        <v>1</v>
      </c>
      <c r="AI199" s="84">
        <v>0</v>
      </c>
      <c r="AJ199" s="94">
        <v>0</v>
      </c>
      <c r="AK199" s="93">
        <v>1</v>
      </c>
      <c r="AL199" s="84">
        <v>0</v>
      </c>
      <c r="AM199" s="94">
        <v>0</v>
      </c>
      <c r="AN199" s="93">
        <v>1</v>
      </c>
      <c r="AO199" s="84">
        <v>0</v>
      </c>
      <c r="AP199" s="94">
        <v>0</v>
      </c>
      <c r="AQ199" s="93">
        <v>1</v>
      </c>
      <c r="AR199" s="84">
        <v>0</v>
      </c>
      <c r="AS199" s="94">
        <v>0</v>
      </c>
      <c r="AT199" s="93">
        <v>1</v>
      </c>
      <c r="AU199" s="84">
        <v>0</v>
      </c>
      <c r="AV199" s="94">
        <v>0</v>
      </c>
      <c r="AW199" s="95">
        <f t="shared" si="126"/>
        <v>11019</v>
      </c>
      <c r="AX199" s="95">
        <f t="shared" si="127"/>
        <v>19235</v>
      </c>
      <c r="AY199" s="96">
        <f t="shared" si="128"/>
        <v>46629</v>
      </c>
      <c r="AZ199" s="107"/>
      <c r="BA199" s="97">
        <v>14.5</v>
      </c>
      <c r="BB199" s="98">
        <v>0</v>
      </c>
      <c r="BC199" s="98">
        <v>12</v>
      </c>
      <c r="BD199" s="99">
        <v>7.5</v>
      </c>
      <c r="BE199" s="100">
        <v>10.5</v>
      </c>
      <c r="BF199" s="101"/>
      <c r="BG199" s="84"/>
      <c r="BH199" s="84"/>
      <c r="BI199" s="102"/>
      <c r="BJ199" s="102"/>
      <c r="BK199" s="102"/>
      <c r="BL199" s="103"/>
      <c r="BM199" s="104"/>
      <c r="BN199" s="102"/>
      <c r="BO199" s="102"/>
      <c r="BP199" s="104"/>
      <c r="BQ199" s="104"/>
      <c r="BR199" s="104"/>
      <c r="BS199" s="104"/>
      <c r="BT199" s="105">
        <f t="shared" si="116"/>
        <v>1</v>
      </c>
      <c r="BU199" s="105">
        <f t="shared" si="117"/>
        <v>1</v>
      </c>
      <c r="BV199" s="105">
        <f t="shared" si="118"/>
        <v>1</v>
      </c>
      <c r="BW199" s="105">
        <f t="shared" si="108"/>
        <v>1</v>
      </c>
      <c r="BX199" s="105">
        <f t="shared" si="119"/>
        <v>1</v>
      </c>
      <c r="BY199" s="105">
        <f t="shared" si="120"/>
        <v>1</v>
      </c>
      <c r="BZ199" s="105">
        <f t="shared" si="121"/>
        <v>1</v>
      </c>
      <c r="CA199" s="221">
        <v>0.98</v>
      </c>
      <c r="CB199" s="221">
        <v>0.9</v>
      </c>
      <c r="CC199" s="339">
        <f t="shared" ref="CC199:CI199" si="138">AVERAGE(BT199:BT205)</f>
        <v>1</v>
      </c>
      <c r="CD199" s="339">
        <f t="shared" si="138"/>
        <v>1</v>
      </c>
      <c r="CE199" s="339">
        <f t="shared" si="138"/>
        <v>1</v>
      </c>
      <c r="CF199" s="339">
        <f t="shared" si="138"/>
        <v>1</v>
      </c>
      <c r="CG199" s="339">
        <f t="shared" si="138"/>
        <v>1</v>
      </c>
      <c r="CH199" s="339">
        <f t="shared" si="138"/>
        <v>1</v>
      </c>
      <c r="CI199" s="339">
        <f t="shared" si="138"/>
        <v>1</v>
      </c>
      <c r="CJ199" s="222">
        <v>0.998</v>
      </c>
      <c r="CK199" s="222">
        <v>0.95</v>
      </c>
      <c r="CL199" s="223">
        <f t="shared" si="109"/>
        <v>1</v>
      </c>
      <c r="CM199" s="223">
        <f t="shared" si="110"/>
        <v>1</v>
      </c>
      <c r="CN199" s="223">
        <f t="shared" si="111"/>
        <v>1</v>
      </c>
      <c r="CO199" s="223">
        <f t="shared" si="112"/>
        <v>1</v>
      </c>
      <c r="CP199" s="223">
        <f t="shared" si="113"/>
        <v>1</v>
      </c>
      <c r="CQ199" s="223">
        <f t="shared" si="114"/>
        <v>1</v>
      </c>
      <c r="CR199" s="223">
        <f t="shared" si="115"/>
        <v>1</v>
      </c>
      <c r="CS199" s="342">
        <f t="shared" ref="CS199:CY199" si="139">AVERAGE(CL199:CL205)</f>
        <v>1</v>
      </c>
      <c r="CT199" s="342">
        <f t="shared" si="139"/>
        <v>1</v>
      </c>
      <c r="CU199" s="342">
        <f t="shared" si="139"/>
        <v>1</v>
      </c>
      <c r="CV199" s="342">
        <f t="shared" si="139"/>
        <v>1</v>
      </c>
      <c r="CW199" s="342">
        <f t="shared" si="139"/>
        <v>1</v>
      </c>
      <c r="CX199" s="342">
        <f t="shared" si="139"/>
        <v>1</v>
      </c>
      <c r="CY199" s="342">
        <f t="shared" si="139"/>
        <v>1</v>
      </c>
      <c r="CZ199" s="342">
        <f>(SUM(Q199:Q205)-SUM(R199:R205))/SUM(Q199:Q205)</f>
        <v>0.95958191494462286</v>
      </c>
      <c r="DA199" s="338">
        <f>(SUM(U199:U205)-SUM(V199:V205))/SUM(U199:U205)</f>
        <v>0.96442293021901049</v>
      </c>
      <c r="DB199" s="338">
        <f>((SUM(E199:E205)-SUM(F199:F205))/SUM(E199:E205))</f>
        <v>0.97629928992294912</v>
      </c>
      <c r="DC199" s="338">
        <f>((SUM(I199:I205)-SUM(J199:J205))/SUM(I199:I205))</f>
        <v>0.97195296186394109</v>
      </c>
      <c r="DD199" s="338">
        <f>((SUM(M199:M205)-SUM(N199:N205))/SUM(M199:M205))</f>
        <v>0.96625667057139142</v>
      </c>
      <c r="DE199" s="84">
        <f t="shared" si="136"/>
        <v>0</v>
      </c>
      <c r="DF199" s="84">
        <f t="shared" si="136"/>
        <v>0</v>
      </c>
      <c r="DG199" s="84">
        <f t="shared" si="136"/>
        <v>0</v>
      </c>
      <c r="DH199" s="84">
        <f t="shared" si="137"/>
        <v>0</v>
      </c>
      <c r="DI199" s="84">
        <f t="shared" si="137"/>
        <v>0</v>
      </c>
      <c r="DJ199" s="84">
        <f t="shared" si="137"/>
        <v>0</v>
      </c>
      <c r="DK199" s="84">
        <f t="shared" si="137"/>
        <v>0</v>
      </c>
      <c r="DL199" s="337">
        <f>IF(CC199&lt;99%,5000,IF(CC199&lt;99.2%,4500,IF(CC199&lt;99.3%,4000,IF(CC199&lt;99.4%,3500,IF(CC199&lt;99.5%,3000,IF(CC199&lt;99.6%,2500,IF(CC199&lt;99.7%,2000,IF(CC199&lt;99.8%,1500,))))))))</f>
        <v>0</v>
      </c>
      <c r="DM199" s="337">
        <f>IF(CD199&lt;99%,5000,IF(CD199&lt;99.2%,4500,IF(CD199&lt;99.3%,4000,IF(CD199&lt;99.4%,3500,IF(CD199&lt;99.5%,3000,IF(CD199&lt;99.6%,2500,IF(CD199&lt;99.7%,2000,IF(CD199&lt;99.8%,1500,))))))))</f>
        <v>0</v>
      </c>
      <c r="DN199" s="337">
        <f>IF(CE199&lt;99%,5000,IF(CE199&lt;99.2%,4500,IF(CE199&lt;99.3%,4000,IF(CE199&lt;99.4%,3500,IF(CE199&lt;99.5%,3000,IF(CE199&lt;99.6%,2500,IF(CE199&lt;99.7%,2000,IF(CE199&lt;99.8%,1500,))))))))</f>
        <v>0</v>
      </c>
      <c r="DO199" s="337">
        <f>IF(CF199&lt;88.2%,5000,IF(CF199&lt;88.4%,4500,IF(CF199&lt;88.5%,4000,IF(CF199&lt;88.6%,3500,IF(CF199&lt;88.7%,3000,IF(CF199&lt;88.8%,2500,IF(CF199&lt;88.9%,2000,IF(CF199&lt;90%,1500,))))))))</f>
        <v>0</v>
      </c>
      <c r="DP199" s="337">
        <f>IF(CG199&lt;99%,5000,IF(CG199&lt;99.2%,4500,IF(CG199&lt;99.3%,4000,IF(CG199&lt;99.4%,3500,IF(CG199&lt;99.5%,3000,IF(CG199&lt;99.6%,2500,IF(CG199&lt;99.7%,2000,IF(CG199&lt;99.8%,1500,))))))))</f>
        <v>0</v>
      </c>
      <c r="DQ199" s="337">
        <f>IF(CH199&lt;99%,5000,IF(CH199&lt;99.2%,4500,IF(CH199&lt;99.3%,4000,IF(CH199&lt;99.4%,3500,IF(CH199&lt;99.5%,3000,IF(CH199&lt;99.6%,2500,IF(CH199&lt;99.7%,2000,IF(CH199&lt;99.8%,1500,))))))))</f>
        <v>0</v>
      </c>
      <c r="DR199" s="337">
        <f>IF(CI199&lt;99%,5000,IF(CI199&lt;99.2%,4500,IF(CI199&lt;99.3%,4000,IF(CI199&lt;99.4%,3500,IF(CI199&lt;99.5%,3000,IF(CI199&lt;99.6%,2500,IF(CI199&lt;99.7%,2000,IF(CI199&lt;99.8%,1500,))))))))</f>
        <v>0</v>
      </c>
    </row>
    <row r="200" spans="1:122" s="106" customFormat="1" ht="13.5" thickBot="1" x14ac:dyDescent="0.25">
      <c r="A200" s="84">
        <v>1874</v>
      </c>
      <c r="B200" s="335"/>
      <c r="C200" s="86">
        <v>42696</v>
      </c>
      <c r="D200" s="87">
        <v>81353</v>
      </c>
      <c r="E200" s="84">
        <v>9728</v>
      </c>
      <c r="F200" s="88">
        <v>288</v>
      </c>
      <c r="G200" s="84">
        <v>0</v>
      </c>
      <c r="H200" s="89">
        <v>0.97039473684210531</v>
      </c>
      <c r="I200" s="88">
        <v>20117</v>
      </c>
      <c r="J200" s="84">
        <v>520</v>
      </c>
      <c r="K200" s="88">
        <v>1</v>
      </c>
      <c r="L200" s="89">
        <v>0.97415121538996874</v>
      </c>
      <c r="M200" s="88">
        <v>5650</v>
      </c>
      <c r="N200" s="88">
        <v>188</v>
      </c>
      <c r="O200" s="88">
        <v>2</v>
      </c>
      <c r="P200" s="90">
        <v>0.96672566371681412</v>
      </c>
      <c r="Q200" s="88">
        <v>8416</v>
      </c>
      <c r="R200" s="88">
        <v>384</v>
      </c>
      <c r="S200" s="88">
        <v>2</v>
      </c>
      <c r="T200" s="90">
        <v>0.95437262357414454</v>
      </c>
      <c r="U200" s="88">
        <v>37442</v>
      </c>
      <c r="V200" s="88">
        <v>1335</v>
      </c>
      <c r="W200" s="88">
        <v>12</v>
      </c>
      <c r="X200" s="90">
        <v>0.96434485337321729</v>
      </c>
      <c r="Y200" s="85">
        <v>81353</v>
      </c>
      <c r="Z200" s="85">
        <v>2715</v>
      </c>
      <c r="AA200" s="91">
        <v>17</v>
      </c>
      <c r="AB200" s="92">
        <v>1</v>
      </c>
      <c r="AC200" s="84">
        <v>0</v>
      </c>
      <c r="AD200" s="84">
        <v>0</v>
      </c>
      <c r="AE200" s="92">
        <v>1</v>
      </c>
      <c r="AF200" s="84">
        <v>0</v>
      </c>
      <c r="AG200" s="84">
        <v>0</v>
      </c>
      <c r="AH200" s="93">
        <v>1</v>
      </c>
      <c r="AI200" s="84">
        <v>0</v>
      </c>
      <c r="AJ200" s="94">
        <v>0</v>
      </c>
      <c r="AK200" s="93">
        <v>1</v>
      </c>
      <c r="AL200" s="84">
        <v>0</v>
      </c>
      <c r="AM200" s="94">
        <v>0</v>
      </c>
      <c r="AN200" s="93">
        <v>1</v>
      </c>
      <c r="AO200" s="84">
        <v>0</v>
      </c>
      <c r="AP200" s="94">
        <v>0</v>
      </c>
      <c r="AQ200" s="93">
        <v>1</v>
      </c>
      <c r="AR200" s="84">
        <v>0</v>
      </c>
      <c r="AS200" s="94">
        <v>0</v>
      </c>
      <c r="AT200" s="93">
        <v>1</v>
      </c>
      <c r="AU200" s="84">
        <v>0</v>
      </c>
      <c r="AV200" s="94">
        <v>0</v>
      </c>
      <c r="AW200" s="95">
        <f t="shared" si="126"/>
        <v>9728</v>
      </c>
      <c r="AX200" s="95">
        <f t="shared" si="127"/>
        <v>25767</v>
      </c>
      <c r="AY200" s="96">
        <f t="shared" si="128"/>
        <v>45858</v>
      </c>
      <c r="AZ200" s="107"/>
      <c r="BA200" s="97">
        <v>16</v>
      </c>
      <c r="BB200" s="98">
        <v>0</v>
      </c>
      <c r="BC200" s="98">
        <v>8</v>
      </c>
      <c r="BD200" s="99">
        <v>7.5</v>
      </c>
      <c r="BE200" s="100">
        <v>10.5</v>
      </c>
      <c r="BF200" s="101"/>
      <c r="BG200" s="84"/>
      <c r="BH200" s="84"/>
      <c r="BI200" s="102"/>
      <c r="BJ200" s="102"/>
      <c r="BK200" s="102"/>
      <c r="BL200" s="103"/>
      <c r="BM200" s="104"/>
      <c r="BN200" s="102"/>
      <c r="BO200" s="102"/>
      <c r="BP200" s="104"/>
      <c r="BQ200" s="104"/>
      <c r="BR200" s="104"/>
      <c r="BS200" s="104"/>
      <c r="BT200" s="105">
        <f t="shared" si="116"/>
        <v>1</v>
      </c>
      <c r="BU200" s="105">
        <f t="shared" si="117"/>
        <v>1</v>
      </c>
      <c r="BV200" s="105">
        <f t="shared" si="118"/>
        <v>1</v>
      </c>
      <c r="BW200" s="105">
        <f t="shared" si="108"/>
        <v>1</v>
      </c>
      <c r="BX200" s="105">
        <f t="shared" si="119"/>
        <v>1</v>
      </c>
      <c r="BY200" s="105">
        <f t="shared" si="120"/>
        <v>1</v>
      </c>
      <c r="BZ200" s="105">
        <f t="shared" si="121"/>
        <v>1</v>
      </c>
      <c r="CA200" s="221">
        <v>0.98</v>
      </c>
      <c r="CB200" s="221">
        <v>0.9</v>
      </c>
      <c r="CC200" s="340"/>
      <c r="CD200" s="340"/>
      <c r="CE200" s="340"/>
      <c r="CF200" s="340"/>
      <c r="CG200" s="340"/>
      <c r="CH200" s="340"/>
      <c r="CI200" s="340"/>
      <c r="CJ200" s="222">
        <v>0.998</v>
      </c>
      <c r="CK200" s="222">
        <v>0.95</v>
      </c>
      <c r="CL200" s="223">
        <f t="shared" si="109"/>
        <v>1</v>
      </c>
      <c r="CM200" s="223">
        <f t="shared" si="110"/>
        <v>1</v>
      </c>
      <c r="CN200" s="223">
        <f t="shared" si="111"/>
        <v>1</v>
      </c>
      <c r="CO200" s="223">
        <f t="shared" si="112"/>
        <v>1</v>
      </c>
      <c r="CP200" s="223">
        <f t="shared" si="113"/>
        <v>1</v>
      </c>
      <c r="CQ200" s="223">
        <f t="shared" si="114"/>
        <v>1</v>
      </c>
      <c r="CR200" s="223">
        <f t="shared" si="115"/>
        <v>1</v>
      </c>
      <c r="CS200" s="343"/>
      <c r="CT200" s="343"/>
      <c r="CU200" s="343"/>
      <c r="CV200" s="343"/>
      <c r="CW200" s="343"/>
      <c r="CX200" s="343"/>
      <c r="CY200" s="343"/>
      <c r="CZ200" s="342"/>
      <c r="DA200" s="338"/>
      <c r="DB200" s="338"/>
      <c r="DC200" s="338"/>
      <c r="DD200" s="338"/>
      <c r="DE200" s="84">
        <f t="shared" si="136"/>
        <v>0</v>
      </c>
      <c r="DF200" s="84">
        <f t="shared" si="136"/>
        <v>0</v>
      </c>
      <c r="DG200" s="84">
        <f t="shared" si="136"/>
        <v>0</v>
      </c>
      <c r="DH200" s="84">
        <f t="shared" si="137"/>
        <v>0</v>
      </c>
      <c r="DI200" s="84">
        <f t="shared" si="137"/>
        <v>0</v>
      </c>
      <c r="DJ200" s="84">
        <f t="shared" si="137"/>
        <v>0</v>
      </c>
      <c r="DK200" s="84">
        <f t="shared" si="137"/>
        <v>0</v>
      </c>
      <c r="DL200" s="337"/>
      <c r="DM200" s="337"/>
      <c r="DN200" s="337"/>
      <c r="DO200" s="337"/>
      <c r="DP200" s="337"/>
      <c r="DQ200" s="337"/>
      <c r="DR200" s="337"/>
    </row>
    <row r="201" spans="1:122" s="106" customFormat="1" ht="13.5" thickBot="1" x14ac:dyDescent="0.25">
      <c r="A201" s="84">
        <v>1875</v>
      </c>
      <c r="B201" s="335"/>
      <c r="C201" s="86">
        <v>42697</v>
      </c>
      <c r="D201" s="87">
        <v>73240</v>
      </c>
      <c r="E201" s="84">
        <v>10569</v>
      </c>
      <c r="F201" s="88">
        <v>261</v>
      </c>
      <c r="G201" s="84">
        <v>3</v>
      </c>
      <c r="H201" s="89">
        <v>0.9753051376667613</v>
      </c>
      <c r="I201" s="88">
        <v>14367</v>
      </c>
      <c r="J201" s="84">
        <v>482</v>
      </c>
      <c r="K201" s="88">
        <v>0</v>
      </c>
      <c r="L201" s="89">
        <v>0.96645089441080256</v>
      </c>
      <c r="M201" s="88">
        <v>5456</v>
      </c>
      <c r="N201" s="88">
        <v>171</v>
      </c>
      <c r="O201" s="88">
        <v>0</v>
      </c>
      <c r="P201" s="90">
        <v>0.96865835777126097</v>
      </c>
      <c r="Q201" s="88">
        <v>7305</v>
      </c>
      <c r="R201" s="88">
        <v>254</v>
      </c>
      <c r="S201" s="88">
        <v>0</v>
      </c>
      <c r="T201" s="90">
        <v>0.96522929500342236</v>
      </c>
      <c r="U201" s="88">
        <v>35543</v>
      </c>
      <c r="V201" s="88">
        <v>1368</v>
      </c>
      <c r="W201" s="88">
        <v>3</v>
      </c>
      <c r="X201" s="90">
        <v>0.96151140871620289</v>
      </c>
      <c r="Y201" s="85">
        <v>73240</v>
      </c>
      <c r="Z201" s="85">
        <v>2536</v>
      </c>
      <c r="AA201" s="91">
        <v>6</v>
      </c>
      <c r="AB201" s="92">
        <v>1</v>
      </c>
      <c r="AC201" s="84">
        <v>0</v>
      </c>
      <c r="AD201" s="84">
        <v>0</v>
      </c>
      <c r="AE201" s="92">
        <v>1</v>
      </c>
      <c r="AF201" s="84">
        <v>0</v>
      </c>
      <c r="AG201" s="84">
        <v>0</v>
      </c>
      <c r="AH201" s="93">
        <v>1</v>
      </c>
      <c r="AI201" s="84">
        <v>0</v>
      </c>
      <c r="AJ201" s="94">
        <v>0</v>
      </c>
      <c r="AK201" s="93">
        <v>1</v>
      </c>
      <c r="AL201" s="84">
        <v>0</v>
      </c>
      <c r="AM201" s="94">
        <v>0</v>
      </c>
      <c r="AN201" s="93">
        <v>1</v>
      </c>
      <c r="AO201" s="84">
        <v>0</v>
      </c>
      <c r="AP201" s="94">
        <v>0</v>
      </c>
      <c r="AQ201" s="93">
        <v>1</v>
      </c>
      <c r="AR201" s="84">
        <v>0</v>
      </c>
      <c r="AS201" s="94">
        <v>0</v>
      </c>
      <c r="AT201" s="93">
        <v>1</v>
      </c>
      <c r="AU201" s="84">
        <v>0</v>
      </c>
      <c r="AV201" s="94">
        <v>0</v>
      </c>
      <c r="AW201" s="95">
        <f t="shared" si="126"/>
        <v>10569</v>
      </c>
      <c r="AX201" s="95">
        <f t="shared" si="127"/>
        <v>19823</v>
      </c>
      <c r="AY201" s="96">
        <f t="shared" si="128"/>
        <v>42848</v>
      </c>
      <c r="AZ201" s="107"/>
      <c r="BA201" s="97">
        <v>21</v>
      </c>
      <c r="BB201" s="98">
        <v>9</v>
      </c>
      <c r="BC201" s="98">
        <v>18</v>
      </c>
      <c r="BD201" s="99">
        <v>7.5</v>
      </c>
      <c r="BE201" s="100">
        <v>10.5</v>
      </c>
      <c r="BF201" s="101"/>
      <c r="BG201" s="84"/>
      <c r="BH201" s="84"/>
      <c r="BI201" s="102"/>
      <c r="BJ201" s="102"/>
      <c r="BK201" s="102"/>
      <c r="BL201" s="103"/>
      <c r="BM201" s="104"/>
      <c r="BN201" s="102"/>
      <c r="BO201" s="102"/>
      <c r="BP201" s="104"/>
      <c r="BQ201" s="104"/>
      <c r="BR201" s="104"/>
      <c r="BS201" s="104"/>
      <c r="BT201" s="105">
        <f t="shared" si="116"/>
        <v>1</v>
      </c>
      <c r="BU201" s="105">
        <f t="shared" si="117"/>
        <v>1</v>
      </c>
      <c r="BV201" s="105">
        <f t="shared" si="118"/>
        <v>1</v>
      </c>
      <c r="BW201" s="105">
        <f t="shared" si="108"/>
        <v>1</v>
      </c>
      <c r="BX201" s="105">
        <f t="shared" si="119"/>
        <v>1</v>
      </c>
      <c r="BY201" s="105">
        <f t="shared" si="120"/>
        <v>1</v>
      </c>
      <c r="BZ201" s="105">
        <f t="shared" si="121"/>
        <v>1</v>
      </c>
      <c r="CA201" s="221">
        <v>0.98</v>
      </c>
      <c r="CB201" s="221">
        <v>0.9</v>
      </c>
      <c r="CC201" s="340"/>
      <c r="CD201" s="340"/>
      <c r="CE201" s="340"/>
      <c r="CF201" s="340"/>
      <c r="CG201" s="340"/>
      <c r="CH201" s="340"/>
      <c r="CI201" s="340"/>
      <c r="CJ201" s="222">
        <v>0.998</v>
      </c>
      <c r="CK201" s="222">
        <v>0.95</v>
      </c>
      <c r="CL201" s="223">
        <f t="shared" si="109"/>
        <v>1</v>
      </c>
      <c r="CM201" s="223">
        <f t="shared" si="110"/>
        <v>1</v>
      </c>
      <c r="CN201" s="223">
        <f t="shared" si="111"/>
        <v>1</v>
      </c>
      <c r="CO201" s="223">
        <f t="shared" si="112"/>
        <v>1</v>
      </c>
      <c r="CP201" s="223">
        <f t="shared" si="113"/>
        <v>1</v>
      </c>
      <c r="CQ201" s="223">
        <f t="shared" si="114"/>
        <v>1</v>
      </c>
      <c r="CR201" s="223">
        <f t="shared" si="115"/>
        <v>1</v>
      </c>
      <c r="CS201" s="343"/>
      <c r="CT201" s="343"/>
      <c r="CU201" s="343"/>
      <c r="CV201" s="343"/>
      <c r="CW201" s="343"/>
      <c r="CX201" s="343"/>
      <c r="CY201" s="343"/>
      <c r="CZ201" s="342"/>
      <c r="DA201" s="338"/>
      <c r="DB201" s="338"/>
      <c r="DC201" s="338"/>
      <c r="DD201" s="338"/>
      <c r="DE201" s="84">
        <f t="shared" si="136"/>
        <v>0</v>
      </c>
      <c r="DF201" s="84">
        <f t="shared" si="136"/>
        <v>0</v>
      </c>
      <c r="DG201" s="84">
        <f t="shared" si="136"/>
        <v>0</v>
      </c>
      <c r="DH201" s="84">
        <f t="shared" si="137"/>
        <v>0</v>
      </c>
      <c r="DI201" s="84">
        <f t="shared" si="137"/>
        <v>0</v>
      </c>
      <c r="DJ201" s="84">
        <f t="shared" si="137"/>
        <v>0</v>
      </c>
      <c r="DK201" s="84">
        <f t="shared" si="137"/>
        <v>0</v>
      </c>
      <c r="DL201" s="337"/>
      <c r="DM201" s="337"/>
      <c r="DN201" s="337"/>
      <c r="DO201" s="337"/>
      <c r="DP201" s="337"/>
      <c r="DQ201" s="337"/>
      <c r="DR201" s="337"/>
    </row>
    <row r="202" spans="1:122" s="106" customFormat="1" ht="13.5" thickBot="1" x14ac:dyDescent="0.25">
      <c r="A202" s="84">
        <v>1876</v>
      </c>
      <c r="B202" s="335"/>
      <c r="C202" s="86">
        <v>42698</v>
      </c>
      <c r="D202" s="87">
        <v>74684</v>
      </c>
      <c r="E202" s="84">
        <v>10851</v>
      </c>
      <c r="F202" s="88">
        <v>230</v>
      </c>
      <c r="G202" s="84">
        <v>0</v>
      </c>
      <c r="H202" s="89">
        <v>0.97880379688507968</v>
      </c>
      <c r="I202" s="88">
        <v>16008</v>
      </c>
      <c r="J202" s="84">
        <v>357</v>
      </c>
      <c r="K202" s="88">
        <v>0</v>
      </c>
      <c r="L202" s="89">
        <v>0.97769865067466266</v>
      </c>
      <c r="M202" s="88">
        <v>4936</v>
      </c>
      <c r="N202" s="88">
        <v>163</v>
      </c>
      <c r="O202" s="88">
        <v>1</v>
      </c>
      <c r="P202" s="90">
        <v>0.96697730956239869</v>
      </c>
      <c r="Q202" s="88">
        <v>7445</v>
      </c>
      <c r="R202" s="88">
        <v>244</v>
      </c>
      <c r="S202" s="88">
        <v>0</v>
      </c>
      <c r="T202" s="90">
        <v>0.96722632639355277</v>
      </c>
      <c r="U202" s="88">
        <v>35444</v>
      </c>
      <c r="V202" s="88">
        <v>1438</v>
      </c>
      <c r="W202" s="88">
        <v>10</v>
      </c>
      <c r="X202" s="90">
        <v>0.95942895835684461</v>
      </c>
      <c r="Y202" s="85">
        <v>74684</v>
      </c>
      <c r="Z202" s="85">
        <v>2432</v>
      </c>
      <c r="AA202" s="91">
        <v>11</v>
      </c>
      <c r="AB202" s="92">
        <v>1</v>
      </c>
      <c r="AC202" s="84">
        <v>0</v>
      </c>
      <c r="AD202" s="84">
        <v>0</v>
      </c>
      <c r="AE202" s="92">
        <v>1</v>
      </c>
      <c r="AF202" s="84">
        <v>0</v>
      </c>
      <c r="AG202" s="84">
        <v>0</v>
      </c>
      <c r="AH202" s="93">
        <v>1</v>
      </c>
      <c r="AI202" s="84">
        <v>0</v>
      </c>
      <c r="AJ202" s="94">
        <v>0</v>
      </c>
      <c r="AK202" s="93">
        <v>1</v>
      </c>
      <c r="AL202" s="84">
        <v>0</v>
      </c>
      <c r="AM202" s="94">
        <v>0</v>
      </c>
      <c r="AN202" s="93">
        <v>1</v>
      </c>
      <c r="AO202" s="84">
        <v>0</v>
      </c>
      <c r="AP202" s="94">
        <v>0</v>
      </c>
      <c r="AQ202" s="93">
        <v>1</v>
      </c>
      <c r="AR202" s="84">
        <v>0</v>
      </c>
      <c r="AS202" s="94">
        <v>0</v>
      </c>
      <c r="AT202" s="93">
        <v>1</v>
      </c>
      <c r="AU202" s="84">
        <v>0</v>
      </c>
      <c r="AV202" s="94">
        <v>0</v>
      </c>
      <c r="AW202" s="95">
        <f t="shared" si="126"/>
        <v>10851</v>
      </c>
      <c r="AX202" s="95">
        <f t="shared" si="127"/>
        <v>20944</v>
      </c>
      <c r="AY202" s="96">
        <f t="shared" si="128"/>
        <v>42889</v>
      </c>
      <c r="AZ202" s="107"/>
      <c r="BA202" s="97">
        <v>21</v>
      </c>
      <c r="BB202" s="98">
        <v>9</v>
      </c>
      <c r="BC202" s="98">
        <v>22</v>
      </c>
      <c r="BD202" s="99">
        <v>7.5</v>
      </c>
      <c r="BE202" s="100">
        <v>10.5</v>
      </c>
      <c r="BF202" s="101"/>
      <c r="BG202" s="84"/>
      <c r="BH202" s="84"/>
      <c r="BI202" s="102"/>
      <c r="BJ202" s="102"/>
      <c r="BK202" s="102"/>
      <c r="BL202" s="103"/>
      <c r="BM202" s="104"/>
      <c r="BN202" s="102"/>
      <c r="BO202" s="102"/>
      <c r="BP202" s="104"/>
      <c r="BQ202" s="104"/>
      <c r="BR202" s="104"/>
      <c r="BS202" s="104"/>
      <c r="BT202" s="105">
        <f t="shared" si="116"/>
        <v>1</v>
      </c>
      <c r="BU202" s="105">
        <f t="shared" si="117"/>
        <v>1</v>
      </c>
      <c r="BV202" s="105">
        <f t="shared" si="118"/>
        <v>1</v>
      </c>
      <c r="BW202" s="105">
        <f t="shared" si="108"/>
        <v>1</v>
      </c>
      <c r="BX202" s="105">
        <f t="shared" si="119"/>
        <v>1</v>
      </c>
      <c r="BY202" s="105">
        <f t="shared" si="120"/>
        <v>1</v>
      </c>
      <c r="BZ202" s="105">
        <f t="shared" si="121"/>
        <v>1</v>
      </c>
      <c r="CA202" s="221">
        <v>0.98</v>
      </c>
      <c r="CB202" s="221">
        <v>0.9</v>
      </c>
      <c r="CC202" s="340"/>
      <c r="CD202" s="340"/>
      <c r="CE202" s="340"/>
      <c r="CF202" s="340"/>
      <c r="CG202" s="340"/>
      <c r="CH202" s="340"/>
      <c r="CI202" s="340"/>
      <c r="CJ202" s="222">
        <v>0.998</v>
      </c>
      <c r="CK202" s="222">
        <v>0.95</v>
      </c>
      <c r="CL202" s="223">
        <f t="shared" si="109"/>
        <v>1</v>
      </c>
      <c r="CM202" s="223">
        <f t="shared" si="110"/>
        <v>1</v>
      </c>
      <c r="CN202" s="223">
        <f t="shared" si="111"/>
        <v>1</v>
      </c>
      <c r="CO202" s="223">
        <f t="shared" si="112"/>
        <v>1</v>
      </c>
      <c r="CP202" s="223">
        <f t="shared" si="113"/>
        <v>1</v>
      </c>
      <c r="CQ202" s="223">
        <f t="shared" si="114"/>
        <v>1</v>
      </c>
      <c r="CR202" s="223">
        <f t="shared" si="115"/>
        <v>1</v>
      </c>
      <c r="CS202" s="343"/>
      <c r="CT202" s="343"/>
      <c r="CU202" s="343"/>
      <c r="CV202" s="343"/>
      <c r="CW202" s="343"/>
      <c r="CX202" s="343"/>
      <c r="CY202" s="343"/>
      <c r="CZ202" s="342"/>
      <c r="DA202" s="338"/>
      <c r="DB202" s="338"/>
      <c r="DC202" s="338"/>
      <c r="DD202" s="338"/>
      <c r="DE202" s="84">
        <f t="shared" si="136"/>
        <v>0</v>
      </c>
      <c r="DF202" s="84">
        <f t="shared" si="136"/>
        <v>0</v>
      </c>
      <c r="DG202" s="84">
        <f t="shared" si="136"/>
        <v>0</v>
      </c>
      <c r="DH202" s="84">
        <f t="shared" si="137"/>
        <v>0</v>
      </c>
      <c r="DI202" s="84">
        <f t="shared" si="137"/>
        <v>0</v>
      </c>
      <c r="DJ202" s="84">
        <f t="shared" si="137"/>
        <v>0</v>
      </c>
      <c r="DK202" s="84">
        <f t="shared" si="137"/>
        <v>0</v>
      </c>
      <c r="DL202" s="337"/>
      <c r="DM202" s="337"/>
      <c r="DN202" s="337"/>
      <c r="DO202" s="337"/>
      <c r="DP202" s="337"/>
      <c r="DQ202" s="337"/>
      <c r="DR202" s="337"/>
    </row>
    <row r="203" spans="1:122" s="106" customFormat="1" ht="13.5" thickBot="1" x14ac:dyDescent="0.25">
      <c r="A203" s="84">
        <v>1877</v>
      </c>
      <c r="B203" s="335"/>
      <c r="C203" s="86">
        <v>42699</v>
      </c>
      <c r="D203" s="87">
        <v>74992</v>
      </c>
      <c r="E203" s="84">
        <v>9484</v>
      </c>
      <c r="F203" s="88">
        <v>219</v>
      </c>
      <c r="G203" s="84">
        <v>0</v>
      </c>
      <c r="H203" s="89">
        <v>0.9769084774356811</v>
      </c>
      <c r="I203" s="88">
        <v>18351</v>
      </c>
      <c r="J203" s="84">
        <v>475</v>
      </c>
      <c r="K203" s="88">
        <v>1</v>
      </c>
      <c r="L203" s="89">
        <v>0.97411585199716633</v>
      </c>
      <c r="M203" s="88">
        <v>4870</v>
      </c>
      <c r="N203" s="88">
        <v>165</v>
      </c>
      <c r="O203" s="88">
        <v>0</v>
      </c>
      <c r="P203" s="90">
        <v>0.96611909650924022</v>
      </c>
      <c r="Q203" s="88">
        <v>8595</v>
      </c>
      <c r="R203" s="88">
        <v>371</v>
      </c>
      <c r="S203" s="88">
        <v>0</v>
      </c>
      <c r="T203" s="90">
        <v>0.95683536940081437</v>
      </c>
      <c r="U203" s="88">
        <v>33692</v>
      </c>
      <c r="V203" s="88">
        <v>1104</v>
      </c>
      <c r="W203" s="88">
        <v>4</v>
      </c>
      <c r="X203" s="90">
        <v>0.96723257746646085</v>
      </c>
      <c r="Y203" s="85">
        <v>74992</v>
      </c>
      <c r="Z203" s="85">
        <v>2334</v>
      </c>
      <c r="AA203" s="91">
        <v>5</v>
      </c>
      <c r="AB203" s="92">
        <v>1</v>
      </c>
      <c r="AC203" s="84">
        <v>0</v>
      </c>
      <c r="AD203" s="84">
        <v>0</v>
      </c>
      <c r="AE203" s="92">
        <v>1</v>
      </c>
      <c r="AF203" s="84">
        <v>0</v>
      </c>
      <c r="AG203" s="84">
        <v>0</v>
      </c>
      <c r="AH203" s="93">
        <v>1</v>
      </c>
      <c r="AI203" s="84">
        <v>0</v>
      </c>
      <c r="AJ203" s="94">
        <v>0</v>
      </c>
      <c r="AK203" s="93">
        <v>1</v>
      </c>
      <c r="AL203" s="84">
        <v>0</v>
      </c>
      <c r="AM203" s="94">
        <v>0</v>
      </c>
      <c r="AN203" s="93">
        <v>1</v>
      </c>
      <c r="AO203" s="84">
        <v>0</v>
      </c>
      <c r="AP203" s="94">
        <v>0</v>
      </c>
      <c r="AQ203" s="93">
        <v>1</v>
      </c>
      <c r="AR203" s="84">
        <v>0</v>
      </c>
      <c r="AS203" s="94">
        <v>0</v>
      </c>
      <c r="AT203" s="93">
        <v>1</v>
      </c>
      <c r="AU203" s="84">
        <v>0</v>
      </c>
      <c r="AV203" s="94">
        <v>0</v>
      </c>
      <c r="AW203" s="95">
        <f t="shared" si="126"/>
        <v>9484</v>
      </c>
      <c r="AX203" s="95">
        <f t="shared" si="127"/>
        <v>23221</v>
      </c>
      <c r="AY203" s="96">
        <f t="shared" si="128"/>
        <v>42287</v>
      </c>
      <c r="AZ203" s="107"/>
      <c r="BA203" s="97">
        <v>21</v>
      </c>
      <c r="BB203" s="98">
        <v>9</v>
      </c>
      <c r="BC203" s="98">
        <v>22</v>
      </c>
      <c r="BD203" s="99">
        <v>7.5</v>
      </c>
      <c r="BE203" s="100">
        <v>10.5</v>
      </c>
      <c r="BF203" s="101"/>
      <c r="BG203" s="84"/>
      <c r="BH203" s="84"/>
      <c r="BI203" s="102"/>
      <c r="BJ203" s="102"/>
      <c r="BK203" s="102"/>
      <c r="BL203" s="103"/>
      <c r="BM203" s="104"/>
      <c r="BN203" s="102"/>
      <c r="BO203" s="102"/>
      <c r="BP203" s="104"/>
      <c r="BQ203" s="104"/>
      <c r="BR203" s="104"/>
      <c r="BS203" s="104"/>
      <c r="BT203" s="105">
        <f t="shared" si="116"/>
        <v>1</v>
      </c>
      <c r="BU203" s="105">
        <f t="shared" si="117"/>
        <v>1</v>
      </c>
      <c r="BV203" s="105">
        <f t="shared" si="118"/>
        <v>1</v>
      </c>
      <c r="BW203" s="105">
        <f t="shared" si="108"/>
        <v>1</v>
      </c>
      <c r="BX203" s="105">
        <f t="shared" si="119"/>
        <v>1</v>
      </c>
      <c r="BY203" s="105">
        <f t="shared" si="120"/>
        <v>1</v>
      </c>
      <c r="BZ203" s="105">
        <f t="shared" si="121"/>
        <v>1</v>
      </c>
      <c r="CA203" s="221">
        <v>0.98</v>
      </c>
      <c r="CB203" s="221">
        <v>0.9</v>
      </c>
      <c r="CC203" s="340"/>
      <c r="CD203" s="340"/>
      <c r="CE203" s="340"/>
      <c r="CF203" s="340"/>
      <c r="CG203" s="340"/>
      <c r="CH203" s="340"/>
      <c r="CI203" s="340"/>
      <c r="CJ203" s="222">
        <v>0.998</v>
      </c>
      <c r="CK203" s="222">
        <v>0.95</v>
      </c>
      <c r="CL203" s="223">
        <f t="shared" si="109"/>
        <v>1</v>
      </c>
      <c r="CM203" s="223">
        <f t="shared" si="110"/>
        <v>1</v>
      </c>
      <c r="CN203" s="223">
        <f t="shared" si="111"/>
        <v>1</v>
      </c>
      <c r="CO203" s="223">
        <f t="shared" si="112"/>
        <v>1</v>
      </c>
      <c r="CP203" s="223">
        <f t="shared" si="113"/>
        <v>1</v>
      </c>
      <c r="CQ203" s="223">
        <f t="shared" si="114"/>
        <v>1</v>
      </c>
      <c r="CR203" s="223">
        <f t="shared" si="115"/>
        <v>1</v>
      </c>
      <c r="CS203" s="343"/>
      <c r="CT203" s="343"/>
      <c r="CU203" s="343"/>
      <c r="CV203" s="343"/>
      <c r="CW203" s="343"/>
      <c r="CX203" s="343"/>
      <c r="CY203" s="343"/>
      <c r="CZ203" s="342"/>
      <c r="DA203" s="338"/>
      <c r="DB203" s="338"/>
      <c r="DC203" s="338"/>
      <c r="DD203" s="338"/>
      <c r="DE203" s="84">
        <f t="shared" si="136"/>
        <v>0</v>
      </c>
      <c r="DF203" s="84">
        <f t="shared" si="136"/>
        <v>0</v>
      </c>
      <c r="DG203" s="84">
        <f t="shared" si="136"/>
        <v>0</v>
      </c>
      <c r="DH203" s="84">
        <f t="shared" si="137"/>
        <v>0</v>
      </c>
      <c r="DI203" s="84">
        <f t="shared" si="137"/>
        <v>0</v>
      </c>
      <c r="DJ203" s="84">
        <f t="shared" si="137"/>
        <v>0</v>
      </c>
      <c r="DK203" s="84">
        <f t="shared" si="137"/>
        <v>0</v>
      </c>
      <c r="DL203" s="337"/>
      <c r="DM203" s="337"/>
      <c r="DN203" s="337"/>
      <c r="DO203" s="337"/>
      <c r="DP203" s="337"/>
      <c r="DQ203" s="337"/>
      <c r="DR203" s="337"/>
    </row>
    <row r="204" spans="1:122" s="106" customFormat="1" ht="13.5" thickBot="1" x14ac:dyDescent="0.25">
      <c r="A204" s="84">
        <v>1878</v>
      </c>
      <c r="B204" s="335"/>
      <c r="C204" s="86">
        <v>42700</v>
      </c>
      <c r="D204" s="87">
        <v>12239</v>
      </c>
      <c r="E204" s="84"/>
      <c r="F204" s="88"/>
      <c r="G204" s="84"/>
      <c r="H204" s="89"/>
      <c r="I204" s="88">
        <v>3061</v>
      </c>
      <c r="J204" s="84">
        <v>173</v>
      </c>
      <c r="K204" s="88">
        <v>1</v>
      </c>
      <c r="L204" s="89">
        <v>0.94348252205161709</v>
      </c>
      <c r="M204" s="88">
        <v>2829</v>
      </c>
      <c r="N204" s="88">
        <v>164</v>
      </c>
      <c r="O204" s="88">
        <v>0</v>
      </c>
      <c r="P204" s="90">
        <v>0.94202898550724634</v>
      </c>
      <c r="Q204" s="88">
        <v>2304</v>
      </c>
      <c r="R204" s="88">
        <v>96</v>
      </c>
      <c r="S204" s="88">
        <v>0</v>
      </c>
      <c r="T204" s="90">
        <v>0.95833333333333337</v>
      </c>
      <c r="U204" s="88">
        <v>4045</v>
      </c>
      <c r="V204" s="88">
        <v>210</v>
      </c>
      <c r="W204" s="88">
        <v>0</v>
      </c>
      <c r="X204" s="90">
        <v>0.94808405438813348</v>
      </c>
      <c r="Y204" s="85">
        <v>12239</v>
      </c>
      <c r="Z204" s="85">
        <v>643</v>
      </c>
      <c r="AA204" s="91">
        <v>1</v>
      </c>
      <c r="AB204" s="92">
        <v>1</v>
      </c>
      <c r="AC204" s="84">
        <v>0</v>
      </c>
      <c r="AD204" s="84">
        <v>0</v>
      </c>
      <c r="AE204" s="92">
        <v>1</v>
      </c>
      <c r="AF204" s="84">
        <v>0</v>
      </c>
      <c r="AG204" s="84">
        <v>0</v>
      </c>
      <c r="AH204" s="93">
        <v>1</v>
      </c>
      <c r="AI204" s="84">
        <v>0</v>
      </c>
      <c r="AJ204" s="94">
        <v>0</v>
      </c>
      <c r="AK204" s="93">
        <v>1</v>
      </c>
      <c r="AL204" s="84">
        <v>0</v>
      </c>
      <c r="AM204" s="94">
        <v>0</v>
      </c>
      <c r="AN204" s="93">
        <v>1</v>
      </c>
      <c r="AO204" s="84">
        <v>0</v>
      </c>
      <c r="AP204" s="94">
        <v>0</v>
      </c>
      <c r="AQ204" s="93">
        <v>1</v>
      </c>
      <c r="AR204" s="84">
        <v>0</v>
      </c>
      <c r="AS204" s="94">
        <v>0</v>
      </c>
      <c r="AT204" s="93">
        <v>1</v>
      </c>
      <c r="AU204" s="84">
        <v>0</v>
      </c>
      <c r="AV204" s="94">
        <v>0</v>
      </c>
      <c r="AW204" s="95">
        <f t="shared" si="126"/>
        <v>0</v>
      </c>
      <c r="AX204" s="95">
        <f t="shared" si="127"/>
        <v>5890</v>
      </c>
      <c r="AY204" s="96">
        <f t="shared" si="128"/>
        <v>6349</v>
      </c>
      <c r="AZ204" s="107"/>
      <c r="BA204" s="97">
        <v>21</v>
      </c>
      <c r="BB204" s="98">
        <v>9</v>
      </c>
      <c r="BC204" s="98">
        <v>22</v>
      </c>
      <c r="BD204" s="99">
        <v>7.5</v>
      </c>
      <c r="BE204" s="100">
        <v>10.5</v>
      </c>
      <c r="BF204" s="101"/>
      <c r="BG204" s="84"/>
      <c r="BH204" s="84"/>
      <c r="BI204" s="102"/>
      <c r="BJ204" s="102"/>
      <c r="BK204" s="102"/>
      <c r="BL204" s="103"/>
      <c r="BM204" s="104"/>
      <c r="BN204" s="102"/>
      <c r="BO204" s="102"/>
      <c r="BP204" s="104"/>
      <c r="BQ204" s="104"/>
      <c r="BR204" s="104"/>
      <c r="BS204" s="104"/>
      <c r="BT204" s="105">
        <f t="shared" si="116"/>
        <v>1</v>
      </c>
      <c r="BU204" s="105">
        <f t="shared" si="117"/>
        <v>1</v>
      </c>
      <c r="BV204" s="105">
        <f t="shared" si="118"/>
        <v>1</v>
      </c>
      <c r="BW204" s="105">
        <f t="shared" si="108"/>
        <v>1</v>
      </c>
      <c r="BX204" s="105">
        <f t="shared" si="119"/>
        <v>1</v>
      </c>
      <c r="BY204" s="105">
        <f t="shared" si="120"/>
        <v>1</v>
      </c>
      <c r="BZ204" s="105">
        <f t="shared" si="121"/>
        <v>1</v>
      </c>
      <c r="CA204" s="221">
        <v>0.98</v>
      </c>
      <c r="CB204" s="221">
        <v>0.9</v>
      </c>
      <c r="CC204" s="340"/>
      <c r="CD204" s="340"/>
      <c r="CE204" s="340"/>
      <c r="CF204" s="340"/>
      <c r="CG204" s="340"/>
      <c r="CH204" s="340"/>
      <c r="CI204" s="340"/>
      <c r="CJ204" s="222">
        <v>0.998</v>
      </c>
      <c r="CK204" s="222">
        <v>0.95</v>
      </c>
      <c r="CL204" s="223">
        <f t="shared" si="109"/>
        <v>1</v>
      </c>
      <c r="CM204" s="223">
        <f t="shared" si="110"/>
        <v>1</v>
      </c>
      <c r="CN204" s="223">
        <f t="shared" si="111"/>
        <v>1</v>
      </c>
      <c r="CO204" s="223">
        <f t="shared" si="112"/>
        <v>1</v>
      </c>
      <c r="CP204" s="223">
        <f t="shared" si="113"/>
        <v>1</v>
      </c>
      <c r="CQ204" s="223">
        <f t="shared" si="114"/>
        <v>1</v>
      </c>
      <c r="CR204" s="223">
        <f t="shared" si="115"/>
        <v>1</v>
      </c>
      <c r="CS204" s="343"/>
      <c r="CT204" s="343"/>
      <c r="CU204" s="343"/>
      <c r="CV204" s="343"/>
      <c r="CW204" s="343"/>
      <c r="CX204" s="343"/>
      <c r="CY204" s="343"/>
      <c r="CZ204" s="342"/>
      <c r="DA204" s="338"/>
      <c r="DB204" s="338"/>
      <c r="DC204" s="338"/>
      <c r="DD204" s="338"/>
      <c r="DE204" s="84">
        <f t="shared" si="136"/>
        <v>0</v>
      </c>
      <c r="DF204" s="84">
        <f t="shared" si="136"/>
        <v>0</v>
      </c>
      <c r="DG204" s="84">
        <f t="shared" si="136"/>
        <v>0</v>
      </c>
      <c r="DH204" s="84">
        <f t="shared" si="137"/>
        <v>0</v>
      </c>
      <c r="DI204" s="84">
        <f t="shared" si="137"/>
        <v>0</v>
      </c>
      <c r="DJ204" s="84">
        <f t="shared" si="137"/>
        <v>0</v>
      </c>
      <c r="DK204" s="84">
        <f t="shared" si="137"/>
        <v>0</v>
      </c>
      <c r="DL204" s="337"/>
      <c r="DM204" s="337"/>
      <c r="DN204" s="337"/>
      <c r="DO204" s="337"/>
      <c r="DP204" s="337"/>
      <c r="DQ204" s="337"/>
      <c r="DR204" s="337"/>
    </row>
    <row r="205" spans="1:122" s="106" customFormat="1" ht="13.5" thickBot="1" x14ac:dyDescent="0.25">
      <c r="A205" s="84">
        <v>1879</v>
      </c>
      <c r="B205" s="336"/>
      <c r="C205" s="86">
        <v>42701</v>
      </c>
      <c r="D205" s="87">
        <v>39288</v>
      </c>
      <c r="E205" s="84">
        <v>1301</v>
      </c>
      <c r="F205" s="88"/>
      <c r="G205" s="84"/>
      <c r="H205" s="89"/>
      <c r="I205" s="88">
        <v>4751</v>
      </c>
      <c r="J205" s="84">
        <v>108</v>
      </c>
      <c r="K205" s="88">
        <v>3</v>
      </c>
      <c r="L205" s="89">
        <v>0.97726794359082303</v>
      </c>
      <c r="M205" s="88">
        <v>2091</v>
      </c>
      <c r="N205" s="88">
        <v>22</v>
      </c>
      <c r="O205" s="88">
        <v>0</v>
      </c>
      <c r="P205" s="90">
        <v>0.98947871831659495</v>
      </c>
      <c r="Q205" s="88">
        <v>295</v>
      </c>
      <c r="R205" s="88">
        <v>14</v>
      </c>
      <c r="S205" s="88">
        <v>0</v>
      </c>
      <c r="T205" s="90">
        <v>0.9525423728813559</v>
      </c>
      <c r="U205" s="88">
        <v>30850</v>
      </c>
      <c r="V205" s="88">
        <v>806</v>
      </c>
      <c r="W205" s="88">
        <v>5</v>
      </c>
      <c r="X205" s="90">
        <v>0.97387358184764994</v>
      </c>
      <c r="Y205" s="85">
        <v>39288</v>
      </c>
      <c r="Z205" s="85">
        <v>950</v>
      </c>
      <c r="AA205" s="91">
        <v>8</v>
      </c>
      <c r="AB205" s="92">
        <v>1</v>
      </c>
      <c r="AC205" s="84">
        <v>0</v>
      </c>
      <c r="AD205" s="84">
        <v>0</v>
      </c>
      <c r="AE205" s="92">
        <v>1</v>
      </c>
      <c r="AF205" s="84">
        <v>0</v>
      </c>
      <c r="AG205" s="84">
        <v>0</v>
      </c>
      <c r="AH205" s="93">
        <v>1</v>
      </c>
      <c r="AI205" s="84">
        <v>0</v>
      </c>
      <c r="AJ205" s="94">
        <v>0</v>
      </c>
      <c r="AK205" s="93">
        <v>1</v>
      </c>
      <c r="AL205" s="84">
        <v>0</v>
      </c>
      <c r="AM205" s="94">
        <v>0</v>
      </c>
      <c r="AN205" s="93">
        <v>1</v>
      </c>
      <c r="AO205" s="84">
        <v>0</v>
      </c>
      <c r="AP205" s="94">
        <v>0</v>
      </c>
      <c r="AQ205" s="93">
        <v>1</v>
      </c>
      <c r="AR205" s="84">
        <v>0</v>
      </c>
      <c r="AS205" s="94">
        <v>0</v>
      </c>
      <c r="AT205" s="93">
        <v>1</v>
      </c>
      <c r="AU205" s="84">
        <v>0</v>
      </c>
      <c r="AV205" s="94">
        <v>0</v>
      </c>
      <c r="AW205" s="95">
        <f t="shared" si="126"/>
        <v>1301</v>
      </c>
      <c r="AX205" s="95">
        <f t="shared" si="127"/>
        <v>6842</v>
      </c>
      <c r="AY205" s="96">
        <f t="shared" si="128"/>
        <v>31145</v>
      </c>
      <c r="AZ205" s="107"/>
      <c r="BA205" s="97">
        <v>21</v>
      </c>
      <c r="BB205" s="98">
        <v>9</v>
      </c>
      <c r="BC205" s="98">
        <v>22</v>
      </c>
      <c r="BD205" s="99">
        <v>7.5</v>
      </c>
      <c r="BE205" s="100">
        <v>10.5</v>
      </c>
      <c r="BF205" s="101"/>
      <c r="BG205" s="84"/>
      <c r="BH205" s="84"/>
      <c r="BI205" s="102"/>
      <c r="BJ205" s="102"/>
      <c r="BK205" s="102"/>
      <c r="BL205" s="103"/>
      <c r="BM205" s="104"/>
      <c r="BN205" s="102"/>
      <c r="BO205" s="102"/>
      <c r="BP205" s="104"/>
      <c r="BQ205" s="104"/>
      <c r="BR205" s="104"/>
      <c r="BS205" s="104"/>
      <c r="BT205" s="105">
        <f t="shared" si="116"/>
        <v>1</v>
      </c>
      <c r="BU205" s="105">
        <f t="shared" si="117"/>
        <v>1</v>
      </c>
      <c r="BV205" s="105">
        <f t="shared" si="118"/>
        <v>1</v>
      </c>
      <c r="BW205" s="105">
        <f t="shared" si="108"/>
        <v>1</v>
      </c>
      <c r="BX205" s="105">
        <f t="shared" si="119"/>
        <v>1</v>
      </c>
      <c r="BY205" s="105">
        <f t="shared" si="120"/>
        <v>1</v>
      </c>
      <c r="BZ205" s="105">
        <f t="shared" si="121"/>
        <v>1</v>
      </c>
      <c r="CA205" s="221">
        <v>0.98</v>
      </c>
      <c r="CB205" s="221">
        <v>0.9</v>
      </c>
      <c r="CC205" s="341"/>
      <c r="CD205" s="341"/>
      <c r="CE205" s="341"/>
      <c r="CF205" s="341"/>
      <c r="CG205" s="341"/>
      <c r="CH205" s="341"/>
      <c r="CI205" s="341"/>
      <c r="CJ205" s="222">
        <v>0.998</v>
      </c>
      <c r="CK205" s="222">
        <v>0.95</v>
      </c>
      <c r="CL205" s="223">
        <f t="shared" si="109"/>
        <v>1</v>
      </c>
      <c r="CM205" s="223">
        <f t="shared" si="110"/>
        <v>1</v>
      </c>
      <c r="CN205" s="223">
        <f t="shared" si="111"/>
        <v>1</v>
      </c>
      <c r="CO205" s="223">
        <f t="shared" si="112"/>
        <v>1</v>
      </c>
      <c r="CP205" s="223">
        <f t="shared" si="113"/>
        <v>1</v>
      </c>
      <c r="CQ205" s="223">
        <f t="shared" si="114"/>
        <v>1</v>
      </c>
      <c r="CR205" s="223">
        <f t="shared" si="115"/>
        <v>1</v>
      </c>
      <c r="CS205" s="343"/>
      <c r="CT205" s="343"/>
      <c r="CU205" s="343"/>
      <c r="CV205" s="343"/>
      <c r="CW205" s="343"/>
      <c r="CX205" s="343"/>
      <c r="CY205" s="343"/>
      <c r="CZ205" s="342"/>
      <c r="DA205" s="338"/>
      <c r="DB205" s="338"/>
      <c r="DC205" s="338"/>
      <c r="DD205" s="338"/>
      <c r="DE205" s="84">
        <f t="shared" si="136"/>
        <v>0</v>
      </c>
      <c r="DF205" s="84">
        <f t="shared" si="136"/>
        <v>0</v>
      </c>
      <c r="DG205" s="84">
        <f t="shared" si="136"/>
        <v>0</v>
      </c>
      <c r="DH205" s="84">
        <f t="shared" si="137"/>
        <v>0</v>
      </c>
      <c r="DI205" s="84">
        <f t="shared" si="137"/>
        <v>0</v>
      </c>
      <c r="DJ205" s="84">
        <f t="shared" si="137"/>
        <v>0</v>
      </c>
      <c r="DK205" s="84">
        <f t="shared" si="137"/>
        <v>0</v>
      </c>
      <c r="DL205" s="337"/>
      <c r="DM205" s="337"/>
      <c r="DN205" s="337"/>
      <c r="DO205" s="337"/>
      <c r="DP205" s="337"/>
      <c r="DQ205" s="337"/>
      <c r="DR205" s="337"/>
    </row>
    <row r="206" spans="1:122" s="106" customFormat="1" ht="13.5" thickBot="1" x14ac:dyDescent="0.25">
      <c r="A206" s="84">
        <v>1880</v>
      </c>
      <c r="B206" s="334">
        <v>48</v>
      </c>
      <c r="C206" s="86">
        <v>42702</v>
      </c>
      <c r="D206" s="87">
        <v>88168</v>
      </c>
      <c r="E206" s="84">
        <v>12687</v>
      </c>
      <c r="F206" s="88">
        <v>282</v>
      </c>
      <c r="G206" s="84">
        <v>11</v>
      </c>
      <c r="H206" s="89">
        <v>0.97777252305509577</v>
      </c>
      <c r="I206" s="88">
        <v>17471</v>
      </c>
      <c r="J206" s="84">
        <v>508</v>
      </c>
      <c r="K206" s="88">
        <v>4</v>
      </c>
      <c r="L206" s="89">
        <v>0.9709232442333009</v>
      </c>
      <c r="M206" s="88">
        <v>6015</v>
      </c>
      <c r="N206" s="88">
        <v>200</v>
      </c>
      <c r="O206" s="88">
        <v>0</v>
      </c>
      <c r="P206" s="90">
        <v>0.96674979218620116</v>
      </c>
      <c r="Q206" s="88">
        <v>8682</v>
      </c>
      <c r="R206" s="88">
        <v>394</v>
      </c>
      <c r="S206" s="88">
        <v>0</v>
      </c>
      <c r="T206" s="90">
        <v>0.95461875143976038</v>
      </c>
      <c r="U206" s="88">
        <v>43313</v>
      </c>
      <c r="V206" s="88">
        <v>1479</v>
      </c>
      <c r="W206" s="88">
        <v>11</v>
      </c>
      <c r="X206" s="90">
        <v>0.96585320804377439</v>
      </c>
      <c r="Y206" s="85">
        <v>88168</v>
      </c>
      <c r="Z206" s="85">
        <v>2863</v>
      </c>
      <c r="AA206" s="91">
        <v>26</v>
      </c>
      <c r="AB206" s="92">
        <v>1</v>
      </c>
      <c r="AC206" s="84">
        <v>0</v>
      </c>
      <c r="AD206" s="84">
        <v>0</v>
      </c>
      <c r="AE206" s="92">
        <v>1</v>
      </c>
      <c r="AF206" s="84">
        <v>0</v>
      </c>
      <c r="AG206" s="84">
        <v>0</v>
      </c>
      <c r="AH206" s="93">
        <v>1</v>
      </c>
      <c r="AI206" s="84">
        <v>0</v>
      </c>
      <c r="AJ206" s="94">
        <v>0</v>
      </c>
      <c r="AK206" s="93">
        <v>1</v>
      </c>
      <c r="AL206" s="84">
        <v>0</v>
      </c>
      <c r="AM206" s="94">
        <v>0</v>
      </c>
      <c r="AN206" s="93">
        <v>1</v>
      </c>
      <c r="AO206" s="84">
        <v>0</v>
      </c>
      <c r="AP206" s="94">
        <v>0</v>
      </c>
      <c r="AQ206" s="93">
        <v>1</v>
      </c>
      <c r="AR206" s="84">
        <v>0</v>
      </c>
      <c r="AS206" s="94">
        <v>0</v>
      </c>
      <c r="AT206" s="93">
        <v>1</v>
      </c>
      <c r="AU206" s="84">
        <v>0</v>
      </c>
      <c r="AV206" s="94">
        <v>0</v>
      </c>
      <c r="AW206" s="95">
        <f t="shared" si="126"/>
        <v>12687</v>
      </c>
      <c r="AX206" s="95">
        <f t="shared" si="127"/>
        <v>23486</v>
      </c>
      <c r="AY206" s="96">
        <f t="shared" si="128"/>
        <v>51995</v>
      </c>
      <c r="AZ206" s="107"/>
      <c r="BA206" s="97">
        <v>14.5</v>
      </c>
      <c r="BB206" s="98">
        <v>0</v>
      </c>
      <c r="BC206" s="98">
        <v>12</v>
      </c>
      <c r="BD206" s="99">
        <v>7.5</v>
      </c>
      <c r="BE206" s="100">
        <v>10.5</v>
      </c>
      <c r="BF206" s="101"/>
      <c r="BG206" s="84"/>
      <c r="BH206" s="84"/>
      <c r="BI206" s="102"/>
      <c r="BJ206" s="102"/>
      <c r="BK206" s="102"/>
      <c r="BL206" s="103"/>
      <c r="BM206" s="104"/>
      <c r="BN206" s="102"/>
      <c r="BO206" s="102"/>
      <c r="BP206" s="104"/>
      <c r="BQ206" s="104"/>
      <c r="BR206" s="104"/>
      <c r="BS206" s="104"/>
      <c r="BT206" s="105">
        <f t="shared" si="116"/>
        <v>1</v>
      </c>
      <c r="BU206" s="105">
        <f t="shared" si="117"/>
        <v>1</v>
      </c>
      <c r="BV206" s="105">
        <f t="shared" si="118"/>
        <v>1</v>
      </c>
      <c r="BW206" s="105">
        <f t="shared" si="108"/>
        <v>1</v>
      </c>
      <c r="BX206" s="105">
        <f t="shared" si="119"/>
        <v>1</v>
      </c>
      <c r="BY206" s="105">
        <f t="shared" si="120"/>
        <v>1</v>
      </c>
      <c r="BZ206" s="105">
        <f t="shared" si="121"/>
        <v>1</v>
      </c>
      <c r="CA206" s="221">
        <v>0.98</v>
      </c>
      <c r="CB206" s="221">
        <v>0.9</v>
      </c>
      <c r="CC206" s="339">
        <f t="shared" ref="CC206:CI206" si="140">AVERAGE(BT206:BT212)</f>
        <v>1</v>
      </c>
      <c r="CD206" s="339">
        <f t="shared" si="140"/>
        <v>1</v>
      </c>
      <c r="CE206" s="339">
        <f t="shared" si="140"/>
        <v>1</v>
      </c>
      <c r="CF206" s="339">
        <f t="shared" si="140"/>
        <v>1</v>
      </c>
      <c r="CG206" s="339">
        <f t="shared" si="140"/>
        <v>1</v>
      </c>
      <c r="CH206" s="339">
        <f t="shared" si="140"/>
        <v>1</v>
      </c>
      <c r="CI206" s="339">
        <f t="shared" si="140"/>
        <v>1</v>
      </c>
      <c r="CJ206" s="222">
        <v>0.998</v>
      </c>
      <c r="CK206" s="222">
        <v>0.95</v>
      </c>
      <c r="CL206" s="223">
        <f t="shared" si="109"/>
        <v>1</v>
      </c>
      <c r="CM206" s="223">
        <f t="shared" si="110"/>
        <v>1</v>
      </c>
      <c r="CN206" s="223">
        <f t="shared" si="111"/>
        <v>1</v>
      </c>
      <c r="CO206" s="223">
        <f t="shared" si="112"/>
        <v>1</v>
      </c>
      <c r="CP206" s="223">
        <f t="shared" si="113"/>
        <v>1</v>
      </c>
      <c r="CQ206" s="223">
        <f t="shared" si="114"/>
        <v>1</v>
      </c>
      <c r="CR206" s="223">
        <f t="shared" si="115"/>
        <v>1</v>
      </c>
      <c r="CS206" s="342">
        <f t="shared" ref="CS206:CY206" si="141">AVERAGE(CL206:CL212)</f>
        <v>1</v>
      </c>
      <c r="CT206" s="342">
        <f t="shared" si="141"/>
        <v>1</v>
      </c>
      <c r="CU206" s="342">
        <f t="shared" si="141"/>
        <v>1</v>
      </c>
      <c r="CV206" s="342">
        <f t="shared" si="141"/>
        <v>1</v>
      </c>
      <c r="CW206" s="342">
        <f t="shared" si="141"/>
        <v>1</v>
      </c>
      <c r="CX206" s="342">
        <f t="shared" si="141"/>
        <v>1</v>
      </c>
      <c r="CY206" s="342">
        <f t="shared" si="141"/>
        <v>1</v>
      </c>
      <c r="CZ206" s="342">
        <f>(SUM(Q206:Q212)-SUM(R206:R212))/SUM(Q206:Q212)</f>
        <v>0.95617507351277986</v>
      </c>
      <c r="DA206" s="338">
        <f>(SUM(U206:U212)-SUM(V206:V212))/SUM(U206:U212)</f>
        <v>0.96614635681136873</v>
      </c>
      <c r="DB206" s="338">
        <f>((SUM(E206:E212)-SUM(F206:F212))/SUM(E206:E212))</f>
        <v>0.97757901839004901</v>
      </c>
      <c r="DC206" s="338">
        <f>((SUM(I206:I212)-SUM(J206:J212))/SUM(I206:I212))</f>
        <v>0.96996458856716594</v>
      </c>
      <c r="DD206" s="338">
        <f>((SUM(M206:M212)-SUM(N206:N212))/SUM(M206:M212))</f>
        <v>0.96490316227158335</v>
      </c>
      <c r="DE206" s="84">
        <f t="shared" si="136"/>
        <v>0</v>
      </c>
      <c r="DF206" s="84">
        <f t="shared" si="136"/>
        <v>0</v>
      </c>
      <c r="DG206" s="84">
        <f t="shared" si="136"/>
        <v>0</v>
      </c>
      <c r="DH206" s="84">
        <f t="shared" si="137"/>
        <v>0</v>
      </c>
      <c r="DI206" s="84">
        <f t="shared" si="137"/>
        <v>0</v>
      </c>
      <c r="DJ206" s="84">
        <f t="shared" si="137"/>
        <v>0</v>
      </c>
      <c r="DK206" s="84">
        <f t="shared" si="137"/>
        <v>0</v>
      </c>
      <c r="DL206" s="337">
        <f>IF(CC206&lt;99%,5000,IF(CC206&lt;99.2%,4500,IF(CC206&lt;99.3%,4000,IF(CC206&lt;99.4%,3500,IF(CC206&lt;99.5%,3000,IF(CC206&lt;99.6%,2500,IF(CC206&lt;99.7%,2000,IF(CC206&lt;99.8%,1500,))))))))</f>
        <v>0</v>
      </c>
      <c r="DM206" s="337">
        <f>IF(CD206&lt;99%,5000,IF(CD206&lt;99.2%,4500,IF(CD206&lt;99.3%,4000,IF(CD206&lt;99.4%,3500,IF(CD206&lt;99.5%,3000,IF(CD206&lt;99.6%,2500,IF(CD206&lt;99.7%,2000,IF(CD206&lt;99.8%,1500,))))))))</f>
        <v>0</v>
      </c>
      <c r="DN206" s="337">
        <f>IF(CE206&lt;99%,5000,IF(CE206&lt;99.2%,4500,IF(CE206&lt;99.3%,4000,IF(CE206&lt;99.4%,3500,IF(CE206&lt;99.5%,3000,IF(CE206&lt;99.6%,2500,IF(CE206&lt;99.7%,2000,IF(CE206&lt;99.8%,1500,))))))))</f>
        <v>0</v>
      </c>
      <c r="DO206" s="337">
        <f>IF(CF206&lt;88.2%,5000,IF(CF206&lt;88.4%,4500,IF(CF206&lt;88.5%,4000,IF(CF206&lt;88.6%,3500,IF(CF206&lt;88.7%,3000,IF(CF206&lt;88.8%,2500,IF(CF206&lt;88.9%,2000,IF(CF206&lt;90%,1500,))))))))</f>
        <v>0</v>
      </c>
      <c r="DP206" s="337">
        <f>IF(CG206&lt;99%,5000,IF(CG206&lt;99.2%,4500,IF(CG206&lt;99.3%,4000,IF(CG206&lt;99.4%,3500,IF(CG206&lt;99.5%,3000,IF(CG206&lt;99.6%,2500,IF(CG206&lt;99.7%,2000,IF(CG206&lt;99.8%,1500,))))))))</f>
        <v>0</v>
      </c>
      <c r="DQ206" s="337">
        <f>IF(CH206&lt;99%,5000,IF(CH206&lt;99.2%,4500,IF(CH206&lt;99.3%,4000,IF(CH206&lt;99.4%,3500,IF(CH206&lt;99.5%,3000,IF(CH206&lt;99.6%,2500,IF(CH206&lt;99.7%,2000,IF(CH206&lt;99.8%,1500,))))))))</f>
        <v>0</v>
      </c>
      <c r="DR206" s="337">
        <f>IF(CI206&lt;99%,5000,IF(CI206&lt;99.2%,4500,IF(CI206&lt;99.3%,4000,IF(CI206&lt;99.4%,3500,IF(CI206&lt;99.5%,3000,IF(CI206&lt;99.6%,2500,IF(CI206&lt;99.7%,2000,IF(CI206&lt;99.8%,1500,))))))))</f>
        <v>0</v>
      </c>
    </row>
    <row r="207" spans="1:122" s="106" customFormat="1" ht="13.5" thickBot="1" x14ac:dyDescent="0.25">
      <c r="A207" s="84">
        <v>1881</v>
      </c>
      <c r="B207" s="335"/>
      <c r="C207" s="86">
        <v>42703</v>
      </c>
      <c r="D207" s="87">
        <v>90606</v>
      </c>
      <c r="E207" s="84">
        <v>11734</v>
      </c>
      <c r="F207" s="88">
        <v>258</v>
      </c>
      <c r="G207" s="84">
        <v>0</v>
      </c>
      <c r="H207" s="89">
        <v>0.97801261291972053</v>
      </c>
      <c r="I207" s="88">
        <v>20727</v>
      </c>
      <c r="J207" s="84">
        <v>529</v>
      </c>
      <c r="K207" s="88">
        <v>1</v>
      </c>
      <c r="L207" s="89">
        <v>0.97447773435615381</v>
      </c>
      <c r="M207" s="88">
        <v>5695</v>
      </c>
      <c r="N207" s="88">
        <v>253</v>
      </c>
      <c r="O207" s="88">
        <v>0</v>
      </c>
      <c r="P207" s="90">
        <v>0.9555750658472344</v>
      </c>
      <c r="Q207" s="88">
        <v>8202</v>
      </c>
      <c r="R207" s="88">
        <v>288</v>
      </c>
      <c r="S207" s="88">
        <v>2</v>
      </c>
      <c r="T207" s="90">
        <v>0.96488661302121437</v>
      </c>
      <c r="U207" s="88">
        <v>44248</v>
      </c>
      <c r="V207" s="88">
        <v>1630</v>
      </c>
      <c r="W207" s="88">
        <v>10</v>
      </c>
      <c r="X207" s="90">
        <v>0.96316217682155125</v>
      </c>
      <c r="Y207" s="85">
        <v>90606</v>
      </c>
      <c r="Z207" s="85">
        <v>2958</v>
      </c>
      <c r="AA207" s="91">
        <v>13</v>
      </c>
      <c r="AB207" s="92">
        <v>1</v>
      </c>
      <c r="AC207" s="84">
        <v>0</v>
      </c>
      <c r="AD207" s="84">
        <v>0</v>
      </c>
      <c r="AE207" s="92">
        <v>1</v>
      </c>
      <c r="AF207" s="84">
        <v>0</v>
      </c>
      <c r="AG207" s="84">
        <v>0</v>
      </c>
      <c r="AH207" s="93">
        <v>1</v>
      </c>
      <c r="AI207" s="84">
        <v>0</v>
      </c>
      <c r="AJ207" s="94">
        <v>0</v>
      </c>
      <c r="AK207" s="93">
        <v>1</v>
      </c>
      <c r="AL207" s="84">
        <v>0</v>
      </c>
      <c r="AM207" s="94">
        <v>0</v>
      </c>
      <c r="AN207" s="93">
        <v>1</v>
      </c>
      <c r="AO207" s="84">
        <v>0</v>
      </c>
      <c r="AP207" s="94">
        <v>0</v>
      </c>
      <c r="AQ207" s="93">
        <v>1</v>
      </c>
      <c r="AR207" s="84">
        <v>0</v>
      </c>
      <c r="AS207" s="94">
        <v>0</v>
      </c>
      <c r="AT207" s="93">
        <v>1</v>
      </c>
      <c r="AU207" s="84">
        <v>0</v>
      </c>
      <c r="AV207" s="94">
        <v>0</v>
      </c>
      <c r="AW207" s="95">
        <f t="shared" si="126"/>
        <v>11734</v>
      </c>
      <c r="AX207" s="95">
        <f t="shared" si="127"/>
        <v>26422</v>
      </c>
      <c r="AY207" s="96">
        <f t="shared" si="128"/>
        <v>52450</v>
      </c>
      <c r="AZ207" s="107"/>
      <c r="BA207" s="97">
        <v>16</v>
      </c>
      <c r="BB207" s="98">
        <v>0</v>
      </c>
      <c r="BC207" s="98">
        <v>8</v>
      </c>
      <c r="BD207" s="99">
        <v>7.5</v>
      </c>
      <c r="BE207" s="100">
        <v>10.5</v>
      </c>
      <c r="BF207" s="101"/>
      <c r="BG207" s="84"/>
      <c r="BH207" s="84"/>
      <c r="BI207" s="102"/>
      <c r="BJ207" s="102"/>
      <c r="BK207" s="102"/>
      <c r="BL207" s="103"/>
      <c r="BM207" s="104"/>
      <c r="BN207" s="102"/>
      <c r="BO207" s="102"/>
      <c r="BP207" s="104"/>
      <c r="BQ207" s="104"/>
      <c r="BR207" s="104"/>
      <c r="BS207" s="104"/>
      <c r="BT207" s="105">
        <f t="shared" si="116"/>
        <v>1</v>
      </c>
      <c r="BU207" s="105">
        <f t="shared" si="117"/>
        <v>1</v>
      </c>
      <c r="BV207" s="105">
        <f t="shared" si="118"/>
        <v>1</v>
      </c>
      <c r="BW207" s="105">
        <f t="shared" si="108"/>
        <v>1</v>
      </c>
      <c r="BX207" s="105">
        <f t="shared" si="119"/>
        <v>1</v>
      </c>
      <c r="BY207" s="105">
        <f t="shared" si="120"/>
        <v>1</v>
      </c>
      <c r="BZ207" s="105">
        <f t="shared" si="121"/>
        <v>1</v>
      </c>
      <c r="CA207" s="221">
        <v>0.98</v>
      </c>
      <c r="CB207" s="221">
        <v>0.9</v>
      </c>
      <c r="CC207" s="340"/>
      <c r="CD207" s="340"/>
      <c r="CE207" s="340"/>
      <c r="CF207" s="340"/>
      <c r="CG207" s="340"/>
      <c r="CH207" s="340"/>
      <c r="CI207" s="340"/>
      <c r="CJ207" s="222">
        <v>0.998</v>
      </c>
      <c r="CK207" s="222">
        <v>0.95</v>
      </c>
      <c r="CL207" s="223">
        <f t="shared" si="109"/>
        <v>1</v>
      </c>
      <c r="CM207" s="223">
        <f t="shared" si="110"/>
        <v>1</v>
      </c>
      <c r="CN207" s="223">
        <f t="shared" si="111"/>
        <v>1</v>
      </c>
      <c r="CO207" s="223">
        <f t="shared" si="112"/>
        <v>1</v>
      </c>
      <c r="CP207" s="223">
        <f t="shared" si="113"/>
        <v>1</v>
      </c>
      <c r="CQ207" s="223">
        <f t="shared" si="114"/>
        <v>1</v>
      </c>
      <c r="CR207" s="223">
        <f t="shared" si="115"/>
        <v>1</v>
      </c>
      <c r="CS207" s="343"/>
      <c r="CT207" s="343"/>
      <c r="CU207" s="343"/>
      <c r="CV207" s="343"/>
      <c r="CW207" s="343"/>
      <c r="CX207" s="343"/>
      <c r="CY207" s="343"/>
      <c r="CZ207" s="342"/>
      <c r="DA207" s="338"/>
      <c r="DB207" s="338"/>
      <c r="DC207" s="338"/>
      <c r="DD207" s="338"/>
      <c r="DE207" s="84">
        <f t="shared" si="136"/>
        <v>0</v>
      </c>
      <c r="DF207" s="84">
        <f t="shared" si="136"/>
        <v>0</v>
      </c>
      <c r="DG207" s="84">
        <f t="shared" si="136"/>
        <v>0</v>
      </c>
      <c r="DH207" s="84">
        <f t="shared" si="137"/>
        <v>0</v>
      </c>
      <c r="DI207" s="84">
        <f t="shared" si="137"/>
        <v>0</v>
      </c>
      <c r="DJ207" s="84">
        <f t="shared" si="137"/>
        <v>0</v>
      </c>
      <c r="DK207" s="84">
        <f t="shared" si="137"/>
        <v>0</v>
      </c>
      <c r="DL207" s="337"/>
      <c r="DM207" s="337"/>
      <c r="DN207" s="337"/>
      <c r="DO207" s="337"/>
      <c r="DP207" s="337"/>
      <c r="DQ207" s="337"/>
      <c r="DR207" s="337"/>
    </row>
    <row r="208" spans="1:122" s="106" customFormat="1" ht="13.5" thickBot="1" x14ac:dyDescent="0.25">
      <c r="A208" s="84">
        <v>1882</v>
      </c>
      <c r="B208" s="335"/>
      <c r="C208" s="86">
        <v>42704</v>
      </c>
      <c r="D208" s="87">
        <v>83655</v>
      </c>
      <c r="E208" s="84">
        <v>10789</v>
      </c>
      <c r="F208" s="88">
        <v>230</v>
      </c>
      <c r="G208" s="84">
        <v>0</v>
      </c>
      <c r="H208" s="89">
        <v>0.9786819909166744</v>
      </c>
      <c r="I208" s="88">
        <v>19357</v>
      </c>
      <c r="J208" s="84">
        <v>530</v>
      </c>
      <c r="K208" s="88">
        <v>0</v>
      </c>
      <c r="L208" s="89">
        <v>0.97261972413080544</v>
      </c>
      <c r="M208" s="88">
        <v>5385</v>
      </c>
      <c r="N208" s="88">
        <v>139</v>
      </c>
      <c r="O208" s="88">
        <v>0</v>
      </c>
      <c r="P208" s="90">
        <v>0.9741875580315692</v>
      </c>
      <c r="Q208" s="88">
        <v>10618</v>
      </c>
      <c r="R208" s="88">
        <v>436</v>
      </c>
      <c r="S208" s="88">
        <v>0</v>
      </c>
      <c r="T208" s="90">
        <v>0.95893765304200418</v>
      </c>
      <c r="U208" s="88">
        <v>37506</v>
      </c>
      <c r="V208" s="88">
        <v>1289</v>
      </c>
      <c r="W208" s="88">
        <v>5</v>
      </c>
      <c r="X208" s="90">
        <v>0.96563216552018338</v>
      </c>
      <c r="Y208" s="85">
        <v>83655</v>
      </c>
      <c r="Z208" s="85">
        <v>2624</v>
      </c>
      <c r="AA208" s="91">
        <v>5</v>
      </c>
      <c r="AB208" s="92">
        <v>1</v>
      </c>
      <c r="AC208" s="84">
        <v>0</v>
      </c>
      <c r="AD208" s="84">
        <v>0</v>
      </c>
      <c r="AE208" s="92">
        <v>1</v>
      </c>
      <c r="AF208" s="84">
        <v>0</v>
      </c>
      <c r="AG208" s="84">
        <v>0</v>
      </c>
      <c r="AH208" s="93">
        <v>1</v>
      </c>
      <c r="AI208" s="84">
        <v>0</v>
      </c>
      <c r="AJ208" s="94">
        <v>0</v>
      </c>
      <c r="AK208" s="93">
        <v>1</v>
      </c>
      <c r="AL208" s="84">
        <v>0</v>
      </c>
      <c r="AM208" s="94">
        <v>0</v>
      </c>
      <c r="AN208" s="93">
        <v>1</v>
      </c>
      <c r="AO208" s="84">
        <v>0</v>
      </c>
      <c r="AP208" s="94">
        <v>0</v>
      </c>
      <c r="AQ208" s="93">
        <v>1</v>
      </c>
      <c r="AR208" s="84">
        <v>0</v>
      </c>
      <c r="AS208" s="94">
        <v>0</v>
      </c>
      <c r="AT208" s="93">
        <v>1</v>
      </c>
      <c r="AU208" s="84">
        <v>0</v>
      </c>
      <c r="AV208" s="94">
        <v>0</v>
      </c>
      <c r="AW208" s="95">
        <f t="shared" si="126"/>
        <v>10789</v>
      </c>
      <c r="AX208" s="95">
        <f t="shared" si="127"/>
        <v>24742</v>
      </c>
      <c r="AY208" s="96">
        <f t="shared" si="128"/>
        <v>48124</v>
      </c>
      <c r="AZ208" s="107"/>
      <c r="BA208" s="97">
        <v>21</v>
      </c>
      <c r="BB208" s="98">
        <v>9</v>
      </c>
      <c r="BC208" s="98">
        <v>18</v>
      </c>
      <c r="BD208" s="99">
        <v>7.5</v>
      </c>
      <c r="BE208" s="100">
        <v>10.5</v>
      </c>
      <c r="BF208" s="101"/>
      <c r="BG208" s="84"/>
      <c r="BH208" s="84"/>
      <c r="BI208" s="102"/>
      <c r="BJ208" s="102"/>
      <c r="BK208" s="102"/>
      <c r="BL208" s="103"/>
      <c r="BM208" s="104"/>
      <c r="BN208" s="102"/>
      <c r="BO208" s="102"/>
      <c r="BP208" s="104"/>
      <c r="BQ208" s="104"/>
      <c r="BR208" s="104"/>
      <c r="BS208" s="104"/>
      <c r="BT208" s="105">
        <f t="shared" si="116"/>
        <v>1</v>
      </c>
      <c r="BU208" s="105">
        <f t="shared" si="117"/>
        <v>1</v>
      </c>
      <c r="BV208" s="105">
        <f t="shared" si="118"/>
        <v>1</v>
      </c>
      <c r="BW208" s="105">
        <f t="shared" si="108"/>
        <v>1</v>
      </c>
      <c r="BX208" s="105">
        <f t="shared" si="119"/>
        <v>1</v>
      </c>
      <c r="BY208" s="105">
        <f t="shared" si="120"/>
        <v>1</v>
      </c>
      <c r="BZ208" s="105">
        <f t="shared" si="121"/>
        <v>1</v>
      </c>
      <c r="CA208" s="221">
        <v>0.98</v>
      </c>
      <c r="CB208" s="221">
        <v>0.9</v>
      </c>
      <c r="CC208" s="340"/>
      <c r="CD208" s="340"/>
      <c r="CE208" s="340"/>
      <c r="CF208" s="340"/>
      <c r="CG208" s="340"/>
      <c r="CH208" s="340"/>
      <c r="CI208" s="340"/>
      <c r="CJ208" s="222">
        <v>0.998</v>
      </c>
      <c r="CK208" s="222">
        <v>0.95</v>
      </c>
      <c r="CL208" s="223">
        <f t="shared" si="109"/>
        <v>1</v>
      </c>
      <c r="CM208" s="223">
        <f t="shared" si="110"/>
        <v>1</v>
      </c>
      <c r="CN208" s="223">
        <f t="shared" si="111"/>
        <v>1</v>
      </c>
      <c r="CO208" s="223">
        <f t="shared" si="112"/>
        <v>1</v>
      </c>
      <c r="CP208" s="223">
        <f t="shared" si="113"/>
        <v>1</v>
      </c>
      <c r="CQ208" s="223">
        <f t="shared" si="114"/>
        <v>1</v>
      </c>
      <c r="CR208" s="223">
        <f t="shared" si="115"/>
        <v>1</v>
      </c>
      <c r="CS208" s="343"/>
      <c r="CT208" s="343"/>
      <c r="CU208" s="343"/>
      <c r="CV208" s="343"/>
      <c r="CW208" s="343"/>
      <c r="CX208" s="343"/>
      <c r="CY208" s="343"/>
      <c r="CZ208" s="342"/>
      <c r="DA208" s="338"/>
      <c r="DB208" s="338"/>
      <c r="DC208" s="338"/>
      <c r="DD208" s="338"/>
      <c r="DE208" s="84">
        <f t="shared" si="136"/>
        <v>0</v>
      </c>
      <c r="DF208" s="84">
        <f t="shared" si="136"/>
        <v>0</v>
      </c>
      <c r="DG208" s="84">
        <f t="shared" si="136"/>
        <v>0</v>
      </c>
      <c r="DH208" s="84">
        <f t="shared" si="137"/>
        <v>0</v>
      </c>
      <c r="DI208" s="84">
        <f t="shared" si="137"/>
        <v>0</v>
      </c>
      <c r="DJ208" s="84">
        <f t="shared" si="137"/>
        <v>0</v>
      </c>
      <c r="DK208" s="84">
        <f t="shared" si="137"/>
        <v>0</v>
      </c>
      <c r="DL208" s="337"/>
      <c r="DM208" s="337"/>
      <c r="DN208" s="337"/>
      <c r="DO208" s="337"/>
      <c r="DP208" s="337"/>
      <c r="DQ208" s="337"/>
      <c r="DR208" s="337"/>
    </row>
    <row r="209" spans="1:122" s="106" customFormat="1" ht="13.5" thickBot="1" x14ac:dyDescent="0.25">
      <c r="A209" s="84">
        <v>1883</v>
      </c>
      <c r="B209" s="335"/>
      <c r="C209" s="86">
        <v>42705</v>
      </c>
      <c r="D209" s="87">
        <v>79789</v>
      </c>
      <c r="E209" s="84">
        <v>10466</v>
      </c>
      <c r="F209" s="88">
        <v>230</v>
      </c>
      <c r="G209" s="84">
        <v>0</v>
      </c>
      <c r="H209" s="89">
        <v>0.97802407796674951</v>
      </c>
      <c r="I209" s="88">
        <v>18987</v>
      </c>
      <c r="J209" s="84">
        <v>542</v>
      </c>
      <c r="K209" s="88">
        <v>0</v>
      </c>
      <c r="L209" s="89">
        <v>0.97145415284141778</v>
      </c>
      <c r="M209" s="88">
        <v>5106</v>
      </c>
      <c r="N209" s="88">
        <v>179</v>
      </c>
      <c r="O209" s="88">
        <v>1</v>
      </c>
      <c r="P209" s="90">
        <v>0.96494320407363887</v>
      </c>
      <c r="Q209" s="88">
        <v>9243</v>
      </c>
      <c r="R209" s="88">
        <v>419</v>
      </c>
      <c r="S209" s="88">
        <v>0</v>
      </c>
      <c r="T209" s="90">
        <v>0.95466839770637235</v>
      </c>
      <c r="U209" s="88">
        <v>35987</v>
      </c>
      <c r="V209" s="88">
        <v>1276</v>
      </c>
      <c r="W209" s="88">
        <v>7</v>
      </c>
      <c r="X209" s="90">
        <v>0.96454275154917057</v>
      </c>
      <c r="Y209" s="85">
        <v>79789</v>
      </c>
      <c r="Z209" s="85">
        <v>2646</v>
      </c>
      <c r="AA209" s="91">
        <v>8</v>
      </c>
      <c r="AB209" s="92">
        <v>1</v>
      </c>
      <c r="AC209" s="84">
        <v>0</v>
      </c>
      <c r="AD209" s="84">
        <v>0</v>
      </c>
      <c r="AE209" s="92">
        <v>1</v>
      </c>
      <c r="AF209" s="84">
        <v>0</v>
      </c>
      <c r="AG209" s="84">
        <v>0</v>
      </c>
      <c r="AH209" s="93">
        <v>1</v>
      </c>
      <c r="AI209" s="84">
        <v>0</v>
      </c>
      <c r="AJ209" s="94">
        <v>0</v>
      </c>
      <c r="AK209" s="93">
        <v>1</v>
      </c>
      <c r="AL209" s="84">
        <v>0</v>
      </c>
      <c r="AM209" s="94">
        <v>0</v>
      </c>
      <c r="AN209" s="93">
        <v>1</v>
      </c>
      <c r="AO209" s="84">
        <v>0</v>
      </c>
      <c r="AP209" s="94">
        <v>0</v>
      </c>
      <c r="AQ209" s="93">
        <v>1</v>
      </c>
      <c r="AR209" s="84">
        <v>0</v>
      </c>
      <c r="AS209" s="94">
        <v>0</v>
      </c>
      <c r="AT209" s="93">
        <v>1</v>
      </c>
      <c r="AU209" s="84">
        <v>0</v>
      </c>
      <c r="AV209" s="94">
        <v>0</v>
      </c>
      <c r="AW209" s="95">
        <f t="shared" si="126"/>
        <v>10466</v>
      </c>
      <c r="AX209" s="95">
        <f t="shared" si="127"/>
        <v>24093</v>
      </c>
      <c r="AY209" s="96">
        <f t="shared" si="128"/>
        <v>45230</v>
      </c>
      <c r="AZ209" s="107"/>
      <c r="BA209" s="97">
        <v>21</v>
      </c>
      <c r="BB209" s="98">
        <v>9</v>
      </c>
      <c r="BC209" s="98">
        <v>22</v>
      </c>
      <c r="BD209" s="99">
        <v>7.5</v>
      </c>
      <c r="BE209" s="100">
        <v>10.5</v>
      </c>
      <c r="BF209" s="101"/>
      <c r="BG209" s="84"/>
      <c r="BH209" s="84"/>
      <c r="BI209" s="102"/>
      <c r="BJ209" s="102"/>
      <c r="BK209" s="102"/>
      <c r="BL209" s="103"/>
      <c r="BM209" s="104"/>
      <c r="BN209" s="102"/>
      <c r="BO209" s="102"/>
      <c r="BP209" s="104"/>
      <c r="BQ209" s="104"/>
      <c r="BR209" s="104"/>
      <c r="BS209" s="104"/>
      <c r="BT209" s="105">
        <f t="shared" si="116"/>
        <v>1</v>
      </c>
      <c r="BU209" s="105">
        <f t="shared" si="117"/>
        <v>1</v>
      </c>
      <c r="BV209" s="105">
        <f t="shared" si="118"/>
        <v>1</v>
      </c>
      <c r="BW209" s="105">
        <f t="shared" si="108"/>
        <v>1</v>
      </c>
      <c r="BX209" s="105">
        <f t="shared" si="119"/>
        <v>1</v>
      </c>
      <c r="BY209" s="105">
        <f t="shared" si="120"/>
        <v>1</v>
      </c>
      <c r="BZ209" s="105">
        <f t="shared" si="121"/>
        <v>1</v>
      </c>
      <c r="CA209" s="221">
        <v>0.98</v>
      </c>
      <c r="CB209" s="221">
        <v>0.9</v>
      </c>
      <c r="CC209" s="340"/>
      <c r="CD209" s="340"/>
      <c r="CE209" s="340"/>
      <c r="CF209" s="340"/>
      <c r="CG209" s="340"/>
      <c r="CH209" s="340"/>
      <c r="CI209" s="340"/>
      <c r="CJ209" s="222">
        <v>0.998</v>
      </c>
      <c r="CK209" s="222">
        <v>0.95</v>
      </c>
      <c r="CL209" s="223">
        <f t="shared" si="109"/>
        <v>1</v>
      </c>
      <c r="CM209" s="223">
        <f t="shared" si="110"/>
        <v>1</v>
      </c>
      <c r="CN209" s="223">
        <f t="shared" si="111"/>
        <v>1</v>
      </c>
      <c r="CO209" s="223">
        <f t="shared" si="112"/>
        <v>1</v>
      </c>
      <c r="CP209" s="223">
        <f t="shared" si="113"/>
        <v>1</v>
      </c>
      <c r="CQ209" s="223">
        <f t="shared" si="114"/>
        <v>1</v>
      </c>
      <c r="CR209" s="223">
        <f t="shared" si="115"/>
        <v>1</v>
      </c>
      <c r="CS209" s="343"/>
      <c r="CT209" s="343"/>
      <c r="CU209" s="343"/>
      <c r="CV209" s="343"/>
      <c r="CW209" s="343"/>
      <c r="CX209" s="343"/>
      <c r="CY209" s="343"/>
      <c r="CZ209" s="342"/>
      <c r="DA209" s="338"/>
      <c r="DB209" s="338"/>
      <c r="DC209" s="338"/>
      <c r="DD209" s="338"/>
      <c r="DE209" s="84">
        <f t="shared" si="136"/>
        <v>0</v>
      </c>
      <c r="DF209" s="84">
        <f t="shared" si="136"/>
        <v>0</v>
      </c>
      <c r="DG209" s="84">
        <f t="shared" si="136"/>
        <v>0</v>
      </c>
      <c r="DH209" s="84">
        <f t="shared" si="137"/>
        <v>0</v>
      </c>
      <c r="DI209" s="84">
        <f t="shared" si="137"/>
        <v>0</v>
      </c>
      <c r="DJ209" s="84">
        <f t="shared" si="137"/>
        <v>0</v>
      </c>
      <c r="DK209" s="84">
        <f t="shared" si="137"/>
        <v>0</v>
      </c>
      <c r="DL209" s="337"/>
      <c r="DM209" s="337"/>
      <c r="DN209" s="337"/>
      <c r="DO209" s="337"/>
      <c r="DP209" s="337"/>
      <c r="DQ209" s="337"/>
      <c r="DR209" s="337"/>
    </row>
    <row r="210" spans="1:122" s="106" customFormat="1" ht="13.5" thickBot="1" x14ac:dyDescent="0.25">
      <c r="A210" s="84">
        <v>1884</v>
      </c>
      <c r="B210" s="335"/>
      <c r="C210" s="86">
        <v>42706</v>
      </c>
      <c r="D210" s="87">
        <v>77778</v>
      </c>
      <c r="E210" s="84">
        <v>11210</v>
      </c>
      <c r="F210" s="88">
        <v>289</v>
      </c>
      <c r="G210" s="84">
        <v>2</v>
      </c>
      <c r="H210" s="89">
        <v>0.97421944692239071</v>
      </c>
      <c r="I210" s="88">
        <v>20536</v>
      </c>
      <c r="J210" s="84">
        <v>572</v>
      </c>
      <c r="K210" s="88">
        <v>3</v>
      </c>
      <c r="L210" s="89">
        <v>0.97214647448383329</v>
      </c>
      <c r="M210" s="88">
        <v>5864</v>
      </c>
      <c r="N210" s="88">
        <v>189</v>
      </c>
      <c r="O210" s="88">
        <v>0</v>
      </c>
      <c r="P210" s="90">
        <v>0.96776944065484316</v>
      </c>
      <c r="Q210" s="88">
        <v>8715</v>
      </c>
      <c r="R210" s="88">
        <v>388</v>
      </c>
      <c r="S210" s="88">
        <v>3</v>
      </c>
      <c r="T210" s="90">
        <v>0.95547905909351694</v>
      </c>
      <c r="U210" s="88">
        <v>31453</v>
      </c>
      <c r="V210" s="88">
        <v>1137</v>
      </c>
      <c r="W210" s="88">
        <v>11</v>
      </c>
      <c r="X210" s="90">
        <v>0.96385082504053665</v>
      </c>
      <c r="Y210" s="85">
        <v>77778</v>
      </c>
      <c r="Z210" s="85">
        <v>2575</v>
      </c>
      <c r="AA210" s="91">
        <v>19</v>
      </c>
      <c r="AB210" s="92">
        <v>1</v>
      </c>
      <c r="AC210" s="84">
        <v>0</v>
      </c>
      <c r="AD210" s="84">
        <v>0</v>
      </c>
      <c r="AE210" s="92">
        <v>1</v>
      </c>
      <c r="AF210" s="84">
        <v>0</v>
      </c>
      <c r="AG210" s="84">
        <v>0</v>
      </c>
      <c r="AH210" s="93">
        <v>1</v>
      </c>
      <c r="AI210" s="84">
        <v>0</v>
      </c>
      <c r="AJ210" s="94">
        <v>0</v>
      </c>
      <c r="AK210" s="93">
        <v>1</v>
      </c>
      <c r="AL210" s="84">
        <v>0</v>
      </c>
      <c r="AM210" s="94">
        <v>0</v>
      </c>
      <c r="AN210" s="93">
        <v>1</v>
      </c>
      <c r="AO210" s="84">
        <v>0</v>
      </c>
      <c r="AP210" s="94">
        <v>0</v>
      </c>
      <c r="AQ210" s="93">
        <v>1</v>
      </c>
      <c r="AR210" s="84">
        <v>0</v>
      </c>
      <c r="AS210" s="94">
        <v>0</v>
      </c>
      <c r="AT210" s="93">
        <v>1</v>
      </c>
      <c r="AU210" s="84">
        <v>0</v>
      </c>
      <c r="AV210" s="94">
        <v>0</v>
      </c>
      <c r="AW210" s="95">
        <f t="shared" si="126"/>
        <v>11210</v>
      </c>
      <c r="AX210" s="95">
        <f t="shared" si="127"/>
        <v>26400</v>
      </c>
      <c r="AY210" s="96">
        <f t="shared" si="128"/>
        <v>40168</v>
      </c>
      <c r="AZ210" s="107"/>
      <c r="BA210" s="97">
        <v>21</v>
      </c>
      <c r="BB210" s="98">
        <v>9</v>
      </c>
      <c r="BC210" s="98">
        <v>22</v>
      </c>
      <c r="BD210" s="99">
        <v>7.5</v>
      </c>
      <c r="BE210" s="100">
        <v>10.5</v>
      </c>
      <c r="BF210" s="101"/>
      <c r="BG210" s="84"/>
      <c r="BH210" s="84"/>
      <c r="BI210" s="102"/>
      <c r="BJ210" s="102"/>
      <c r="BK210" s="102"/>
      <c r="BL210" s="103"/>
      <c r="BM210" s="104"/>
      <c r="BN210" s="102"/>
      <c r="BO210" s="102"/>
      <c r="BP210" s="104"/>
      <c r="BQ210" s="104"/>
      <c r="BR210" s="104"/>
      <c r="BS210" s="104"/>
      <c r="BT210" s="105">
        <f t="shared" si="116"/>
        <v>1</v>
      </c>
      <c r="BU210" s="105">
        <f t="shared" si="117"/>
        <v>1</v>
      </c>
      <c r="BV210" s="105">
        <f t="shared" si="118"/>
        <v>1</v>
      </c>
      <c r="BW210" s="105">
        <f t="shared" si="108"/>
        <v>1</v>
      </c>
      <c r="BX210" s="105">
        <f t="shared" si="119"/>
        <v>1</v>
      </c>
      <c r="BY210" s="105">
        <f t="shared" si="120"/>
        <v>1</v>
      </c>
      <c r="BZ210" s="105">
        <f t="shared" si="121"/>
        <v>1</v>
      </c>
      <c r="CA210" s="221">
        <v>0.98</v>
      </c>
      <c r="CB210" s="221">
        <v>0.9</v>
      </c>
      <c r="CC210" s="340"/>
      <c r="CD210" s="340"/>
      <c r="CE210" s="340"/>
      <c r="CF210" s="340"/>
      <c r="CG210" s="340"/>
      <c r="CH210" s="340"/>
      <c r="CI210" s="340"/>
      <c r="CJ210" s="222">
        <v>0.998</v>
      </c>
      <c r="CK210" s="222">
        <v>0.95</v>
      </c>
      <c r="CL210" s="223">
        <f t="shared" si="109"/>
        <v>1</v>
      </c>
      <c r="CM210" s="223">
        <f t="shared" si="110"/>
        <v>1</v>
      </c>
      <c r="CN210" s="223">
        <f t="shared" si="111"/>
        <v>1</v>
      </c>
      <c r="CO210" s="223">
        <f t="shared" si="112"/>
        <v>1</v>
      </c>
      <c r="CP210" s="223">
        <f t="shared" si="113"/>
        <v>1</v>
      </c>
      <c r="CQ210" s="223">
        <f t="shared" si="114"/>
        <v>1</v>
      </c>
      <c r="CR210" s="223">
        <f t="shared" si="115"/>
        <v>1</v>
      </c>
      <c r="CS210" s="343"/>
      <c r="CT210" s="343"/>
      <c r="CU210" s="343"/>
      <c r="CV210" s="343"/>
      <c r="CW210" s="343"/>
      <c r="CX210" s="343"/>
      <c r="CY210" s="343"/>
      <c r="CZ210" s="342"/>
      <c r="DA210" s="338"/>
      <c r="DB210" s="338"/>
      <c r="DC210" s="338"/>
      <c r="DD210" s="338"/>
      <c r="DE210" s="84">
        <f t="shared" si="136"/>
        <v>0</v>
      </c>
      <c r="DF210" s="84">
        <f t="shared" si="136"/>
        <v>0</v>
      </c>
      <c r="DG210" s="84">
        <f t="shared" si="136"/>
        <v>0</v>
      </c>
      <c r="DH210" s="84">
        <f t="shared" si="137"/>
        <v>0</v>
      </c>
      <c r="DI210" s="84">
        <f t="shared" si="137"/>
        <v>0</v>
      </c>
      <c r="DJ210" s="84">
        <f t="shared" si="137"/>
        <v>0</v>
      </c>
      <c r="DK210" s="84">
        <f t="shared" si="137"/>
        <v>0</v>
      </c>
      <c r="DL210" s="337"/>
      <c r="DM210" s="337"/>
      <c r="DN210" s="337"/>
      <c r="DO210" s="337"/>
      <c r="DP210" s="337"/>
      <c r="DQ210" s="337"/>
      <c r="DR210" s="337"/>
    </row>
    <row r="211" spans="1:122" s="106" customFormat="1" ht="13.5" thickBot="1" x14ac:dyDescent="0.25">
      <c r="A211" s="84">
        <v>1885</v>
      </c>
      <c r="B211" s="335"/>
      <c r="C211" s="86">
        <v>42707</v>
      </c>
      <c r="D211" s="87">
        <v>21681</v>
      </c>
      <c r="E211" s="84"/>
      <c r="F211" s="88"/>
      <c r="G211" s="84"/>
      <c r="H211" s="89"/>
      <c r="I211" s="88">
        <v>9658</v>
      </c>
      <c r="J211" s="84">
        <v>464</v>
      </c>
      <c r="K211" s="88">
        <v>0</v>
      </c>
      <c r="L211" s="89">
        <v>0.95195692689997924</v>
      </c>
      <c r="M211" s="88">
        <v>3376</v>
      </c>
      <c r="N211" s="88">
        <v>132</v>
      </c>
      <c r="O211" s="88">
        <v>0</v>
      </c>
      <c r="P211" s="90">
        <v>0.9609004739336493</v>
      </c>
      <c r="Q211" s="88">
        <v>3486</v>
      </c>
      <c r="R211" s="88">
        <v>163</v>
      </c>
      <c r="S211" s="88">
        <v>0</v>
      </c>
      <c r="T211" s="90">
        <v>0.95324153757888697</v>
      </c>
      <c r="U211" s="88">
        <v>5161</v>
      </c>
      <c r="V211" s="88">
        <v>228</v>
      </c>
      <c r="W211" s="88">
        <v>4</v>
      </c>
      <c r="X211" s="90">
        <v>0.95582251501646964</v>
      </c>
      <c r="Y211" s="85">
        <v>21681</v>
      </c>
      <c r="Z211" s="85">
        <v>987</v>
      </c>
      <c r="AA211" s="91">
        <v>4</v>
      </c>
      <c r="AB211" s="92">
        <v>1</v>
      </c>
      <c r="AC211" s="84">
        <v>0</v>
      </c>
      <c r="AD211" s="84">
        <v>0</v>
      </c>
      <c r="AE211" s="92">
        <v>1</v>
      </c>
      <c r="AF211" s="84">
        <v>0</v>
      </c>
      <c r="AG211" s="84">
        <v>0</v>
      </c>
      <c r="AH211" s="93">
        <v>1</v>
      </c>
      <c r="AI211" s="84">
        <v>0</v>
      </c>
      <c r="AJ211" s="94">
        <v>0</v>
      </c>
      <c r="AK211" s="93">
        <v>1</v>
      </c>
      <c r="AL211" s="84">
        <v>0</v>
      </c>
      <c r="AM211" s="94">
        <v>0</v>
      </c>
      <c r="AN211" s="93">
        <v>1</v>
      </c>
      <c r="AO211" s="84">
        <v>0</v>
      </c>
      <c r="AP211" s="94">
        <v>0</v>
      </c>
      <c r="AQ211" s="93">
        <v>1</v>
      </c>
      <c r="AR211" s="84">
        <v>0</v>
      </c>
      <c r="AS211" s="94">
        <v>0</v>
      </c>
      <c r="AT211" s="93">
        <v>1</v>
      </c>
      <c r="AU211" s="84">
        <v>0</v>
      </c>
      <c r="AV211" s="94">
        <v>0</v>
      </c>
      <c r="AW211" s="95">
        <f t="shared" si="126"/>
        <v>0</v>
      </c>
      <c r="AX211" s="95">
        <f t="shared" si="127"/>
        <v>13034</v>
      </c>
      <c r="AY211" s="96">
        <f t="shared" si="128"/>
        <v>8647</v>
      </c>
      <c r="AZ211" s="107"/>
      <c r="BA211" s="97">
        <v>21</v>
      </c>
      <c r="BB211" s="98">
        <v>9</v>
      </c>
      <c r="BC211" s="98">
        <v>22</v>
      </c>
      <c r="BD211" s="99">
        <v>7.5</v>
      </c>
      <c r="BE211" s="100">
        <v>10.5</v>
      </c>
      <c r="BF211" s="101"/>
      <c r="BG211" s="84"/>
      <c r="BH211" s="84"/>
      <c r="BI211" s="102"/>
      <c r="BJ211" s="102"/>
      <c r="BK211" s="102"/>
      <c r="BL211" s="103"/>
      <c r="BM211" s="104"/>
      <c r="BN211" s="102"/>
      <c r="BO211" s="102"/>
      <c r="BP211" s="104"/>
      <c r="BQ211" s="104"/>
      <c r="BR211" s="104"/>
      <c r="BS211" s="104"/>
      <c r="BT211" s="105">
        <f t="shared" si="116"/>
        <v>1</v>
      </c>
      <c r="BU211" s="105">
        <f t="shared" si="117"/>
        <v>1</v>
      </c>
      <c r="BV211" s="105">
        <f t="shared" si="118"/>
        <v>1</v>
      </c>
      <c r="BW211" s="105">
        <f t="shared" si="108"/>
        <v>1</v>
      </c>
      <c r="BX211" s="105">
        <f t="shared" si="119"/>
        <v>1</v>
      </c>
      <c r="BY211" s="105">
        <f t="shared" si="120"/>
        <v>1</v>
      </c>
      <c r="BZ211" s="105">
        <f t="shared" si="121"/>
        <v>1</v>
      </c>
      <c r="CA211" s="221">
        <v>0.98</v>
      </c>
      <c r="CB211" s="221">
        <v>0.9</v>
      </c>
      <c r="CC211" s="340"/>
      <c r="CD211" s="340"/>
      <c r="CE211" s="340"/>
      <c r="CF211" s="340"/>
      <c r="CG211" s="340"/>
      <c r="CH211" s="340"/>
      <c r="CI211" s="340"/>
      <c r="CJ211" s="222">
        <v>0.998</v>
      </c>
      <c r="CK211" s="222">
        <v>0.95</v>
      </c>
      <c r="CL211" s="223">
        <f t="shared" si="109"/>
        <v>1</v>
      </c>
      <c r="CM211" s="223">
        <f t="shared" si="110"/>
        <v>1</v>
      </c>
      <c r="CN211" s="223">
        <f t="shared" si="111"/>
        <v>1</v>
      </c>
      <c r="CO211" s="223">
        <f t="shared" si="112"/>
        <v>1</v>
      </c>
      <c r="CP211" s="223">
        <f t="shared" si="113"/>
        <v>1</v>
      </c>
      <c r="CQ211" s="223">
        <f t="shared" si="114"/>
        <v>1</v>
      </c>
      <c r="CR211" s="223">
        <f t="shared" si="115"/>
        <v>1</v>
      </c>
      <c r="CS211" s="343"/>
      <c r="CT211" s="343"/>
      <c r="CU211" s="343"/>
      <c r="CV211" s="343"/>
      <c r="CW211" s="343"/>
      <c r="CX211" s="343"/>
      <c r="CY211" s="343"/>
      <c r="CZ211" s="342"/>
      <c r="DA211" s="338"/>
      <c r="DB211" s="338"/>
      <c r="DC211" s="338"/>
      <c r="DD211" s="338"/>
      <c r="DE211" s="84">
        <f t="shared" si="136"/>
        <v>0</v>
      </c>
      <c r="DF211" s="84">
        <f t="shared" si="136"/>
        <v>0</v>
      </c>
      <c r="DG211" s="84">
        <f t="shared" si="136"/>
        <v>0</v>
      </c>
      <c r="DH211" s="84">
        <f t="shared" si="137"/>
        <v>0</v>
      </c>
      <c r="DI211" s="84">
        <f t="shared" si="137"/>
        <v>0</v>
      </c>
      <c r="DJ211" s="84">
        <f t="shared" si="137"/>
        <v>0</v>
      </c>
      <c r="DK211" s="84">
        <f t="shared" si="137"/>
        <v>0</v>
      </c>
      <c r="DL211" s="337"/>
      <c r="DM211" s="337"/>
      <c r="DN211" s="337"/>
      <c r="DO211" s="337"/>
      <c r="DP211" s="337"/>
      <c r="DQ211" s="337"/>
      <c r="DR211" s="337"/>
    </row>
    <row r="212" spans="1:122" s="106" customFormat="1" ht="13.5" thickBot="1" x14ac:dyDescent="0.25">
      <c r="A212" s="84">
        <v>1886</v>
      </c>
      <c r="B212" s="336"/>
      <c r="C212" s="86">
        <v>42708</v>
      </c>
      <c r="D212" s="87">
        <v>51201</v>
      </c>
      <c r="E212" s="84">
        <v>917</v>
      </c>
      <c r="F212" s="88">
        <v>7</v>
      </c>
      <c r="G212" s="84">
        <v>0</v>
      </c>
      <c r="H212" s="89">
        <v>0.99236641221374045</v>
      </c>
      <c r="I212" s="88">
        <v>9893</v>
      </c>
      <c r="J212" s="84">
        <v>358</v>
      </c>
      <c r="K212" s="88">
        <v>3</v>
      </c>
      <c r="L212" s="89">
        <v>0.96381279692712019</v>
      </c>
      <c r="M212" s="88">
        <v>5115</v>
      </c>
      <c r="N212" s="88">
        <v>191</v>
      </c>
      <c r="O212" s="88">
        <v>2</v>
      </c>
      <c r="P212" s="90">
        <v>0.96265884652981426</v>
      </c>
      <c r="Q212" s="88">
        <v>4106</v>
      </c>
      <c r="R212" s="88">
        <v>237</v>
      </c>
      <c r="S212" s="88">
        <v>0</v>
      </c>
      <c r="T212" s="90">
        <v>0.94227959084266921</v>
      </c>
      <c r="U212" s="88">
        <v>31170</v>
      </c>
      <c r="V212" s="88">
        <v>708</v>
      </c>
      <c r="W212" s="88">
        <v>0</v>
      </c>
      <c r="X212" s="90">
        <v>0.97728585178055827</v>
      </c>
      <c r="Y212" s="85">
        <v>51201</v>
      </c>
      <c r="Z212" s="85">
        <v>1501</v>
      </c>
      <c r="AA212" s="91">
        <v>5</v>
      </c>
      <c r="AB212" s="92">
        <v>1</v>
      </c>
      <c r="AC212" s="84">
        <v>0</v>
      </c>
      <c r="AD212" s="84">
        <v>0</v>
      </c>
      <c r="AE212" s="92">
        <v>1</v>
      </c>
      <c r="AF212" s="84">
        <v>0</v>
      </c>
      <c r="AG212" s="84">
        <v>0</v>
      </c>
      <c r="AH212" s="93">
        <v>1</v>
      </c>
      <c r="AI212" s="84">
        <v>0</v>
      </c>
      <c r="AJ212" s="94">
        <v>0</v>
      </c>
      <c r="AK212" s="93">
        <v>1</v>
      </c>
      <c r="AL212" s="84">
        <v>0</v>
      </c>
      <c r="AM212" s="94">
        <v>0</v>
      </c>
      <c r="AN212" s="93">
        <v>1</v>
      </c>
      <c r="AO212" s="84">
        <v>0</v>
      </c>
      <c r="AP212" s="94">
        <v>0</v>
      </c>
      <c r="AQ212" s="93">
        <v>1</v>
      </c>
      <c r="AR212" s="84">
        <v>0</v>
      </c>
      <c r="AS212" s="94">
        <v>0</v>
      </c>
      <c r="AT212" s="93">
        <v>1</v>
      </c>
      <c r="AU212" s="84">
        <v>0</v>
      </c>
      <c r="AV212" s="94">
        <v>0</v>
      </c>
      <c r="AW212" s="95">
        <f t="shared" si="126"/>
        <v>917</v>
      </c>
      <c r="AX212" s="95">
        <f t="shared" si="127"/>
        <v>15008</v>
      </c>
      <c r="AY212" s="96">
        <f t="shared" si="128"/>
        <v>35276</v>
      </c>
      <c r="AZ212" s="107"/>
      <c r="BA212" s="97">
        <v>21</v>
      </c>
      <c r="BB212" s="98">
        <v>9</v>
      </c>
      <c r="BC212" s="98">
        <v>22</v>
      </c>
      <c r="BD212" s="99">
        <v>7.5</v>
      </c>
      <c r="BE212" s="100">
        <v>10.5</v>
      </c>
      <c r="BF212" s="101"/>
      <c r="BG212" s="84"/>
      <c r="BH212" s="84"/>
      <c r="BI212" s="102"/>
      <c r="BJ212" s="102"/>
      <c r="BK212" s="102"/>
      <c r="BL212" s="103"/>
      <c r="BM212" s="104"/>
      <c r="BN212" s="102"/>
      <c r="BO212" s="102"/>
      <c r="BP212" s="104"/>
      <c r="BQ212" s="104"/>
      <c r="BR212" s="104"/>
      <c r="BS212" s="104"/>
      <c r="BT212" s="105">
        <f t="shared" si="116"/>
        <v>1</v>
      </c>
      <c r="BU212" s="105">
        <f t="shared" si="117"/>
        <v>1</v>
      </c>
      <c r="BV212" s="105">
        <f t="shared" si="118"/>
        <v>1</v>
      </c>
      <c r="BW212" s="105">
        <f t="shared" si="108"/>
        <v>1</v>
      </c>
      <c r="BX212" s="105">
        <f t="shared" si="119"/>
        <v>1</v>
      </c>
      <c r="BY212" s="105">
        <f t="shared" si="120"/>
        <v>1</v>
      </c>
      <c r="BZ212" s="105">
        <f t="shared" si="121"/>
        <v>1</v>
      </c>
      <c r="CA212" s="221">
        <v>0.98</v>
      </c>
      <c r="CB212" s="221">
        <v>0.9</v>
      </c>
      <c r="CC212" s="341"/>
      <c r="CD212" s="341"/>
      <c r="CE212" s="341"/>
      <c r="CF212" s="341"/>
      <c r="CG212" s="341"/>
      <c r="CH212" s="341"/>
      <c r="CI212" s="341"/>
      <c r="CJ212" s="222">
        <v>0.998</v>
      </c>
      <c r="CK212" s="222">
        <v>0.95</v>
      </c>
      <c r="CL212" s="223">
        <f t="shared" si="109"/>
        <v>1</v>
      </c>
      <c r="CM212" s="223">
        <f t="shared" si="110"/>
        <v>1</v>
      </c>
      <c r="CN212" s="223">
        <f t="shared" si="111"/>
        <v>1</v>
      </c>
      <c r="CO212" s="223">
        <f t="shared" si="112"/>
        <v>1</v>
      </c>
      <c r="CP212" s="223">
        <f t="shared" si="113"/>
        <v>1</v>
      </c>
      <c r="CQ212" s="223">
        <f t="shared" si="114"/>
        <v>1</v>
      </c>
      <c r="CR212" s="223">
        <f t="shared" si="115"/>
        <v>1</v>
      </c>
      <c r="CS212" s="343"/>
      <c r="CT212" s="343"/>
      <c r="CU212" s="343"/>
      <c r="CV212" s="343"/>
      <c r="CW212" s="343"/>
      <c r="CX212" s="343"/>
      <c r="CY212" s="343"/>
      <c r="CZ212" s="342"/>
      <c r="DA212" s="338"/>
      <c r="DB212" s="338"/>
      <c r="DC212" s="338"/>
      <c r="DD212" s="338"/>
      <c r="DE212" s="84">
        <f t="shared" si="136"/>
        <v>0</v>
      </c>
      <c r="DF212" s="84">
        <f t="shared" si="136"/>
        <v>0</v>
      </c>
      <c r="DG212" s="84">
        <f t="shared" si="136"/>
        <v>0</v>
      </c>
      <c r="DH212" s="84">
        <f t="shared" si="137"/>
        <v>0</v>
      </c>
      <c r="DI212" s="84">
        <f t="shared" si="137"/>
        <v>0</v>
      </c>
      <c r="DJ212" s="84">
        <f t="shared" si="137"/>
        <v>0</v>
      </c>
      <c r="DK212" s="84">
        <f t="shared" si="137"/>
        <v>0</v>
      </c>
      <c r="DL212" s="337"/>
      <c r="DM212" s="337"/>
      <c r="DN212" s="337"/>
      <c r="DO212" s="337"/>
      <c r="DP212" s="337"/>
      <c r="DQ212" s="337"/>
      <c r="DR212" s="337"/>
    </row>
    <row r="213" spans="1:122" s="106" customFormat="1" ht="13.5" thickBot="1" x14ac:dyDescent="0.25">
      <c r="A213" s="84">
        <v>1887</v>
      </c>
      <c r="B213" s="334">
        <v>49</v>
      </c>
      <c r="C213" s="86">
        <v>42709</v>
      </c>
      <c r="D213" s="87">
        <v>91729</v>
      </c>
      <c r="E213" s="84">
        <v>11956</v>
      </c>
      <c r="F213" s="88">
        <v>276</v>
      </c>
      <c r="G213" s="84">
        <v>1</v>
      </c>
      <c r="H213" s="89">
        <v>0.97691535630645698</v>
      </c>
      <c r="I213" s="88">
        <v>18917</v>
      </c>
      <c r="J213" s="84">
        <v>399</v>
      </c>
      <c r="K213" s="88">
        <v>0</v>
      </c>
      <c r="L213" s="89">
        <v>0.9789078606544378</v>
      </c>
      <c r="M213" s="88">
        <v>6085</v>
      </c>
      <c r="N213" s="88">
        <v>236</v>
      </c>
      <c r="O213" s="88">
        <v>0</v>
      </c>
      <c r="P213" s="90">
        <v>0.96121610517666389</v>
      </c>
      <c r="Q213" s="88">
        <v>9188</v>
      </c>
      <c r="R213" s="88">
        <v>320</v>
      </c>
      <c r="S213" s="88">
        <v>1</v>
      </c>
      <c r="T213" s="90">
        <v>0.96517196343056155</v>
      </c>
      <c r="U213" s="88">
        <v>45583</v>
      </c>
      <c r="V213" s="88">
        <v>1449</v>
      </c>
      <c r="W213" s="88">
        <v>13</v>
      </c>
      <c r="X213" s="90">
        <v>0.96821183335892769</v>
      </c>
      <c r="Y213" s="85">
        <v>91729</v>
      </c>
      <c r="Z213" s="85">
        <v>2680</v>
      </c>
      <c r="AA213" s="91">
        <v>15</v>
      </c>
      <c r="AB213" s="92">
        <v>0.98809999999999998</v>
      </c>
      <c r="AC213" s="84">
        <v>1</v>
      </c>
      <c r="AD213" s="84">
        <v>0.25</v>
      </c>
      <c r="AE213" s="92">
        <v>1</v>
      </c>
      <c r="AF213" s="84">
        <v>0</v>
      </c>
      <c r="AG213" s="84">
        <v>0</v>
      </c>
      <c r="AH213" s="93">
        <v>1</v>
      </c>
      <c r="AI213" s="84">
        <v>0</v>
      </c>
      <c r="AJ213" s="94">
        <v>0</v>
      </c>
      <c r="AK213" s="93">
        <v>1</v>
      </c>
      <c r="AL213" s="84">
        <v>0</v>
      </c>
      <c r="AM213" s="94">
        <v>0</v>
      </c>
      <c r="AN213" s="93">
        <v>1</v>
      </c>
      <c r="AO213" s="84">
        <v>0</v>
      </c>
      <c r="AP213" s="94">
        <v>0</v>
      </c>
      <c r="AQ213" s="93">
        <v>1</v>
      </c>
      <c r="AR213" s="84">
        <v>0</v>
      </c>
      <c r="AS213" s="94">
        <v>0</v>
      </c>
      <c r="AT213" s="93">
        <v>1</v>
      </c>
      <c r="AU213" s="84">
        <v>0</v>
      </c>
      <c r="AV213" s="94">
        <v>0</v>
      </c>
      <c r="AW213" s="95">
        <f t="shared" si="126"/>
        <v>11956</v>
      </c>
      <c r="AX213" s="95">
        <f t="shared" si="127"/>
        <v>25002</v>
      </c>
      <c r="AY213" s="96">
        <f t="shared" si="128"/>
        <v>54771</v>
      </c>
      <c r="AZ213" s="116" t="s">
        <v>874</v>
      </c>
      <c r="BA213" s="97">
        <v>14.5</v>
      </c>
      <c r="BB213" s="98">
        <v>0</v>
      </c>
      <c r="BC213" s="98">
        <v>12</v>
      </c>
      <c r="BD213" s="99">
        <v>7.5</v>
      </c>
      <c r="BE213" s="100">
        <v>10.5</v>
      </c>
      <c r="BF213" s="101">
        <v>0.25</v>
      </c>
      <c r="BG213" s="84"/>
      <c r="BH213" s="84"/>
      <c r="BI213" s="102"/>
      <c r="BJ213" s="102"/>
      <c r="BK213" s="102"/>
      <c r="BL213" s="103"/>
      <c r="BM213" s="104">
        <v>1</v>
      </c>
      <c r="BN213" s="102"/>
      <c r="BO213" s="102"/>
      <c r="BP213" s="104"/>
      <c r="BQ213" s="104"/>
      <c r="BR213" s="104"/>
      <c r="BS213" s="104"/>
      <c r="BT213" s="105">
        <f t="shared" si="116"/>
        <v>0.98809999999999998</v>
      </c>
      <c r="BU213" s="105">
        <f t="shared" si="117"/>
        <v>1</v>
      </c>
      <c r="BV213" s="105">
        <f t="shared" si="118"/>
        <v>1</v>
      </c>
      <c r="BW213" s="105">
        <f t="shared" si="108"/>
        <v>1</v>
      </c>
      <c r="BX213" s="105">
        <f t="shared" si="119"/>
        <v>1</v>
      </c>
      <c r="BY213" s="105">
        <f t="shared" si="120"/>
        <v>1</v>
      </c>
      <c r="BZ213" s="105">
        <f t="shared" si="121"/>
        <v>1</v>
      </c>
      <c r="CA213" s="221">
        <v>0.98</v>
      </c>
      <c r="CB213" s="221">
        <v>0.9</v>
      </c>
      <c r="CC213" s="339">
        <f t="shared" ref="CC213:CI213" si="142">AVERAGE(BT213:BT219)</f>
        <v>0.99830000000000008</v>
      </c>
      <c r="CD213" s="339">
        <f t="shared" si="142"/>
        <v>1</v>
      </c>
      <c r="CE213" s="339">
        <f t="shared" si="142"/>
        <v>1</v>
      </c>
      <c r="CF213" s="339">
        <f t="shared" si="142"/>
        <v>1</v>
      </c>
      <c r="CG213" s="339">
        <f t="shared" si="142"/>
        <v>1</v>
      </c>
      <c r="CH213" s="339">
        <f t="shared" si="142"/>
        <v>1</v>
      </c>
      <c r="CI213" s="339">
        <f t="shared" si="142"/>
        <v>1</v>
      </c>
      <c r="CJ213" s="222">
        <v>0.998</v>
      </c>
      <c r="CK213" s="222">
        <v>0.95</v>
      </c>
      <c r="CL213" s="223">
        <f t="shared" si="109"/>
        <v>0.98809999999999998</v>
      </c>
      <c r="CM213" s="223">
        <f t="shared" si="110"/>
        <v>1</v>
      </c>
      <c r="CN213" s="223">
        <f t="shared" si="111"/>
        <v>1</v>
      </c>
      <c r="CO213" s="223">
        <f t="shared" si="112"/>
        <v>1</v>
      </c>
      <c r="CP213" s="223">
        <f t="shared" si="113"/>
        <v>1</v>
      </c>
      <c r="CQ213" s="223">
        <f t="shared" si="114"/>
        <v>1</v>
      </c>
      <c r="CR213" s="223">
        <f t="shared" si="115"/>
        <v>1</v>
      </c>
      <c r="CS213" s="342">
        <f t="shared" ref="CS213:CY213" si="143">AVERAGE(CL213:CL219)</f>
        <v>0.99830000000000008</v>
      </c>
      <c r="CT213" s="342">
        <f t="shared" si="143"/>
        <v>1</v>
      </c>
      <c r="CU213" s="342">
        <f t="shared" si="143"/>
        <v>1</v>
      </c>
      <c r="CV213" s="342">
        <f t="shared" si="143"/>
        <v>1</v>
      </c>
      <c r="CW213" s="342">
        <f t="shared" si="143"/>
        <v>1</v>
      </c>
      <c r="CX213" s="342">
        <f t="shared" si="143"/>
        <v>1</v>
      </c>
      <c r="CY213" s="342">
        <f t="shared" si="143"/>
        <v>1</v>
      </c>
      <c r="CZ213" s="342">
        <f>(SUM(Q213:Q219)-SUM(R213:R219))/SUM(Q213:Q219)</f>
        <v>0.95768393258234319</v>
      </c>
      <c r="DA213" s="338">
        <f>(SUM(U213:U219)-SUM(V213:V219))/SUM(U213:U219)</f>
        <v>0.96111903202188742</v>
      </c>
      <c r="DB213" s="338">
        <f>((SUM(E213:E219)-SUM(F213:F219))/SUM(E213:E219))</f>
        <v>0.97621924694281981</v>
      </c>
      <c r="DC213" s="338">
        <f>((SUM(I213:I219)-SUM(J213:J219))/SUM(I213:I219))</f>
        <v>0.97456988627802055</v>
      </c>
      <c r="DD213" s="338">
        <f>((SUM(M213:M219)-SUM(N213:N219))/SUM(M213:M219))</f>
        <v>0.967925728093603</v>
      </c>
      <c r="DE213" s="84">
        <f t="shared" si="136"/>
        <v>0</v>
      </c>
      <c r="DF213" s="84">
        <f t="shared" si="136"/>
        <v>0</v>
      </c>
      <c r="DG213" s="84">
        <f t="shared" si="136"/>
        <v>0</v>
      </c>
      <c r="DH213" s="84">
        <f t="shared" si="137"/>
        <v>0</v>
      </c>
      <c r="DI213" s="84">
        <f t="shared" si="137"/>
        <v>0</v>
      </c>
      <c r="DJ213" s="84">
        <f t="shared" si="137"/>
        <v>0</v>
      </c>
      <c r="DK213" s="84">
        <f t="shared" si="137"/>
        <v>0</v>
      </c>
      <c r="DL213" s="337">
        <f>IF(CC213&lt;99%,5000,IF(CC213&lt;99.2%,4500,IF(CC213&lt;99.3%,4000,IF(CC213&lt;99.4%,3500,IF(CC213&lt;99.5%,3000,IF(CC213&lt;99.6%,2500,IF(CC213&lt;99.7%,2000,IF(CC213&lt;99.8%,1500,))))))))</f>
        <v>0</v>
      </c>
      <c r="DM213" s="337">
        <f>IF(CD213&lt;99%,5000,IF(CD213&lt;99.2%,4500,IF(CD213&lt;99.3%,4000,IF(CD213&lt;99.4%,3500,IF(CD213&lt;99.5%,3000,IF(CD213&lt;99.6%,2500,IF(CD213&lt;99.7%,2000,IF(CD213&lt;99.8%,1500,))))))))</f>
        <v>0</v>
      </c>
      <c r="DN213" s="337">
        <f>IF(CE213&lt;99%,5000,IF(CE213&lt;99.2%,4500,IF(CE213&lt;99.3%,4000,IF(CE213&lt;99.4%,3500,IF(CE213&lt;99.5%,3000,IF(CE213&lt;99.6%,2500,IF(CE213&lt;99.7%,2000,IF(CE213&lt;99.8%,1500,))))))))</f>
        <v>0</v>
      </c>
      <c r="DO213" s="337">
        <f>IF(CF213&lt;88.2%,5000,IF(CF213&lt;88.4%,4500,IF(CF213&lt;88.5%,4000,IF(CF213&lt;88.6%,3500,IF(CF213&lt;88.7%,3000,IF(CF213&lt;88.8%,2500,IF(CF213&lt;88.9%,2000,IF(CF213&lt;90%,1500,))))))))</f>
        <v>0</v>
      </c>
      <c r="DP213" s="337">
        <f>IF(CG213&lt;99%,5000,IF(CG213&lt;99.2%,4500,IF(CG213&lt;99.3%,4000,IF(CG213&lt;99.4%,3500,IF(CG213&lt;99.5%,3000,IF(CG213&lt;99.6%,2500,IF(CG213&lt;99.7%,2000,IF(CG213&lt;99.8%,1500,))))))))</f>
        <v>0</v>
      </c>
      <c r="DQ213" s="337">
        <f>IF(CH213&lt;99%,5000,IF(CH213&lt;99.2%,4500,IF(CH213&lt;99.3%,4000,IF(CH213&lt;99.4%,3500,IF(CH213&lt;99.5%,3000,IF(CH213&lt;99.6%,2500,IF(CH213&lt;99.7%,2000,IF(CH213&lt;99.8%,1500,))))))))</f>
        <v>0</v>
      </c>
      <c r="DR213" s="337">
        <f>IF(CI213&lt;99%,5000,IF(CI213&lt;99.2%,4500,IF(CI213&lt;99.3%,4000,IF(CI213&lt;99.4%,3500,IF(CI213&lt;99.5%,3000,IF(CI213&lt;99.6%,2500,IF(CI213&lt;99.7%,2000,IF(CI213&lt;99.8%,1500,))))))))</f>
        <v>0</v>
      </c>
    </row>
    <row r="214" spans="1:122" s="106" customFormat="1" ht="13.5" thickBot="1" x14ac:dyDescent="0.25">
      <c r="A214" s="84">
        <v>1888</v>
      </c>
      <c r="B214" s="335"/>
      <c r="C214" s="86">
        <v>42710</v>
      </c>
      <c r="D214" s="87">
        <v>88540</v>
      </c>
      <c r="E214" s="84">
        <v>11189</v>
      </c>
      <c r="F214" s="88">
        <v>237</v>
      </c>
      <c r="G214" s="84">
        <v>4</v>
      </c>
      <c r="H214" s="89">
        <v>0.97881848243810887</v>
      </c>
      <c r="I214" s="88">
        <v>19724</v>
      </c>
      <c r="J214" s="84">
        <v>588</v>
      </c>
      <c r="K214" s="88">
        <v>0</v>
      </c>
      <c r="L214" s="89">
        <v>0.97018860271750151</v>
      </c>
      <c r="M214" s="88">
        <v>6994</v>
      </c>
      <c r="N214" s="88">
        <v>219</v>
      </c>
      <c r="O214" s="88">
        <v>0</v>
      </c>
      <c r="P214" s="90">
        <v>0.96868744638261362</v>
      </c>
      <c r="Q214" s="88">
        <v>10292</v>
      </c>
      <c r="R214" s="88">
        <v>502</v>
      </c>
      <c r="S214" s="88">
        <v>1</v>
      </c>
      <c r="T214" s="90">
        <v>0.95122425184609405</v>
      </c>
      <c r="U214" s="88">
        <v>40341</v>
      </c>
      <c r="V214" s="88">
        <v>1603</v>
      </c>
      <c r="W214" s="88">
        <v>5</v>
      </c>
      <c r="X214" s="90">
        <v>0.96026375151830645</v>
      </c>
      <c r="Y214" s="85">
        <v>88540</v>
      </c>
      <c r="Z214" s="85">
        <v>3149</v>
      </c>
      <c r="AA214" s="91">
        <v>10</v>
      </c>
      <c r="AB214" s="92">
        <v>1</v>
      </c>
      <c r="AC214" s="84">
        <v>0</v>
      </c>
      <c r="AD214" s="84">
        <v>0</v>
      </c>
      <c r="AE214" s="92">
        <v>1</v>
      </c>
      <c r="AF214" s="84">
        <v>0</v>
      </c>
      <c r="AG214" s="84">
        <v>0</v>
      </c>
      <c r="AH214" s="93">
        <v>1</v>
      </c>
      <c r="AI214" s="84">
        <v>0</v>
      </c>
      <c r="AJ214" s="94">
        <v>0</v>
      </c>
      <c r="AK214" s="93">
        <v>1</v>
      </c>
      <c r="AL214" s="84">
        <v>0</v>
      </c>
      <c r="AM214" s="94">
        <v>0</v>
      </c>
      <c r="AN214" s="93">
        <v>1</v>
      </c>
      <c r="AO214" s="84">
        <v>0</v>
      </c>
      <c r="AP214" s="94">
        <v>0</v>
      </c>
      <c r="AQ214" s="93">
        <v>1</v>
      </c>
      <c r="AR214" s="84">
        <v>0</v>
      </c>
      <c r="AS214" s="94">
        <v>0</v>
      </c>
      <c r="AT214" s="93">
        <v>1</v>
      </c>
      <c r="AU214" s="84">
        <v>0</v>
      </c>
      <c r="AV214" s="94">
        <v>0</v>
      </c>
      <c r="AW214" s="95">
        <f t="shared" si="126"/>
        <v>11189</v>
      </c>
      <c r="AX214" s="95">
        <f t="shared" si="127"/>
        <v>26718</v>
      </c>
      <c r="AY214" s="96">
        <f t="shared" si="128"/>
        <v>50633</v>
      </c>
      <c r="AZ214" s="107"/>
      <c r="BA214" s="97">
        <v>16</v>
      </c>
      <c r="BB214" s="98">
        <v>0</v>
      </c>
      <c r="BC214" s="98">
        <v>8</v>
      </c>
      <c r="BD214" s="99">
        <v>7.5</v>
      </c>
      <c r="BE214" s="100">
        <v>10.5</v>
      </c>
      <c r="BF214" s="101"/>
      <c r="BG214" s="84"/>
      <c r="BH214" s="84"/>
      <c r="BI214" s="102"/>
      <c r="BJ214" s="102"/>
      <c r="BK214" s="102"/>
      <c r="BL214" s="103"/>
      <c r="BM214" s="104"/>
      <c r="BN214" s="102"/>
      <c r="BO214" s="102"/>
      <c r="BP214" s="104"/>
      <c r="BQ214" s="104"/>
      <c r="BR214" s="104"/>
      <c r="BS214" s="104"/>
      <c r="BT214" s="105">
        <f t="shared" si="116"/>
        <v>1</v>
      </c>
      <c r="BU214" s="105">
        <f t="shared" si="117"/>
        <v>1</v>
      </c>
      <c r="BV214" s="105">
        <f t="shared" si="118"/>
        <v>1</v>
      </c>
      <c r="BW214" s="105">
        <f t="shared" si="108"/>
        <v>1</v>
      </c>
      <c r="BX214" s="105">
        <f t="shared" si="119"/>
        <v>1</v>
      </c>
      <c r="BY214" s="105">
        <f t="shared" si="120"/>
        <v>1</v>
      </c>
      <c r="BZ214" s="105">
        <f t="shared" si="121"/>
        <v>1</v>
      </c>
      <c r="CA214" s="221">
        <v>0.98</v>
      </c>
      <c r="CB214" s="221">
        <v>0.9</v>
      </c>
      <c r="CC214" s="340"/>
      <c r="CD214" s="340"/>
      <c r="CE214" s="340"/>
      <c r="CF214" s="340"/>
      <c r="CG214" s="340"/>
      <c r="CH214" s="340"/>
      <c r="CI214" s="340"/>
      <c r="CJ214" s="222">
        <v>0.998</v>
      </c>
      <c r="CK214" s="222">
        <v>0.95</v>
      </c>
      <c r="CL214" s="223">
        <f t="shared" si="109"/>
        <v>1</v>
      </c>
      <c r="CM214" s="223">
        <f t="shared" si="110"/>
        <v>1</v>
      </c>
      <c r="CN214" s="223">
        <f t="shared" si="111"/>
        <v>1</v>
      </c>
      <c r="CO214" s="223">
        <f t="shared" si="112"/>
        <v>1</v>
      </c>
      <c r="CP214" s="223">
        <f t="shared" si="113"/>
        <v>1</v>
      </c>
      <c r="CQ214" s="223">
        <f t="shared" si="114"/>
        <v>1</v>
      </c>
      <c r="CR214" s="223">
        <f t="shared" si="115"/>
        <v>1</v>
      </c>
      <c r="CS214" s="343"/>
      <c r="CT214" s="343"/>
      <c r="CU214" s="343"/>
      <c r="CV214" s="343"/>
      <c r="CW214" s="343"/>
      <c r="CX214" s="343"/>
      <c r="CY214" s="343"/>
      <c r="CZ214" s="342"/>
      <c r="DA214" s="338"/>
      <c r="DB214" s="338"/>
      <c r="DC214" s="338"/>
      <c r="DD214" s="338"/>
      <c r="DE214" s="84">
        <f t="shared" si="136"/>
        <v>0</v>
      </c>
      <c r="DF214" s="84">
        <f t="shared" si="136"/>
        <v>0</v>
      </c>
      <c r="DG214" s="84">
        <f t="shared" si="136"/>
        <v>0</v>
      </c>
      <c r="DH214" s="84">
        <f t="shared" si="137"/>
        <v>0</v>
      </c>
      <c r="DI214" s="84">
        <f t="shared" si="137"/>
        <v>0</v>
      </c>
      <c r="DJ214" s="84">
        <f t="shared" si="137"/>
        <v>0</v>
      </c>
      <c r="DK214" s="84">
        <f t="shared" si="137"/>
        <v>0</v>
      </c>
      <c r="DL214" s="337"/>
      <c r="DM214" s="337"/>
      <c r="DN214" s="337"/>
      <c r="DO214" s="337"/>
      <c r="DP214" s="337"/>
      <c r="DQ214" s="337"/>
      <c r="DR214" s="337"/>
    </row>
    <row r="215" spans="1:122" s="106" customFormat="1" ht="13.5" thickBot="1" x14ac:dyDescent="0.25">
      <c r="A215" s="84">
        <v>1889</v>
      </c>
      <c r="B215" s="335"/>
      <c r="C215" s="86">
        <v>42711</v>
      </c>
      <c r="D215" s="87">
        <v>78154</v>
      </c>
      <c r="E215" s="84">
        <v>9687</v>
      </c>
      <c r="F215" s="88">
        <v>217</v>
      </c>
      <c r="G215" s="84">
        <v>0</v>
      </c>
      <c r="H215" s="89">
        <v>0.97759884381129347</v>
      </c>
      <c r="I215" s="88">
        <v>16890</v>
      </c>
      <c r="J215" s="84">
        <v>444</v>
      </c>
      <c r="K215" s="88">
        <v>3</v>
      </c>
      <c r="L215" s="89">
        <v>0.97371225577264653</v>
      </c>
      <c r="M215" s="88">
        <v>6027</v>
      </c>
      <c r="N215" s="88">
        <v>166</v>
      </c>
      <c r="O215" s="88">
        <v>0</v>
      </c>
      <c r="P215" s="90">
        <v>0.97245727559316408</v>
      </c>
      <c r="Q215" s="88">
        <v>9309</v>
      </c>
      <c r="R215" s="88">
        <v>336</v>
      </c>
      <c r="S215" s="88">
        <v>2</v>
      </c>
      <c r="T215" s="90">
        <v>0.96390589751853051</v>
      </c>
      <c r="U215" s="88">
        <v>36241</v>
      </c>
      <c r="V215" s="88">
        <v>1407</v>
      </c>
      <c r="W215" s="88">
        <v>12</v>
      </c>
      <c r="X215" s="90">
        <v>0.96117656797549733</v>
      </c>
      <c r="Y215" s="85">
        <v>78154</v>
      </c>
      <c r="Z215" s="85">
        <v>2570</v>
      </c>
      <c r="AA215" s="91">
        <v>17</v>
      </c>
      <c r="AB215" s="92">
        <v>1</v>
      </c>
      <c r="AC215" s="84">
        <v>0</v>
      </c>
      <c r="AD215" s="84">
        <v>0</v>
      </c>
      <c r="AE215" s="92">
        <v>1</v>
      </c>
      <c r="AF215" s="84">
        <v>0</v>
      </c>
      <c r="AG215" s="84">
        <v>0</v>
      </c>
      <c r="AH215" s="93">
        <v>1</v>
      </c>
      <c r="AI215" s="84">
        <v>0</v>
      </c>
      <c r="AJ215" s="94">
        <v>0</v>
      </c>
      <c r="AK215" s="93">
        <v>1</v>
      </c>
      <c r="AL215" s="84">
        <v>0</v>
      </c>
      <c r="AM215" s="94">
        <v>0</v>
      </c>
      <c r="AN215" s="93">
        <v>1</v>
      </c>
      <c r="AO215" s="84">
        <v>0</v>
      </c>
      <c r="AP215" s="94">
        <v>0</v>
      </c>
      <c r="AQ215" s="93">
        <v>1</v>
      </c>
      <c r="AR215" s="84">
        <v>0</v>
      </c>
      <c r="AS215" s="94">
        <v>0</v>
      </c>
      <c r="AT215" s="93">
        <v>1</v>
      </c>
      <c r="AU215" s="84">
        <v>0</v>
      </c>
      <c r="AV215" s="94">
        <v>0</v>
      </c>
      <c r="AW215" s="95">
        <f t="shared" si="126"/>
        <v>9687</v>
      </c>
      <c r="AX215" s="95">
        <f t="shared" si="127"/>
        <v>22917</v>
      </c>
      <c r="AY215" s="96">
        <f t="shared" si="128"/>
        <v>45550</v>
      </c>
      <c r="AZ215" s="107"/>
      <c r="BA215" s="97">
        <v>21</v>
      </c>
      <c r="BB215" s="98">
        <v>9</v>
      </c>
      <c r="BC215" s="98">
        <v>18</v>
      </c>
      <c r="BD215" s="99">
        <v>7.5</v>
      </c>
      <c r="BE215" s="100">
        <v>10.5</v>
      </c>
      <c r="BF215" s="101"/>
      <c r="BG215" s="84"/>
      <c r="BH215" s="84"/>
      <c r="BI215" s="102"/>
      <c r="BJ215" s="102"/>
      <c r="BK215" s="102"/>
      <c r="BL215" s="103"/>
      <c r="BM215" s="104"/>
      <c r="BN215" s="102"/>
      <c r="BO215" s="102"/>
      <c r="BP215" s="104"/>
      <c r="BQ215" s="104"/>
      <c r="BR215" s="104"/>
      <c r="BS215" s="104"/>
      <c r="BT215" s="105">
        <f t="shared" si="116"/>
        <v>1</v>
      </c>
      <c r="BU215" s="105">
        <f t="shared" si="117"/>
        <v>1</v>
      </c>
      <c r="BV215" s="105">
        <f t="shared" si="118"/>
        <v>1</v>
      </c>
      <c r="BW215" s="105">
        <f t="shared" si="108"/>
        <v>1</v>
      </c>
      <c r="BX215" s="105">
        <f t="shared" si="119"/>
        <v>1</v>
      </c>
      <c r="BY215" s="105">
        <f t="shared" si="120"/>
        <v>1</v>
      </c>
      <c r="BZ215" s="105">
        <f t="shared" si="121"/>
        <v>1</v>
      </c>
      <c r="CA215" s="221">
        <v>0.98</v>
      </c>
      <c r="CB215" s="221">
        <v>0.9</v>
      </c>
      <c r="CC215" s="340"/>
      <c r="CD215" s="340"/>
      <c r="CE215" s="340"/>
      <c r="CF215" s="340"/>
      <c r="CG215" s="340"/>
      <c r="CH215" s="340"/>
      <c r="CI215" s="340"/>
      <c r="CJ215" s="222">
        <v>0.998</v>
      </c>
      <c r="CK215" s="222">
        <v>0.95</v>
      </c>
      <c r="CL215" s="223">
        <f t="shared" si="109"/>
        <v>1</v>
      </c>
      <c r="CM215" s="223">
        <f t="shared" si="110"/>
        <v>1</v>
      </c>
      <c r="CN215" s="223">
        <f t="shared" si="111"/>
        <v>1</v>
      </c>
      <c r="CO215" s="223">
        <f t="shared" si="112"/>
        <v>1</v>
      </c>
      <c r="CP215" s="223">
        <f t="shared" si="113"/>
        <v>1</v>
      </c>
      <c r="CQ215" s="223">
        <f t="shared" si="114"/>
        <v>1</v>
      </c>
      <c r="CR215" s="223">
        <f t="shared" si="115"/>
        <v>1</v>
      </c>
      <c r="CS215" s="343"/>
      <c r="CT215" s="343"/>
      <c r="CU215" s="343"/>
      <c r="CV215" s="343"/>
      <c r="CW215" s="343"/>
      <c r="CX215" s="343"/>
      <c r="CY215" s="343"/>
      <c r="CZ215" s="342"/>
      <c r="DA215" s="338"/>
      <c r="DB215" s="338"/>
      <c r="DC215" s="338"/>
      <c r="DD215" s="338"/>
      <c r="DE215" s="84">
        <f t="shared" si="136"/>
        <v>0</v>
      </c>
      <c r="DF215" s="84">
        <f t="shared" si="136"/>
        <v>0</v>
      </c>
      <c r="DG215" s="84">
        <f t="shared" si="136"/>
        <v>0</v>
      </c>
      <c r="DH215" s="84">
        <f t="shared" si="137"/>
        <v>0</v>
      </c>
      <c r="DI215" s="84">
        <f t="shared" si="137"/>
        <v>0</v>
      </c>
      <c r="DJ215" s="84">
        <f t="shared" si="137"/>
        <v>0</v>
      </c>
      <c r="DK215" s="84">
        <f t="shared" si="137"/>
        <v>0</v>
      </c>
      <c r="DL215" s="337"/>
      <c r="DM215" s="337"/>
      <c r="DN215" s="337"/>
      <c r="DO215" s="337"/>
      <c r="DP215" s="337"/>
      <c r="DQ215" s="337"/>
      <c r="DR215" s="337"/>
    </row>
    <row r="216" spans="1:122" s="106" customFormat="1" ht="13.5" thickBot="1" x14ac:dyDescent="0.25">
      <c r="A216" s="84">
        <v>1890</v>
      </c>
      <c r="B216" s="335"/>
      <c r="C216" s="86">
        <v>42712</v>
      </c>
      <c r="D216" s="87">
        <v>83026</v>
      </c>
      <c r="E216" s="84">
        <v>10014</v>
      </c>
      <c r="F216" s="88">
        <v>229</v>
      </c>
      <c r="G216" s="84">
        <v>21</v>
      </c>
      <c r="H216" s="89">
        <v>0.9771320151787497</v>
      </c>
      <c r="I216" s="88">
        <v>18662</v>
      </c>
      <c r="J216" s="84">
        <v>412</v>
      </c>
      <c r="K216" s="88">
        <v>3</v>
      </c>
      <c r="L216" s="89">
        <v>0.97792305219161935</v>
      </c>
      <c r="M216" s="88">
        <v>7057</v>
      </c>
      <c r="N216" s="88">
        <v>168</v>
      </c>
      <c r="O216" s="88">
        <v>1</v>
      </c>
      <c r="P216" s="90">
        <v>0.9761938500779368</v>
      </c>
      <c r="Q216" s="88">
        <v>9399</v>
      </c>
      <c r="R216" s="88">
        <v>332</v>
      </c>
      <c r="S216" s="88">
        <v>5</v>
      </c>
      <c r="T216" s="90">
        <v>0.96467709330779872</v>
      </c>
      <c r="U216" s="88">
        <v>37894</v>
      </c>
      <c r="V216" s="88">
        <v>1723</v>
      </c>
      <c r="W216" s="88">
        <v>4</v>
      </c>
      <c r="X216" s="90">
        <v>0.95453106032617296</v>
      </c>
      <c r="Y216" s="85">
        <v>83026</v>
      </c>
      <c r="Z216" s="85">
        <v>2864</v>
      </c>
      <c r="AA216" s="91">
        <v>34</v>
      </c>
      <c r="AB216" s="92">
        <v>1</v>
      </c>
      <c r="AC216" s="84">
        <v>0</v>
      </c>
      <c r="AD216" s="84">
        <v>0</v>
      </c>
      <c r="AE216" s="92">
        <v>1</v>
      </c>
      <c r="AF216" s="84">
        <v>0</v>
      </c>
      <c r="AG216" s="84">
        <v>0</v>
      </c>
      <c r="AH216" s="93">
        <v>1</v>
      </c>
      <c r="AI216" s="84">
        <v>0</v>
      </c>
      <c r="AJ216" s="94">
        <v>0</v>
      </c>
      <c r="AK216" s="93">
        <v>1</v>
      </c>
      <c r="AL216" s="84">
        <v>0</v>
      </c>
      <c r="AM216" s="94">
        <v>0</v>
      </c>
      <c r="AN216" s="93">
        <v>1</v>
      </c>
      <c r="AO216" s="84">
        <v>0</v>
      </c>
      <c r="AP216" s="94">
        <v>0</v>
      </c>
      <c r="AQ216" s="93">
        <v>1</v>
      </c>
      <c r="AR216" s="84">
        <v>0</v>
      </c>
      <c r="AS216" s="94">
        <v>0</v>
      </c>
      <c r="AT216" s="93">
        <v>1</v>
      </c>
      <c r="AU216" s="84">
        <v>0</v>
      </c>
      <c r="AV216" s="94">
        <v>0</v>
      </c>
      <c r="AW216" s="95">
        <f t="shared" si="126"/>
        <v>10014</v>
      </c>
      <c r="AX216" s="95">
        <f t="shared" si="127"/>
        <v>25719</v>
      </c>
      <c r="AY216" s="96">
        <f t="shared" si="128"/>
        <v>47293</v>
      </c>
      <c r="AZ216" s="107"/>
      <c r="BA216" s="97">
        <v>21</v>
      </c>
      <c r="BB216" s="98">
        <v>9</v>
      </c>
      <c r="BC216" s="98">
        <v>22</v>
      </c>
      <c r="BD216" s="99">
        <v>7.5</v>
      </c>
      <c r="BE216" s="100">
        <v>10.5</v>
      </c>
      <c r="BF216" s="101"/>
      <c r="BG216" s="84"/>
      <c r="BH216" s="84"/>
      <c r="BI216" s="102"/>
      <c r="BJ216" s="102"/>
      <c r="BK216" s="102"/>
      <c r="BL216" s="103"/>
      <c r="BM216" s="104"/>
      <c r="BN216" s="102"/>
      <c r="BO216" s="102"/>
      <c r="BP216" s="104"/>
      <c r="BQ216" s="104"/>
      <c r="BR216" s="104"/>
      <c r="BS216" s="104"/>
      <c r="BT216" s="105">
        <f t="shared" si="116"/>
        <v>1</v>
      </c>
      <c r="BU216" s="105">
        <f t="shared" si="117"/>
        <v>1</v>
      </c>
      <c r="BV216" s="105">
        <f t="shared" si="118"/>
        <v>1</v>
      </c>
      <c r="BW216" s="105">
        <f t="shared" si="108"/>
        <v>1</v>
      </c>
      <c r="BX216" s="105">
        <f t="shared" si="119"/>
        <v>1</v>
      </c>
      <c r="BY216" s="105">
        <f t="shared" si="120"/>
        <v>1</v>
      </c>
      <c r="BZ216" s="105">
        <f t="shared" si="121"/>
        <v>1</v>
      </c>
      <c r="CA216" s="221">
        <v>0.98</v>
      </c>
      <c r="CB216" s="221">
        <v>0.9</v>
      </c>
      <c r="CC216" s="340"/>
      <c r="CD216" s="340"/>
      <c r="CE216" s="340"/>
      <c r="CF216" s="340"/>
      <c r="CG216" s="340"/>
      <c r="CH216" s="340"/>
      <c r="CI216" s="340"/>
      <c r="CJ216" s="222">
        <v>0.998</v>
      </c>
      <c r="CK216" s="222">
        <v>0.95</v>
      </c>
      <c r="CL216" s="223">
        <f t="shared" si="109"/>
        <v>1</v>
      </c>
      <c r="CM216" s="223">
        <f t="shared" si="110"/>
        <v>1</v>
      </c>
      <c r="CN216" s="223">
        <f t="shared" si="111"/>
        <v>1</v>
      </c>
      <c r="CO216" s="223">
        <f t="shared" si="112"/>
        <v>1</v>
      </c>
      <c r="CP216" s="223">
        <f t="shared" si="113"/>
        <v>1</v>
      </c>
      <c r="CQ216" s="223">
        <f t="shared" si="114"/>
        <v>1</v>
      </c>
      <c r="CR216" s="223">
        <f t="shared" si="115"/>
        <v>1</v>
      </c>
      <c r="CS216" s="343"/>
      <c r="CT216" s="343"/>
      <c r="CU216" s="343"/>
      <c r="CV216" s="343"/>
      <c r="CW216" s="343"/>
      <c r="CX216" s="343"/>
      <c r="CY216" s="343"/>
      <c r="CZ216" s="342"/>
      <c r="DA216" s="338"/>
      <c r="DB216" s="338"/>
      <c r="DC216" s="338"/>
      <c r="DD216" s="338"/>
      <c r="DE216" s="84">
        <f t="shared" si="136"/>
        <v>0</v>
      </c>
      <c r="DF216" s="84">
        <f t="shared" si="136"/>
        <v>0</v>
      </c>
      <c r="DG216" s="84">
        <f t="shared" si="136"/>
        <v>0</v>
      </c>
      <c r="DH216" s="84">
        <f t="shared" si="137"/>
        <v>0</v>
      </c>
      <c r="DI216" s="84">
        <f t="shared" si="137"/>
        <v>0</v>
      </c>
      <c r="DJ216" s="84">
        <f t="shared" si="137"/>
        <v>0</v>
      </c>
      <c r="DK216" s="84">
        <f t="shared" si="137"/>
        <v>0</v>
      </c>
      <c r="DL216" s="337"/>
      <c r="DM216" s="337"/>
      <c r="DN216" s="337"/>
      <c r="DO216" s="337"/>
      <c r="DP216" s="337"/>
      <c r="DQ216" s="337"/>
      <c r="DR216" s="337"/>
    </row>
    <row r="217" spans="1:122" s="106" customFormat="1" ht="13.5" thickBot="1" x14ac:dyDescent="0.25">
      <c r="A217" s="84">
        <v>1891</v>
      </c>
      <c r="B217" s="335"/>
      <c r="C217" s="86">
        <v>42713</v>
      </c>
      <c r="D217" s="87">
        <v>81099</v>
      </c>
      <c r="E217" s="84">
        <v>9522</v>
      </c>
      <c r="F217" s="88">
        <v>257</v>
      </c>
      <c r="G217" s="84">
        <v>0</v>
      </c>
      <c r="H217" s="89">
        <v>0.97300987187565635</v>
      </c>
      <c r="I217" s="88">
        <v>19489</v>
      </c>
      <c r="J217" s="84">
        <v>483</v>
      </c>
      <c r="K217" s="88">
        <v>0</v>
      </c>
      <c r="L217" s="89">
        <v>0.97521678895787367</v>
      </c>
      <c r="M217" s="88">
        <v>5759</v>
      </c>
      <c r="N217" s="88">
        <v>219</v>
      </c>
      <c r="O217" s="88">
        <v>2</v>
      </c>
      <c r="P217" s="90">
        <v>0.96197256468136827</v>
      </c>
      <c r="Q217" s="88">
        <v>13029</v>
      </c>
      <c r="R217" s="88">
        <v>653</v>
      </c>
      <c r="S217" s="88">
        <v>8</v>
      </c>
      <c r="T217" s="90">
        <v>0.94988103461508944</v>
      </c>
      <c r="U217" s="88">
        <v>33300</v>
      </c>
      <c r="V217" s="88">
        <v>1283</v>
      </c>
      <c r="W217" s="88">
        <v>9</v>
      </c>
      <c r="X217" s="90">
        <v>0.96147147147147149</v>
      </c>
      <c r="Y217" s="85">
        <v>81099</v>
      </c>
      <c r="Z217" s="85">
        <v>2895</v>
      </c>
      <c r="AA217" s="91">
        <v>19</v>
      </c>
      <c r="AB217" s="92">
        <v>1</v>
      </c>
      <c r="AC217" s="84">
        <v>0</v>
      </c>
      <c r="AD217" s="84">
        <v>0</v>
      </c>
      <c r="AE217" s="92">
        <v>1</v>
      </c>
      <c r="AF217" s="84">
        <v>0</v>
      </c>
      <c r="AG217" s="84">
        <v>0</v>
      </c>
      <c r="AH217" s="93">
        <v>1</v>
      </c>
      <c r="AI217" s="84">
        <v>0</v>
      </c>
      <c r="AJ217" s="94">
        <v>0</v>
      </c>
      <c r="AK217" s="93">
        <v>1</v>
      </c>
      <c r="AL217" s="84">
        <v>0</v>
      </c>
      <c r="AM217" s="94">
        <v>0</v>
      </c>
      <c r="AN217" s="93">
        <v>1</v>
      </c>
      <c r="AO217" s="84">
        <v>0</v>
      </c>
      <c r="AP217" s="94">
        <v>0</v>
      </c>
      <c r="AQ217" s="93">
        <v>1</v>
      </c>
      <c r="AR217" s="84">
        <v>0</v>
      </c>
      <c r="AS217" s="94">
        <v>0</v>
      </c>
      <c r="AT217" s="93">
        <v>1</v>
      </c>
      <c r="AU217" s="84">
        <v>0</v>
      </c>
      <c r="AV217" s="94">
        <v>0</v>
      </c>
      <c r="AW217" s="95">
        <f t="shared" si="126"/>
        <v>9522</v>
      </c>
      <c r="AX217" s="95">
        <f t="shared" si="127"/>
        <v>25248</v>
      </c>
      <c r="AY217" s="96">
        <f t="shared" si="128"/>
        <v>46329</v>
      </c>
      <c r="AZ217" s="107"/>
      <c r="BA217" s="97">
        <v>21</v>
      </c>
      <c r="BB217" s="98">
        <v>9</v>
      </c>
      <c r="BC217" s="98">
        <v>22</v>
      </c>
      <c r="BD217" s="99">
        <v>7.5</v>
      </c>
      <c r="BE217" s="100">
        <v>10.5</v>
      </c>
      <c r="BF217" s="101"/>
      <c r="BG217" s="84"/>
      <c r="BH217" s="84"/>
      <c r="BI217" s="102"/>
      <c r="BJ217" s="102"/>
      <c r="BK217" s="102"/>
      <c r="BL217" s="103"/>
      <c r="BM217" s="104"/>
      <c r="BN217" s="102"/>
      <c r="BO217" s="102"/>
      <c r="BP217" s="104"/>
      <c r="BQ217" s="104"/>
      <c r="BR217" s="104"/>
      <c r="BS217" s="104"/>
      <c r="BT217" s="105">
        <f t="shared" si="116"/>
        <v>1</v>
      </c>
      <c r="BU217" s="105">
        <f t="shared" si="117"/>
        <v>1</v>
      </c>
      <c r="BV217" s="105">
        <f t="shared" si="118"/>
        <v>1</v>
      </c>
      <c r="BW217" s="105">
        <f t="shared" si="108"/>
        <v>1</v>
      </c>
      <c r="BX217" s="105">
        <f t="shared" si="119"/>
        <v>1</v>
      </c>
      <c r="BY217" s="105">
        <f t="shared" si="120"/>
        <v>1</v>
      </c>
      <c r="BZ217" s="105">
        <f t="shared" si="121"/>
        <v>1</v>
      </c>
      <c r="CA217" s="221">
        <v>0.98</v>
      </c>
      <c r="CB217" s="221">
        <v>0.9</v>
      </c>
      <c r="CC217" s="340"/>
      <c r="CD217" s="340"/>
      <c r="CE217" s="340"/>
      <c r="CF217" s="340"/>
      <c r="CG217" s="340"/>
      <c r="CH217" s="340"/>
      <c r="CI217" s="340"/>
      <c r="CJ217" s="222">
        <v>0.998</v>
      </c>
      <c r="CK217" s="222">
        <v>0.95</v>
      </c>
      <c r="CL217" s="223">
        <f t="shared" si="109"/>
        <v>1</v>
      </c>
      <c r="CM217" s="223">
        <f t="shared" si="110"/>
        <v>1</v>
      </c>
      <c r="CN217" s="223">
        <f t="shared" si="111"/>
        <v>1</v>
      </c>
      <c r="CO217" s="223">
        <f t="shared" si="112"/>
        <v>1</v>
      </c>
      <c r="CP217" s="223">
        <f t="shared" si="113"/>
        <v>1</v>
      </c>
      <c r="CQ217" s="223">
        <f t="shared" si="114"/>
        <v>1</v>
      </c>
      <c r="CR217" s="223">
        <f t="shared" si="115"/>
        <v>1</v>
      </c>
      <c r="CS217" s="343"/>
      <c r="CT217" s="343"/>
      <c r="CU217" s="343"/>
      <c r="CV217" s="343"/>
      <c r="CW217" s="343"/>
      <c r="CX217" s="343"/>
      <c r="CY217" s="343"/>
      <c r="CZ217" s="342"/>
      <c r="DA217" s="338"/>
      <c r="DB217" s="338"/>
      <c r="DC217" s="338"/>
      <c r="DD217" s="338"/>
      <c r="DE217" s="84">
        <f t="shared" si="136"/>
        <v>0</v>
      </c>
      <c r="DF217" s="84">
        <f t="shared" si="136"/>
        <v>0</v>
      </c>
      <c r="DG217" s="84">
        <f t="shared" si="136"/>
        <v>0</v>
      </c>
      <c r="DH217" s="84">
        <f t="shared" si="137"/>
        <v>0</v>
      </c>
      <c r="DI217" s="84">
        <f t="shared" si="137"/>
        <v>0</v>
      </c>
      <c r="DJ217" s="84">
        <f t="shared" si="137"/>
        <v>0</v>
      </c>
      <c r="DK217" s="84">
        <f t="shared" si="137"/>
        <v>0</v>
      </c>
      <c r="DL217" s="337"/>
      <c r="DM217" s="337"/>
      <c r="DN217" s="337"/>
      <c r="DO217" s="337"/>
      <c r="DP217" s="337"/>
      <c r="DQ217" s="337"/>
      <c r="DR217" s="337"/>
    </row>
    <row r="218" spans="1:122" s="106" customFormat="1" ht="13.5" thickBot="1" x14ac:dyDescent="0.25">
      <c r="A218" s="84">
        <v>1892</v>
      </c>
      <c r="B218" s="335"/>
      <c r="C218" s="86">
        <v>42714</v>
      </c>
      <c r="D218" s="87">
        <v>11674</v>
      </c>
      <c r="E218" s="84"/>
      <c r="F218" s="88"/>
      <c r="G218" s="84"/>
      <c r="H218" s="89"/>
      <c r="I218" s="88">
        <v>4995</v>
      </c>
      <c r="J218" s="84">
        <v>161</v>
      </c>
      <c r="K218" s="88">
        <v>1</v>
      </c>
      <c r="L218" s="89">
        <v>0.96776776776776774</v>
      </c>
      <c r="M218" s="88">
        <v>2909</v>
      </c>
      <c r="N218" s="88">
        <v>106</v>
      </c>
      <c r="O218" s="88">
        <v>0</v>
      </c>
      <c r="P218" s="90">
        <v>0.96356136129254044</v>
      </c>
      <c r="Q218" s="88"/>
      <c r="R218" s="88"/>
      <c r="S218" s="88"/>
      <c r="T218" s="90"/>
      <c r="U218" s="88">
        <v>3770</v>
      </c>
      <c r="V218" s="88">
        <v>153</v>
      </c>
      <c r="W218" s="88">
        <v>0</v>
      </c>
      <c r="X218" s="90">
        <v>0.95941644562334216</v>
      </c>
      <c r="Y218" s="85">
        <v>11674</v>
      </c>
      <c r="Z218" s="85">
        <v>420</v>
      </c>
      <c r="AA218" s="91">
        <v>1</v>
      </c>
      <c r="AB218" s="92">
        <v>1</v>
      </c>
      <c r="AC218" s="84">
        <v>0</v>
      </c>
      <c r="AD218" s="84">
        <v>0</v>
      </c>
      <c r="AE218" s="92">
        <v>1</v>
      </c>
      <c r="AF218" s="84">
        <v>0</v>
      </c>
      <c r="AG218" s="84">
        <v>0</v>
      </c>
      <c r="AH218" s="93">
        <v>1</v>
      </c>
      <c r="AI218" s="84">
        <v>0</v>
      </c>
      <c r="AJ218" s="94">
        <v>0</v>
      </c>
      <c r="AK218" s="93">
        <v>1</v>
      </c>
      <c r="AL218" s="84">
        <v>0</v>
      </c>
      <c r="AM218" s="94">
        <v>0</v>
      </c>
      <c r="AN218" s="93">
        <v>1</v>
      </c>
      <c r="AO218" s="84">
        <v>0</v>
      </c>
      <c r="AP218" s="94">
        <v>0</v>
      </c>
      <c r="AQ218" s="93">
        <v>1</v>
      </c>
      <c r="AR218" s="84">
        <v>0</v>
      </c>
      <c r="AS218" s="94">
        <v>0</v>
      </c>
      <c r="AT218" s="93">
        <v>1</v>
      </c>
      <c r="AU218" s="84">
        <v>0</v>
      </c>
      <c r="AV218" s="94">
        <v>0</v>
      </c>
      <c r="AW218" s="95">
        <f t="shared" si="126"/>
        <v>0</v>
      </c>
      <c r="AX218" s="95">
        <f t="shared" si="127"/>
        <v>7904</v>
      </c>
      <c r="AY218" s="96">
        <f t="shared" si="128"/>
        <v>3770</v>
      </c>
      <c r="AZ218" s="107"/>
      <c r="BA218" s="97">
        <v>21</v>
      </c>
      <c r="BB218" s="98">
        <v>9</v>
      </c>
      <c r="BC218" s="98">
        <v>22</v>
      </c>
      <c r="BD218" s="99">
        <v>7.5</v>
      </c>
      <c r="BE218" s="100">
        <v>10.5</v>
      </c>
      <c r="BF218" s="101"/>
      <c r="BG218" s="84"/>
      <c r="BH218" s="84"/>
      <c r="BI218" s="102"/>
      <c r="BJ218" s="102"/>
      <c r="BK218" s="102"/>
      <c r="BL218" s="103"/>
      <c r="BM218" s="104"/>
      <c r="BN218" s="102"/>
      <c r="BO218" s="102"/>
      <c r="BP218" s="104"/>
      <c r="BQ218" s="104"/>
      <c r="BR218" s="104"/>
      <c r="BS218" s="104"/>
      <c r="BT218" s="105">
        <f t="shared" si="116"/>
        <v>1</v>
      </c>
      <c r="BU218" s="105">
        <f t="shared" si="117"/>
        <v>1</v>
      </c>
      <c r="BV218" s="105">
        <f t="shared" si="118"/>
        <v>1</v>
      </c>
      <c r="BW218" s="105">
        <f t="shared" si="108"/>
        <v>1</v>
      </c>
      <c r="BX218" s="105">
        <f t="shared" si="119"/>
        <v>1</v>
      </c>
      <c r="BY218" s="105">
        <f t="shared" si="120"/>
        <v>1</v>
      </c>
      <c r="BZ218" s="105">
        <f t="shared" si="121"/>
        <v>1</v>
      </c>
      <c r="CA218" s="221">
        <v>0.98</v>
      </c>
      <c r="CB218" s="221">
        <v>0.9</v>
      </c>
      <c r="CC218" s="340"/>
      <c r="CD218" s="340"/>
      <c r="CE218" s="340"/>
      <c r="CF218" s="340"/>
      <c r="CG218" s="340"/>
      <c r="CH218" s="340"/>
      <c r="CI218" s="340"/>
      <c r="CJ218" s="222">
        <v>0.998</v>
      </c>
      <c r="CK218" s="222">
        <v>0.95</v>
      </c>
      <c r="CL218" s="223">
        <f t="shared" si="109"/>
        <v>1</v>
      </c>
      <c r="CM218" s="223">
        <f t="shared" si="110"/>
        <v>1</v>
      </c>
      <c r="CN218" s="223">
        <f t="shared" si="111"/>
        <v>1</v>
      </c>
      <c r="CO218" s="223">
        <f t="shared" si="112"/>
        <v>1</v>
      </c>
      <c r="CP218" s="223">
        <f t="shared" si="113"/>
        <v>1</v>
      </c>
      <c r="CQ218" s="223">
        <f t="shared" si="114"/>
        <v>1</v>
      </c>
      <c r="CR218" s="223">
        <f t="shared" si="115"/>
        <v>1</v>
      </c>
      <c r="CS218" s="343"/>
      <c r="CT218" s="343"/>
      <c r="CU218" s="343"/>
      <c r="CV218" s="343"/>
      <c r="CW218" s="343"/>
      <c r="CX218" s="343"/>
      <c r="CY218" s="343"/>
      <c r="CZ218" s="342"/>
      <c r="DA218" s="338"/>
      <c r="DB218" s="338"/>
      <c r="DC218" s="338"/>
      <c r="DD218" s="338"/>
      <c r="DE218" s="84">
        <f t="shared" si="136"/>
        <v>0</v>
      </c>
      <c r="DF218" s="84">
        <f t="shared" si="136"/>
        <v>0</v>
      </c>
      <c r="DG218" s="84">
        <f t="shared" si="136"/>
        <v>0</v>
      </c>
      <c r="DH218" s="84">
        <f t="shared" si="137"/>
        <v>0</v>
      </c>
      <c r="DI218" s="84">
        <f t="shared" si="137"/>
        <v>0</v>
      </c>
      <c r="DJ218" s="84">
        <f t="shared" si="137"/>
        <v>0</v>
      </c>
      <c r="DK218" s="84">
        <f t="shared" si="137"/>
        <v>0</v>
      </c>
      <c r="DL218" s="337"/>
      <c r="DM218" s="337"/>
      <c r="DN218" s="337"/>
      <c r="DO218" s="337"/>
      <c r="DP218" s="337"/>
      <c r="DQ218" s="337"/>
      <c r="DR218" s="337"/>
    </row>
    <row r="219" spans="1:122" s="106" customFormat="1" ht="13.5" thickBot="1" x14ac:dyDescent="0.25">
      <c r="A219" s="84">
        <v>1893</v>
      </c>
      <c r="B219" s="336"/>
      <c r="C219" s="86">
        <v>42715</v>
      </c>
      <c r="D219" s="87">
        <v>71861</v>
      </c>
      <c r="E219" s="84">
        <v>9699</v>
      </c>
      <c r="F219" s="88">
        <v>260</v>
      </c>
      <c r="G219" s="84">
        <v>2</v>
      </c>
      <c r="H219" s="89">
        <v>0.97319311269203013</v>
      </c>
      <c r="I219" s="88">
        <v>14142</v>
      </c>
      <c r="J219" s="84">
        <v>382</v>
      </c>
      <c r="K219" s="88">
        <v>6</v>
      </c>
      <c r="L219" s="89">
        <v>0.97298826191486354</v>
      </c>
      <c r="M219" s="88">
        <v>4484</v>
      </c>
      <c r="N219" s="88">
        <v>147</v>
      </c>
      <c r="O219" s="88">
        <v>8</v>
      </c>
      <c r="P219" s="90">
        <v>0.96721677074041035</v>
      </c>
      <c r="Q219" s="88">
        <v>7106</v>
      </c>
      <c r="R219" s="88">
        <v>325</v>
      </c>
      <c r="S219" s="88">
        <v>0</v>
      </c>
      <c r="T219" s="90">
        <v>0.95426400225161834</v>
      </c>
      <c r="U219" s="88">
        <v>36430</v>
      </c>
      <c r="V219" s="88">
        <v>1463</v>
      </c>
      <c r="W219" s="88">
        <v>1</v>
      </c>
      <c r="X219" s="90">
        <v>0.95984079055723304</v>
      </c>
      <c r="Y219" s="85">
        <v>71861</v>
      </c>
      <c r="Z219" s="85">
        <v>2577</v>
      </c>
      <c r="AA219" s="91">
        <v>17</v>
      </c>
      <c r="AB219" s="92">
        <v>1</v>
      </c>
      <c r="AC219" s="84">
        <v>0</v>
      </c>
      <c r="AD219" s="84">
        <v>0</v>
      </c>
      <c r="AE219" s="92">
        <v>1</v>
      </c>
      <c r="AF219" s="84">
        <v>0</v>
      </c>
      <c r="AG219" s="84">
        <v>0</v>
      </c>
      <c r="AH219" s="93">
        <v>1</v>
      </c>
      <c r="AI219" s="84">
        <v>0</v>
      </c>
      <c r="AJ219" s="94">
        <v>0</v>
      </c>
      <c r="AK219" s="93">
        <v>1</v>
      </c>
      <c r="AL219" s="84">
        <v>0</v>
      </c>
      <c r="AM219" s="94">
        <v>0</v>
      </c>
      <c r="AN219" s="93">
        <v>1</v>
      </c>
      <c r="AO219" s="84">
        <v>0</v>
      </c>
      <c r="AP219" s="94">
        <v>0</v>
      </c>
      <c r="AQ219" s="93">
        <v>1</v>
      </c>
      <c r="AR219" s="84">
        <v>0</v>
      </c>
      <c r="AS219" s="94">
        <v>0</v>
      </c>
      <c r="AT219" s="93">
        <v>1</v>
      </c>
      <c r="AU219" s="84">
        <v>0</v>
      </c>
      <c r="AV219" s="94">
        <v>0</v>
      </c>
      <c r="AW219" s="95">
        <f t="shared" si="126"/>
        <v>9699</v>
      </c>
      <c r="AX219" s="95">
        <f t="shared" si="127"/>
        <v>18626</v>
      </c>
      <c r="AY219" s="96">
        <f t="shared" si="128"/>
        <v>43536</v>
      </c>
      <c r="AZ219" s="107"/>
      <c r="BA219" s="97">
        <v>21</v>
      </c>
      <c r="BB219" s="98">
        <v>9</v>
      </c>
      <c r="BC219" s="98">
        <v>22</v>
      </c>
      <c r="BD219" s="99">
        <v>7.5</v>
      </c>
      <c r="BE219" s="100">
        <v>10.5</v>
      </c>
      <c r="BF219" s="101"/>
      <c r="BG219" s="84"/>
      <c r="BH219" s="84"/>
      <c r="BI219" s="102"/>
      <c r="BJ219" s="102"/>
      <c r="BK219" s="102"/>
      <c r="BL219" s="103"/>
      <c r="BM219" s="104"/>
      <c r="BN219" s="102"/>
      <c r="BO219" s="102"/>
      <c r="BP219" s="104"/>
      <c r="BQ219" s="104"/>
      <c r="BR219" s="104"/>
      <c r="BS219" s="104"/>
      <c r="BT219" s="105">
        <f t="shared" si="116"/>
        <v>1</v>
      </c>
      <c r="BU219" s="105">
        <f t="shared" si="117"/>
        <v>1</v>
      </c>
      <c r="BV219" s="105">
        <f t="shared" si="118"/>
        <v>1</v>
      </c>
      <c r="BW219" s="105">
        <f t="shared" si="108"/>
        <v>1</v>
      </c>
      <c r="BX219" s="105">
        <f t="shared" si="119"/>
        <v>1</v>
      </c>
      <c r="BY219" s="105">
        <f t="shared" si="120"/>
        <v>1</v>
      </c>
      <c r="BZ219" s="105">
        <f t="shared" si="121"/>
        <v>1</v>
      </c>
      <c r="CA219" s="221">
        <v>0.98</v>
      </c>
      <c r="CB219" s="221">
        <v>0.9</v>
      </c>
      <c r="CC219" s="341"/>
      <c r="CD219" s="341"/>
      <c r="CE219" s="341"/>
      <c r="CF219" s="341"/>
      <c r="CG219" s="341"/>
      <c r="CH219" s="341"/>
      <c r="CI219" s="341"/>
      <c r="CJ219" s="222">
        <v>0.998</v>
      </c>
      <c r="CK219" s="222">
        <v>0.95</v>
      </c>
      <c r="CL219" s="223">
        <f t="shared" si="109"/>
        <v>1</v>
      </c>
      <c r="CM219" s="223">
        <f t="shared" si="110"/>
        <v>1</v>
      </c>
      <c r="CN219" s="223">
        <f t="shared" si="111"/>
        <v>1</v>
      </c>
      <c r="CO219" s="223">
        <f t="shared" si="112"/>
        <v>1</v>
      </c>
      <c r="CP219" s="223">
        <f t="shared" si="113"/>
        <v>1</v>
      </c>
      <c r="CQ219" s="223">
        <f t="shared" si="114"/>
        <v>1</v>
      </c>
      <c r="CR219" s="223">
        <f t="shared" si="115"/>
        <v>1</v>
      </c>
      <c r="CS219" s="343"/>
      <c r="CT219" s="343"/>
      <c r="CU219" s="343"/>
      <c r="CV219" s="343"/>
      <c r="CW219" s="343"/>
      <c r="CX219" s="343"/>
      <c r="CY219" s="343"/>
      <c r="CZ219" s="342"/>
      <c r="DA219" s="338"/>
      <c r="DB219" s="338"/>
      <c r="DC219" s="338"/>
      <c r="DD219" s="338"/>
      <c r="DE219" s="84">
        <f t="shared" si="136"/>
        <v>0</v>
      </c>
      <c r="DF219" s="84">
        <f t="shared" si="136"/>
        <v>0</v>
      </c>
      <c r="DG219" s="84">
        <f t="shared" si="136"/>
        <v>0</v>
      </c>
      <c r="DH219" s="84">
        <f t="shared" si="137"/>
        <v>0</v>
      </c>
      <c r="DI219" s="84">
        <f t="shared" si="137"/>
        <v>0</v>
      </c>
      <c r="DJ219" s="84">
        <f t="shared" si="137"/>
        <v>0</v>
      </c>
      <c r="DK219" s="84">
        <f t="shared" si="137"/>
        <v>0</v>
      </c>
      <c r="DL219" s="337"/>
      <c r="DM219" s="337"/>
      <c r="DN219" s="337"/>
      <c r="DO219" s="337"/>
      <c r="DP219" s="337"/>
      <c r="DQ219" s="337"/>
      <c r="DR219" s="337"/>
    </row>
    <row r="220" spans="1:122" ht="13.5" thickBot="1" x14ac:dyDescent="0.25">
      <c r="A220" s="84">
        <v>1894</v>
      </c>
      <c r="B220" s="334">
        <v>50</v>
      </c>
      <c r="C220" s="113">
        <v>42716</v>
      </c>
      <c r="D220" s="110">
        <v>90389</v>
      </c>
      <c r="E220" s="84">
        <v>11502</v>
      </c>
      <c r="F220" s="88">
        <v>208</v>
      </c>
      <c r="G220" s="84">
        <v>4</v>
      </c>
      <c r="H220" s="89">
        <v>0.98191618848895845</v>
      </c>
      <c r="I220" s="88">
        <v>14771</v>
      </c>
      <c r="J220" s="84">
        <v>380</v>
      </c>
      <c r="K220" s="88">
        <v>0</v>
      </c>
      <c r="L220" s="89">
        <v>0.97427391510391981</v>
      </c>
      <c r="M220" s="88">
        <v>5915</v>
      </c>
      <c r="N220" s="88">
        <v>221</v>
      </c>
      <c r="O220" s="88">
        <v>0</v>
      </c>
      <c r="P220" s="90">
        <v>0.96263736263736266</v>
      </c>
      <c r="Q220" s="88">
        <v>10847</v>
      </c>
      <c r="R220" s="88">
        <v>412</v>
      </c>
      <c r="S220" s="88">
        <v>1</v>
      </c>
      <c r="T220" s="90">
        <v>0.96201714759841428</v>
      </c>
      <c r="U220" s="88">
        <v>47354</v>
      </c>
      <c r="V220" s="88">
        <v>1957</v>
      </c>
      <c r="W220" s="88">
        <v>12</v>
      </c>
      <c r="X220" s="90">
        <v>0.95867297377201499</v>
      </c>
      <c r="Y220" s="85">
        <v>90389</v>
      </c>
      <c r="Z220" s="85">
        <v>3178</v>
      </c>
      <c r="AA220" s="91">
        <v>17</v>
      </c>
      <c r="AB220" s="92">
        <v>1</v>
      </c>
      <c r="AC220" s="84">
        <v>0</v>
      </c>
      <c r="AD220" s="84">
        <v>0</v>
      </c>
      <c r="AE220" s="115">
        <v>1</v>
      </c>
      <c r="AF220" s="84">
        <v>0</v>
      </c>
      <c r="AG220" s="84">
        <v>0</v>
      </c>
      <c r="AH220" s="115">
        <v>1</v>
      </c>
      <c r="AI220" s="84">
        <v>0</v>
      </c>
      <c r="AJ220" s="84">
        <v>0</v>
      </c>
      <c r="AK220" s="93">
        <v>1</v>
      </c>
      <c r="AL220" s="84">
        <v>0</v>
      </c>
      <c r="AM220" s="94">
        <v>0</v>
      </c>
      <c r="AN220" s="93">
        <v>1</v>
      </c>
      <c r="AO220" s="84">
        <v>0</v>
      </c>
      <c r="AP220" s="94">
        <v>0</v>
      </c>
      <c r="AQ220" s="93">
        <v>1</v>
      </c>
      <c r="AR220" s="84">
        <v>0</v>
      </c>
      <c r="AS220" s="94">
        <v>0</v>
      </c>
      <c r="AT220" s="93">
        <v>1</v>
      </c>
      <c r="AU220" s="84">
        <v>0</v>
      </c>
      <c r="AV220" s="94">
        <v>0</v>
      </c>
      <c r="AW220" s="95">
        <f t="shared" si="126"/>
        <v>11502</v>
      </c>
      <c r="AX220" s="95">
        <f t="shared" si="127"/>
        <v>20686</v>
      </c>
      <c r="AY220" s="96">
        <f t="shared" si="128"/>
        <v>58201</v>
      </c>
      <c r="AZ220" s="116"/>
      <c r="BA220" s="97">
        <v>14.5</v>
      </c>
      <c r="BB220" s="98">
        <v>0</v>
      </c>
      <c r="BC220" s="98">
        <v>12</v>
      </c>
      <c r="BD220" s="99">
        <v>7.5</v>
      </c>
      <c r="BE220" s="100">
        <v>10.5</v>
      </c>
      <c r="BF220" s="101"/>
      <c r="BG220" s="84"/>
      <c r="BH220" s="84"/>
      <c r="BI220" s="102"/>
      <c r="BJ220" s="102"/>
      <c r="BK220" s="102"/>
      <c r="BL220" s="103"/>
      <c r="BM220" s="104"/>
      <c r="BN220" s="102"/>
      <c r="BO220" s="102"/>
      <c r="BP220" s="104"/>
      <c r="BQ220" s="104"/>
      <c r="BR220" s="104"/>
      <c r="BS220" s="104"/>
      <c r="BT220" s="105">
        <f t="shared" si="116"/>
        <v>1</v>
      </c>
      <c r="BU220" s="105">
        <f t="shared" si="117"/>
        <v>1</v>
      </c>
      <c r="BV220" s="105">
        <f t="shared" si="118"/>
        <v>1</v>
      </c>
      <c r="BW220" s="105">
        <f t="shared" si="108"/>
        <v>1</v>
      </c>
      <c r="BX220" s="105">
        <f t="shared" si="119"/>
        <v>1</v>
      </c>
      <c r="BY220" s="105">
        <f t="shared" si="120"/>
        <v>1</v>
      </c>
      <c r="BZ220" s="105">
        <f t="shared" si="121"/>
        <v>1</v>
      </c>
      <c r="CA220" s="221">
        <v>0.98</v>
      </c>
      <c r="CB220" s="221">
        <v>0.9</v>
      </c>
      <c r="CC220" s="339">
        <f t="shared" ref="CC220:CI220" si="144">AVERAGE(BT220:BT226)</f>
        <v>1</v>
      </c>
      <c r="CD220" s="339">
        <f t="shared" si="144"/>
        <v>1</v>
      </c>
      <c r="CE220" s="339">
        <f t="shared" si="144"/>
        <v>1</v>
      </c>
      <c r="CF220" s="339">
        <f t="shared" si="144"/>
        <v>1</v>
      </c>
      <c r="CG220" s="339">
        <f t="shared" si="144"/>
        <v>1</v>
      </c>
      <c r="CH220" s="339">
        <f t="shared" si="144"/>
        <v>1</v>
      </c>
      <c r="CI220" s="339">
        <f t="shared" si="144"/>
        <v>1</v>
      </c>
      <c r="CJ220" s="222">
        <v>0.998</v>
      </c>
      <c r="CK220" s="222">
        <v>0.95</v>
      </c>
      <c r="CL220" s="223">
        <f t="shared" si="109"/>
        <v>1</v>
      </c>
      <c r="CM220" s="223">
        <f t="shared" si="110"/>
        <v>1</v>
      </c>
      <c r="CN220" s="223">
        <f t="shared" si="111"/>
        <v>1</v>
      </c>
      <c r="CO220" s="223">
        <f t="shared" si="112"/>
        <v>1</v>
      </c>
      <c r="CP220" s="223">
        <f t="shared" si="113"/>
        <v>1</v>
      </c>
      <c r="CQ220" s="223">
        <f t="shared" si="114"/>
        <v>1</v>
      </c>
      <c r="CR220" s="223">
        <f t="shared" si="115"/>
        <v>1</v>
      </c>
      <c r="CS220" s="342">
        <f t="shared" ref="CS220:CY220" si="145">AVERAGE(CL220:CL226)</f>
        <v>1</v>
      </c>
      <c r="CT220" s="342">
        <f t="shared" si="145"/>
        <v>1</v>
      </c>
      <c r="CU220" s="342">
        <f t="shared" si="145"/>
        <v>0.99698412698412697</v>
      </c>
      <c r="CV220" s="342">
        <f t="shared" si="145"/>
        <v>1</v>
      </c>
      <c r="CW220" s="342">
        <f t="shared" si="145"/>
        <v>1</v>
      </c>
      <c r="CX220" s="342">
        <f t="shared" si="145"/>
        <v>1</v>
      </c>
      <c r="CY220" s="342">
        <f t="shared" si="145"/>
        <v>1</v>
      </c>
      <c r="CZ220" s="342">
        <f>(SUM(Q220:Q226)-SUM(R220:R226))/SUM(Q220:Q226)</f>
        <v>0.95567752434012743</v>
      </c>
      <c r="DA220" s="338">
        <f>(SUM(U220:U226)-SUM(V220:V226))/SUM(U220:U226)</f>
        <v>0.96214222141963446</v>
      </c>
      <c r="DB220" s="338">
        <f>((SUM(E220:E226)-SUM(F220:F226))/SUM(E220:E226))</f>
        <v>0.97804882495578771</v>
      </c>
      <c r="DC220" s="338">
        <f>((SUM(I220:I226)-SUM(J220:J226))/SUM(I220:I226))</f>
        <v>0.96677021107128636</v>
      </c>
      <c r="DD220" s="338">
        <f>((SUM(M220:M226)-SUM(N220:N226))/SUM(M220:M226))</f>
        <v>0.96595907825174543</v>
      </c>
      <c r="DE220" s="84">
        <f t="shared" si="136"/>
        <v>0</v>
      </c>
      <c r="DF220" s="84">
        <f t="shared" si="136"/>
        <v>0</v>
      </c>
      <c r="DG220" s="84">
        <f t="shared" si="136"/>
        <v>0</v>
      </c>
      <c r="DH220" s="84">
        <f t="shared" si="137"/>
        <v>0</v>
      </c>
      <c r="DI220" s="84">
        <f t="shared" si="137"/>
        <v>0</v>
      </c>
      <c r="DJ220" s="84">
        <f t="shared" si="137"/>
        <v>0</v>
      </c>
      <c r="DK220" s="84">
        <f t="shared" si="137"/>
        <v>0</v>
      </c>
      <c r="DL220" s="337">
        <f>IF(CC220&lt;99%,5000,IF(CC220&lt;99.2%,4500,IF(CC220&lt;99.3%,4000,IF(CC220&lt;99.4%,3500,IF(CC220&lt;99.5%,3000,IF(CC220&lt;99.6%,2500,IF(CC220&lt;99.7%,2000,IF(CC220&lt;99.8%,1500,))))))))</f>
        <v>0</v>
      </c>
      <c r="DM220" s="337">
        <f>IF(CD220&lt;99%,5000,IF(CD220&lt;99.2%,4500,IF(CD220&lt;99.3%,4000,IF(CD220&lt;99.4%,3500,IF(CD220&lt;99.5%,3000,IF(CD220&lt;99.6%,2500,IF(CD220&lt;99.7%,2000,IF(CD220&lt;99.8%,1500,))))))))</f>
        <v>0</v>
      </c>
      <c r="DN220" s="337">
        <f>IF(CE220&lt;99%,5000,IF(CE220&lt;99.2%,4500,IF(CE220&lt;99.3%,4000,IF(CE220&lt;99.4%,3500,IF(CE220&lt;99.5%,3000,IF(CE220&lt;99.6%,2500,IF(CE220&lt;99.7%,2000,IF(CE220&lt;99.8%,1500,))))))))</f>
        <v>0</v>
      </c>
      <c r="DO220" s="337">
        <f>IF(CF220&lt;88.2%,5000,IF(CF220&lt;88.4%,4500,IF(CF220&lt;88.5%,4000,IF(CF220&lt;88.6%,3500,IF(CF220&lt;88.7%,3000,IF(CF220&lt;88.8%,2500,IF(CF220&lt;88.9%,2000,IF(CF220&lt;90%,1500,))))))))</f>
        <v>0</v>
      </c>
      <c r="DP220" s="337">
        <f>IF(CG220&lt;99%,5000,IF(CG220&lt;99.2%,4500,IF(CG220&lt;99.3%,4000,IF(CG220&lt;99.4%,3500,IF(CG220&lt;99.5%,3000,IF(CG220&lt;99.6%,2500,IF(CG220&lt;99.7%,2000,IF(CG220&lt;99.8%,1500,))))))))</f>
        <v>0</v>
      </c>
      <c r="DQ220" s="337">
        <f>IF(CH220&lt;99%,5000,IF(CH220&lt;99.2%,4500,IF(CH220&lt;99.3%,4000,IF(CH220&lt;99.4%,3500,IF(CH220&lt;99.5%,3000,IF(CH220&lt;99.6%,2500,IF(CH220&lt;99.7%,2000,IF(CH220&lt;99.8%,1500,))))))))</f>
        <v>0</v>
      </c>
      <c r="DR220" s="337">
        <f>IF(CI220&lt;99%,5000,IF(CI220&lt;99.2%,4500,IF(CI220&lt;99.3%,4000,IF(CI220&lt;99.4%,3500,IF(CI220&lt;99.5%,3000,IF(CI220&lt;99.6%,2500,IF(CI220&lt;99.7%,2000,IF(CI220&lt;99.8%,1500,))))))))</f>
        <v>0</v>
      </c>
    </row>
    <row r="221" spans="1:122" ht="13.5" thickBot="1" x14ac:dyDescent="0.25">
      <c r="A221" s="84">
        <v>1895</v>
      </c>
      <c r="B221" s="335"/>
      <c r="C221" s="113">
        <v>42717</v>
      </c>
      <c r="D221" s="110">
        <v>87316</v>
      </c>
      <c r="E221" s="84">
        <v>10256</v>
      </c>
      <c r="F221" s="88">
        <v>222</v>
      </c>
      <c r="G221" s="84">
        <v>3</v>
      </c>
      <c r="H221" s="111">
        <v>0.97835413416536665</v>
      </c>
      <c r="I221" s="88">
        <v>18094</v>
      </c>
      <c r="J221" s="84">
        <v>670</v>
      </c>
      <c r="K221" s="88">
        <v>7</v>
      </c>
      <c r="L221" s="89">
        <v>0.96297115065767658</v>
      </c>
      <c r="M221" s="88">
        <v>9095</v>
      </c>
      <c r="N221" s="88">
        <v>304</v>
      </c>
      <c r="O221" s="88">
        <v>2</v>
      </c>
      <c r="P221" s="90">
        <v>0.96657504123144589</v>
      </c>
      <c r="Q221" s="88">
        <v>11640</v>
      </c>
      <c r="R221" s="88">
        <v>606</v>
      </c>
      <c r="S221" s="88">
        <v>0</v>
      </c>
      <c r="T221" s="90">
        <v>0.94793814432989687</v>
      </c>
      <c r="U221" s="88">
        <v>38231</v>
      </c>
      <c r="V221" s="88">
        <v>1553</v>
      </c>
      <c r="W221" s="88">
        <v>4</v>
      </c>
      <c r="X221" s="90">
        <v>0.959378514817818</v>
      </c>
      <c r="Y221" s="85">
        <v>87316</v>
      </c>
      <c r="Z221" s="85">
        <v>3355</v>
      </c>
      <c r="AA221" s="91">
        <v>16</v>
      </c>
      <c r="AB221" s="92">
        <v>1</v>
      </c>
      <c r="AC221" s="84">
        <v>0</v>
      </c>
      <c r="AD221" s="84">
        <v>0</v>
      </c>
      <c r="AE221" s="115">
        <v>1</v>
      </c>
      <c r="AF221" s="84">
        <v>0</v>
      </c>
      <c r="AG221" s="84">
        <v>0</v>
      </c>
      <c r="AH221" s="115">
        <v>1</v>
      </c>
      <c r="AI221" s="84">
        <v>0</v>
      </c>
      <c r="AJ221" s="84">
        <v>0</v>
      </c>
      <c r="AK221" s="93">
        <v>1</v>
      </c>
      <c r="AL221" s="84">
        <v>0</v>
      </c>
      <c r="AM221" s="94">
        <v>0</v>
      </c>
      <c r="AN221" s="93">
        <v>1</v>
      </c>
      <c r="AO221" s="84">
        <v>0</v>
      </c>
      <c r="AP221" s="94">
        <v>0</v>
      </c>
      <c r="AQ221" s="93">
        <v>1</v>
      </c>
      <c r="AR221" s="84">
        <v>0</v>
      </c>
      <c r="AS221" s="94">
        <v>0</v>
      </c>
      <c r="AT221" s="93">
        <v>1</v>
      </c>
      <c r="AU221" s="84">
        <v>0</v>
      </c>
      <c r="AV221" s="94">
        <v>0</v>
      </c>
      <c r="AW221" s="95">
        <f t="shared" si="126"/>
        <v>10256</v>
      </c>
      <c r="AX221" s="95">
        <f t="shared" si="127"/>
        <v>27189</v>
      </c>
      <c r="AY221" s="96">
        <f t="shared" si="128"/>
        <v>49871</v>
      </c>
      <c r="AZ221" s="116"/>
      <c r="BA221" s="97">
        <v>16</v>
      </c>
      <c r="BB221" s="98">
        <v>0</v>
      </c>
      <c r="BC221" s="98">
        <v>8</v>
      </c>
      <c r="BD221" s="99">
        <v>7.5</v>
      </c>
      <c r="BE221" s="100">
        <v>10.5</v>
      </c>
      <c r="BF221" s="101"/>
      <c r="BG221" s="84"/>
      <c r="BH221" s="84"/>
      <c r="BI221" s="102"/>
      <c r="BJ221" s="102"/>
      <c r="BK221" s="102"/>
      <c r="BL221" s="103"/>
      <c r="BM221" s="104"/>
      <c r="BN221" s="102"/>
      <c r="BO221" s="102"/>
      <c r="BP221" s="104"/>
      <c r="BQ221" s="104"/>
      <c r="BR221" s="104"/>
      <c r="BS221" s="104"/>
      <c r="BT221" s="105">
        <f t="shared" si="116"/>
        <v>1</v>
      </c>
      <c r="BU221" s="105">
        <f t="shared" si="117"/>
        <v>1</v>
      </c>
      <c r="BV221" s="105">
        <f t="shared" si="118"/>
        <v>1</v>
      </c>
      <c r="BW221" s="105">
        <f t="shared" si="108"/>
        <v>1</v>
      </c>
      <c r="BX221" s="105">
        <f t="shared" si="119"/>
        <v>1</v>
      </c>
      <c r="BY221" s="105">
        <f t="shared" si="120"/>
        <v>1</v>
      </c>
      <c r="BZ221" s="105">
        <f t="shared" si="121"/>
        <v>1</v>
      </c>
      <c r="CA221" s="221">
        <v>0.98</v>
      </c>
      <c r="CB221" s="221">
        <v>0.9</v>
      </c>
      <c r="CC221" s="340"/>
      <c r="CD221" s="340"/>
      <c r="CE221" s="340"/>
      <c r="CF221" s="340"/>
      <c r="CG221" s="340"/>
      <c r="CH221" s="340"/>
      <c r="CI221" s="340"/>
      <c r="CJ221" s="222">
        <v>0.998</v>
      </c>
      <c r="CK221" s="222">
        <v>0.95</v>
      </c>
      <c r="CL221" s="223">
        <f t="shared" si="109"/>
        <v>1</v>
      </c>
      <c r="CM221" s="223">
        <f t="shared" si="110"/>
        <v>1</v>
      </c>
      <c r="CN221" s="223">
        <f t="shared" si="111"/>
        <v>1</v>
      </c>
      <c r="CO221" s="223">
        <f t="shared" si="112"/>
        <v>1</v>
      </c>
      <c r="CP221" s="223">
        <f t="shared" si="113"/>
        <v>1</v>
      </c>
      <c r="CQ221" s="223">
        <f t="shared" si="114"/>
        <v>1</v>
      </c>
      <c r="CR221" s="223">
        <f t="shared" si="115"/>
        <v>1</v>
      </c>
      <c r="CS221" s="343"/>
      <c r="CT221" s="343"/>
      <c r="CU221" s="343"/>
      <c r="CV221" s="343"/>
      <c r="CW221" s="343"/>
      <c r="CX221" s="343"/>
      <c r="CY221" s="343"/>
      <c r="CZ221" s="342"/>
      <c r="DA221" s="338"/>
      <c r="DB221" s="338"/>
      <c r="DC221" s="338"/>
      <c r="DD221" s="338"/>
      <c r="DE221" s="84">
        <f t="shared" si="136"/>
        <v>0</v>
      </c>
      <c r="DF221" s="84">
        <f t="shared" si="136"/>
        <v>0</v>
      </c>
      <c r="DG221" s="84">
        <f t="shared" si="136"/>
        <v>0</v>
      </c>
      <c r="DH221" s="84">
        <f t="shared" si="137"/>
        <v>0</v>
      </c>
      <c r="DI221" s="84">
        <f t="shared" si="137"/>
        <v>0</v>
      </c>
      <c r="DJ221" s="84">
        <f t="shared" si="137"/>
        <v>0</v>
      </c>
      <c r="DK221" s="84">
        <f t="shared" si="137"/>
        <v>0</v>
      </c>
      <c r="DL221" s="337"/>
      <c r="DM221" s="337"/>
      <c r="DN221" s="337"/>
      <c r="DO221" s="337"/>
      <c r="DP221" s="337"/>
      <c r="DQ221" s="337"/>
      <c r="DR221" s="337"/>
    </row>
    <row r="222" spans="1:122" ht="13.5" thickBot="1" x14ac:dyDescent="0.25">
      <c r="A222" s="84">
        <v>1896</v>
      </c>
      <c r="B222" s="335"/>
      <c r="C222" s="113">
        <v>42718</v>
      </c>
      <c r="D222" s="110">
        <v>91697</v>
      </c>
      <c r="E222" s="84">
        <v>10306</v>
      </c>
      <c r="F222" s="88">
        <v>275</v>
      </c>
      <c r="G222" s="84">
        <v>0</v>
      </c>
      <c r="H222" s="111">
        <v>0.97331651465165925</v>
      </c>
      <c r="I222" s="88">
        <v>22335</v>
      </c>
      <c r="J222" s="84">
        <v>578</v>
      </c>
      <c r="K222" s="88">
        <v>3</v>
      </c>
      <c r="L222" s="89">
        <v>0.97412133422878888</v>
      </c>
      <c r="M222" s="88">
        <v>7672</v>
      </c>
      <c r="N222" s="88">
        <v>274</v>
      </c>
      <c r="O222" s="88">
        <v>1</v>
      </c>
      <c r="P222" s="90">
        <v>0.9642857142857143</v>
      </c>
      <c r="Q222" s="88">
        <v>12082</v>
      </c>
      <c r="R222" s="88">
        <v>499</v>
      </c>
      <c r="S222" s="88">
        <v>13</v>
      </c>
      <c r="T222" s="90">
        <v>0.9586988909121007</v>
      </c>
      <c r="U222" s="88">
        <v>39302</v>
      </c>
      <c r="V222" s="88">
        <v>1615</v>
      </c>
      <c r="W222" s="88">
        <v>13</v>
      </c>
      <c r="X222" s="90">
        <v>0.95890794361610099</v>
      </c>
      <c r="Y222" s="85">
        <v>91697</v>
      </c>
      <c r="Z222" s="85">
        <v>3241</v>
      </c>
      <c r="AA222" s="91">
        <v>30</v>
      </c>
      <c r="AB222" s="92">
        <v>1</v>
      </c>
      <c r="AC222" s="84">
        <v>0</v>
      </c>
      <c r="AD222" s="84">
        <v>0</v>
      </c>
      <c r="AE222" s="115">
        <v>1</v>
      </c>
      <c r="AF222" s="84">
        <v>0</v>
      </c>
      <c r="AG222" s="84">
        <v>0</v>
      </c>
      <c r="AH222" s="115">
        <v>1</v>
      </c>
      <c r="AI222" s="84">
        <v>0</v>
      </c>
      <c r="AJ222" s="84">
        <v>0</v>
      </c>
      <c r="AK222" s="93">
        <v>1</v>
      </c>
      <c r="AL222" s="84">
        <v>0</v>
      </c>
      <c r="AM222" s="94">
        <v>0</v>
      </c>
      <c r="AN222" s="93">
        <v>1</v>
      </c>
      <c r="AO222" s="84">
        <v>0</v>
      </c>
      <c r="AP222" s="94">
        <v>0</v>
      </c>
      <c r="AQ222" s="93">
        <v>1</v>
      </c>
      <c r="AR222" s="84">
        <v>0</v>
      </c>
      <c r="AS222" s="94">
        <v>0</v>
      </c>
      <c r="AT222" s="93">
        <v>1</v>
      </c>
      <c r="AU222" s="84">
        <v>0</v>
      </c>
      <c r="AV222" s="94">
        <v>0</v>
      </c>
      <c r="AW222" s="95">
        <f t="shared" si="126"/>
        <v>10306</v>
      </c>
      <c r="AX222" s="95">
        <f t="shared" si="127"/>
        <v>30007</v>
      </c>
      <c r="AY222" s="96">
        <f t="shared" si="128"/>
        <v>51384</v>
      </c>
      <c r="AZ222" s="116"/>
      <c r="BA222" s="97">
        <v>21</v>
      </c>
      <c r="BB222" s="98">
        <v>9</v>
      </c>
      <c r="BC222" s="98">
        <v>18</v>
      </c>
      <c r="BD222" s="99">
        <v>7.5</v>
      </c>
      <c r="BE222" s="100">
        <v>10.5</v>
      </c>
      <c r="BF222" s="101"/>
      <c r="BG222" s="84"/>
      <c r="BH222" s="84"/>
      <c r="BI222" s="102"/>
      <c r="BJ222" s="102"/>
      <c r="BK222" s="102"/>
      <c r="BL222" s="103"/>
      <c r="BM222" s="104"/>
      <c r="BN222" s="102"/>
      <c r="BO222" s="102"/>
      <c r="BP222" s="104"/>
      <c r="BQ222" s="104"/>
      <c r="BR222" s="104"/>
      <c r="BS222" s="104"/>
      <c r="BT222" s="105">
        <f t="shared" si="116"/>
        <v>1</v>
      </c>
      <c r="BU222" s="105">
        <f t="shared" si="117"/>
        <v>1</v>
      </c>
      <c r="BV222" s="105">
        <f t="shared" si="118"/>
        <v>1</v>
      </c>
      <c r="BW222" s="105">
        <f t="shared" si="108"/>
        <v>1</v>
      </c>
      <c r="BX222" s="105">
        <f t="shared" si="119"/>
        <v>1</v>
      </c>
      <c r="BY222" s="105">
        <f t="shared" si="120"/>
        <v>1</v>
      </c>
      <c r="BZ222" s="105">
        <f t="shared" si="121"/>
        <v>1</v>
      </c>
      <c r="CA222" s="221">
        <v>0.98</v>
      </c>
      <c r="CB222" s="221">
        <v>0.9</v>
      </c>
      <c r="CC222" s="340"/>
      <c r="CD222" s="340"/>
      <c r="CE222" s="340"/>
      <c r="CF222" s="340"/>
      <c r="CG222" s="340"/>
      <c r="CH222" s="340"/>
      <c r="CI222" s="340"/>
      <c r="CJ222" s="222">
        <v>0.998</v>
      </c>
      <c r="CK222" s="222">
        <v>0.95</v>
      </c>
      <c r="CL222" s="223">
        <f t="shared" si="109"/>
        <v>1</v>
      </c>
      <c r="CM222" s="223">
        <f t="shared" si="110"/>
        <v>1</v>
      </c>
      <c r="CN222" s="223">
        <f t="shared" si="111"/>
        <v>1</v>
      </c>
      <c r="CO222" s="223">
        <f t="shared" si="112"/>
        <v>1</v>
      </c>
      <c r="CP222" s="223">
        <f t="shared" si="113"/>
        <v>1</v>
      </c>
      <c r="CQ222" s="223">
        <f t="shared" si="114"/>
        <v>1</v>
      </c>
      <c r="CR222" s="223">
        <f t="shared" si="115"/>
        <v>1</v>
      </c>
      <c r="CS222" s="343"/>
      <c r="CT222" s="343"/>
      <c r="CU222" s="343"/>
      <c r="CV222" s="343"/>
      <c r="CW222" s="343"/>
      <c r="CX222" s="343"/>
      <c r="CY222" s="343"/>
      <c r="CZ222" s="342"/>
      <c r="DA222" s="338"/>
      <c r="DB222" s="338"/>
      <c r="DC222" s="338"/>
      <c r="DD222" s="338"/>
      <c r="DE222" s="84">
        <f t="shared" si="136"/>
        <v>0</v>
      </c>
      <c r="DF222" s="84">
        <f t="shared" si="136"/>
        <v>0</v>
      </c>
      <c r="DG222" s="84">
        <f t="shared" si="136"/>
        <v>0</v>
      </c>
      <c r="DH222" s="84">
        <f t="shared" si="137"/>
        <v>0</v>
      </c>
      <c r="DI222" s="84">
        <f t="shared" si="137"/>
        <v>0</v>
      </c>
      <c r="DJ222" s="84">
        <f t="shared" si="137"/>
        <v>0</v>
      </c>
      <c r="DK222" s="84">
        <f t="shared" si="137"/>
        <v>0</v>
      </c>
      <c r="DL222" s="337"/>
      <c r="DM222" s="337"/>
      <c r="DN222" s="337"/>
      <c r="DO222" s="337"/>
      <c r="DP222" s="337"/>
      <c r="DQ222" s="337"/>
      <c r="DR222" s="337"/>
    </row>
    <row r="223" spans="1:122" ht="13.5" thickBot="1" x14ac:dyDescent="0.25">
      <c r="A223" s="84">
        <v>1897</v>
      </c>
      <c r="B223" s="335"/>
      <c r="C223" s="113">
        <v>42719</v>
      </c>
      <c r="D223" s="110">
        <v>91474</v>
      </c>
      <c r="E223" s="84">
        <v>10778</v>
      </c>
      <c r="F223" s="88">
        <v>252</v>
      </c>
      <c r="G223" s="84">
        <v>0</v>
      </c>
      <c r="H223" s="89">
        <v>0.97661903878270551</v>
      </c>
      <c r="I223" s="88">
        <v>23533</v>
      </c>
      <c r="J223" s="84">
        <v>1034</v>
      </c>
      <c r="K223" s="88">
        <v>2</v>
      </c>
      <c r="L223" s="89">
        <v>0.95606170059065998</v>
      </c>
      <c r="M223" s="88">
        <v>7162</v>
      </c>
      <c r="N223" s="88">
        <v>199</v>
      </c>
      <c r="O223" s="88">
        <v>2</v>
      </c>
      <c r="P223" s="90">
        <v>0.97221446523317512</v>
      </c>
      <c r="Q223" s="88">
        <v>12322</v>
      </c>
      <c r="R223" s="88">
        <v>516</v>
      </c>
      <c r="S223" s="88">
        <v>1</v>
      </c>
      <c r="T223" s="90">
        <v>0.95812368122058111</v>
      </c>
      <c r="U223" s="88">
        <v>37679</v>
      </c>
      <c r="V223" s="88">
        <v>1394</v>
      </c>
      <c r="W223" s="88">
        <v>2</v>
      </c>
      <c r="X223" s="90">
        <v>0.96300326441784545</v>
      </c>
      <c r="Y223" s="85">
        <v>91474</v>
      </c>
      <c r="Z223" s="85">
        <v>3395</v>
      </c>
      <c r="AA223" s="91">
        <v>7</v>
      </c>
      <c r="AB223" s="92">
        <v>1</v>
      </c>
      <c r="AC223" s="84">
        <v>0</v>
      </c>
      <c r="AD223" s="84">
        <v>0</v>
      </c>
      <c r="AE223" s="115">
        <v>1</v>
      </c>
      <c r="AF223" s="84">
        <v>0</v>
      </c>
      <c r="AG223" s="84">
        <v>0</v>
      </c>
      <c r="AH223" s="115">
        <v>1</v>
      </c>
      <c r="AI223" s="84">
        <v>0</v>
      </c>
      <c r="AJ223" s="84">
        <v>0</v>
      </c>
      <c r="AK223" s="93">
        <v>1</v>
      </c>
      <c r="AL223" s="84">
        <v>0</v>
      </c>
      <c r="AM223" s="94">
        <v>0</v>
      </c>
      <c r="AN223" s="93">
        <v>1</v>
      </c>
      <c r="AO223" s="84">
        <v>0</v>
      </c>
      <c r="AP223" s="94">
        <v>0</v>
      </c>
      <c r="AQ223" s="93">
        <v>1</v>
      </c>
      <c r="AR223" s="84">
        <v>0</v>
      </c>
      <c r="AS223" s="94">
        <v>0</v>
      </c>
      <c r="AT223" s="93">
        <v>1</v>
      </c>
      <c r="AU223" s="84">
        <v>0</v>
      </c>
      <c r="AV223" s="94">
        <v>0</v>
      </c>
      <c r="AW223" s="95">
        <f t="shared" si="126"/>
        <v>10778</v>
      </c>
      <c r="AX223" s="95">
        <f t="shared" si="127"/>
        <v>30695</v>
      </c>
      <c r="AY223" s="96">
        <f t="shared" si="128"/>
        <v>50001</v>
      </c>
      <c r="AZ223" s="116"/>
      <c r="BA223" s="97">
        <v>21</v>
      </c>
      <c r="BB223" s="98">
        <v>9</v>
      </c>
      <c r="BC223" s="98">
        <v>22</v>
      </c>
      <c r="BD223" s="99">
        <v>7.5</v>
      </c>
      <c r="BE223" s="100">
        <v>10.5</v>
      </c>
      <c r="BF223" s="101"/>
      <c r="BG223" s="84"/>
      <c r="BH223" s="84"/>
      <c r="BI223" s="102"/>
      <c r="BJ223" s="102"/>
      <c r="BK223" s="102"/>
      <c r="BL223" s="103"/>
      <c r="BM223" s="104"/>
      <c r="BN223" s="102"/>
      <c r="BO223" s="102"/>
      <c r="BP223" s="104"/>
      <c r="BQ223" s="104"/>
      <c r="BR223" s="104"/>
      <c r="BS223" s="104"/>
      <c r="BT223" s="105">
        <f t="shared" si="116"/>
        <v>1</v>
      </c>
      <c r="BU223" s="105">
        <f t="shared" si="117"/>
        <v>1</v>
      </c>
      <c r="BV223" s="105">
        <f t="shared" si="118"/>
        <v>1</v>
      </c>
      <c r="BW223" s="105">
        <f t="shared" si="108"/>
        <v>1</v>
      </c>
      <c r="BX223" s="105">
        <f t="shared" si="119"/>
        <v>1</v>
      </c>
      <c r="BY223" s="105">
        <f t="shared" si="120"/>
        <v>1</v>
      </c>
      <c r="BZ223" s="105">
        <f t="shared" si="121"/>
        <v>1</v>
      </c>
      <c r="CA223" s="221">
        <v>0.98</v>
      </c>
      <c r="CB223" s="221">
        <v>0.9</v>
      </c>
      <c r="CC223" s="340"/>
      <c r="CD223" s="340"/>
      <c r="CE223" s="340"/>
      <c r="CF223" s="340"/>
      <c r="CG223" s="340"/>
      <c r="CH223" s="340"/>
      <c r="CI223" s="340"/>
      <c r="CJ223" s="222">
        <v>0.998</v>
      </c>
      <c r="CK223" s="222">
        <v>0.95</v>
      </c>
      <c r="CL223" s="223">
        <f t="shared" si="109"/>
        <v>1</v>
      </c>
      <c r="CM223" s="223">
        <f t="shared" si="110"/>
        <v>1</v>
      </c>
      <c r="CN223" s="223">
        <f t="shared" si="111"/>
        <v>1</v>
      </c>
      <c r="CO223" s="223">
        <f t="shared" si="112"/>
        <v>1</v>
      </c>
      <c r="CP223" s="223">
        <f t="shared" si="113"/>
        <v>1</v>
      </c>
      <c r="CQ223" s="223">
        <f t="shared" si="114"/>
        <v>1</v>
      </c>
      <c r="CR223" s="223">
        <f t="shared" si="115"/>
        <v>1</v>
      </c>
      <c r="CS223" s="343"/>
      <c r="CT223" s="343"/>
      <c r="CU223" s="343"/>
      <c r="CV223" s="343"/>
      <c r="CW223" s="343"/>
      <c r="CX223" s="343"/>
      <c r="CY223" s="343"/>
      <c r="CZ223" s="342"/>
      <c r="DA223" s="338"/>
      <c r="DB223" s="338"/>
      <c r="DC223" s="338"/>
      <c r="DD223" s="338"/>
      <c r="DE223" s="84">
        <f t="shared" si="136"/>
        <v>0</v>
      </c>
      <c r="DF223" s="84">
        <f t="shared" si="136"/>
        <v>0</v>
      </c>
      <c r="DG223" s="84">
        <f t="shared" si="136"/>
        <v>0</v>
      </c>
      <c r="DH223" s="84">
        <f t="shared" si="137"/>
        <v>0</v>
      </c>
      <c r="DI223" s="84">
        <f t="shared" si="137"/>
        <v>0</v>
      </c>
      <c r="DJ223" s="84">
        <f t="shared" si="137"/>
        <v>0</v>
      </c>
      <c r="DK223" s="84">
        <f t="shared" si="137"/>
        <v>0</v>
      </c>
      <c r="DL223" s="337"/>
      <c r="DM223" s="337"/>
      <c r="DN223" s="337"/>
      <c r="DO223" s="337"/>
      <c r="DP223" s="337"/>
      <c r="DQ223" s="337"/>
      <c r="DR223" s="337"/>
    </row>
    <row r="224" spans="1:122" ht="13.5" thickBot="1" x14ac:dyDescent="0.25">
      <c r="A224" s="84">
        <v>1898</v>
      </c>
      <c r="B224" s="335"/>
      <c r="C224" s="113">
        <v>42720</v>
      </c>
      <c r="D224" s="110">
        <v>85778</v>
      </c>
      <c r="E224" s="84">
        <v>9969</v>
      </c>
      <c r="F224" s="88">
        <v>215</v>
      </c>
      <c r="G224" s="84">
        <v>0</v>
      </c>
      <c r="H224" s="111">
        <v>0.9784331427425017</v>
      </c>
      <c r="I224" s="88">
        <v>22674</v>
      </c>
      <c r="J224" s="84">
        <v>695</v>
      </c>
      <c r="K224" s="88">
        <v>8</v>
      </c>
      <c r="L224" s="89">
        <v>0.96934815206844849</v>
      </c>
      <c r="M224" s="88">
        <v>6132</v>
      </c>
      <c r="N224" s="88">
        <v>183</v>
      </c>
      <c r="O224" s="88">
        <v>1</v>
      </c>
      <c r="P224" s="90">
        <v>0.97015655577299409</v>
      </c>
      <c r="Q224" s="88">
        <v>14105</v>
      </c>
      <c r="R224" s="88">
        <v>621</v>
      </c>
      <c r="S224" s="88">
        <v>2</v>
      </c>
      <c r="T224" s="90">
        <v>0.95597305919886566</v>
      </c>
      <c r="U224" s="88">
        <v>32898</v>
      </c>
      <c r="V224" s="88">
        <v>1278</v>
      </c>
      <c r="W224" s="88">
        <v>11</v>
      </c>
      <c r="X224" s="90">
        <v>0.96115265365675728</v>
      </c>
      <c r="Y224" s="85">
        <v>85778</v>
      </c>
      <c r="Z224" s="85">
        <v>2992</v>
      </c>
      <c r="AA224" s="91">
        <v>22</v>
      </c>
      <c r="AB224" s="92">
        <v>1</v>
      </c>
      <c r="AC224" s="84">
        <v>0</v>
      </c>
      <c r="AD224" s="84">
        <v>0</v>
      </c>
      <c r="AE224" s="115">
        <v>1</v>
      </c>
      <c r="AF224" s="84">
        <v>0</v>
      </c>
      <c r="AG224" s="84">
        <v>0</v>
      </c>
      <c r="AH224" s="115">
        <v>1</v>
      </c>
      <c r="AI224" s="84">
        <v>0</v>
      </c>
      <c r="AJ224" s="84">
        <v>0</v>
      </c>
      <c r="AK224" s="93">
        <v>1</v>
      </c>
      <c r="AL224" s="84">
        <v>0</v>
      </c>
      <c r="AM224" s="94">
        <v>0</v>
      </c>
      <c r="AN224" s="93">
        <v>1</v>
      </c>
      <c r="AO224" s="84">
        <v>0</v>
      </c>
      <c r="AP224" s="94">
        <v>0</v>
      </c>
      <c r="AQ224" s="93">
        <v>1</v>
      </c>
      <c r="AR224" s="84">
        <v>0</v>
      </c>
      <c r="AS224" s="94">
        <v>0</v>
      </c>
      <c r="AT224" s="93">
        <v>1</v>
      </c>
      <c r="AU224" s="84">
        <v>0</v>
      </c>
      <c r="AV224" s="94">
        <v>0</v>
      </c>
      <c r="AW224" s="95">
        <f t="shared" si="126"/>
        <v>9969</v>
      </c>
      <c r="AX224" s="95">
        <f t="shared" si="127"/>
        <v>28806</v>
      </c>
      <c r="AY224" s="96">
        <f t="shared" si="128"/>
        <v>47003</v>
      </c>
      <c r="AZ224" s="116"/>
      <c r="BA224" s="97">
        <v>21</v>
      </c>
      <c r="BB224" s="98">
        <v>9</v>
      </c>
      <c r="BC224" s="98">
        <v>22</v>
      </c>
      <c r="BD224" s="99">
        <v>7.5</v>
      </c>
      <c r="BE224" s="100">
        <v>10.5</v>
      </c>
      <c r="BF224" s="101"/>
      <c r="BG224" s="84"/>
      <c r="BH224" s="84"/>
      <c r="BI224" s="102"/>
      <c r="BJ224" s="102"/>
      <c r="BK224" s="102"/>
      <c r="BL224" s="103"/>
      <c r="BM224" s="104"/>
      <c r="BN224" s="102"/>
      <c r="BO224" s="102"/>
      <c r="BP224" s="104"/>
      <c r="BQ224" s="104"/>
      <c r="BR224" s="104"/>
      <c r="BS224" s="104"/>
      <c r="BT224" s="105">
        <f t="shared" si="116"/>
        <v>1</v>
      </c>
      <c r="BU224" s="105">
        <f t="shared" si="117"/>
        <v>1</v>
      </c>
      <c r="BV224" s="105">
        <f t="shared" si="118"/>
        <v>1</v>
      </c>
      <c r="BW224" s="105">
        <f t="shared" si="108"/>
        <v>1</v>
      </c>
      <c r="BX224" s="105">
        <f t="shared" si="119"/>
        <v>1</v>
      </c>
      <c r="BY224" s="105">
        <f t="shared" si="120"/>
        <v>1</v>
      </c>
      <c r="BZ224" s="105">
        <f t="shared" si="121"/>
        <v>1</v>
      </c>
      <c r="CA224" s="221">
        <v>0.98</v>
      </c>
      <c r="CB224" s="221">
        <v>0.9</v>
      </c>
      <c r="CC224" s="340"/>
      <c r="CD224" s="340"/>
      <c r="CE224" s="340"/>
      <c r="CF224" s="340"/>
      <c r="CG224" s="340"/>
      <c r="CH224" s="340"/>
      <c r="CI224" s="340"/>
      <c r="CJ224" s="222">
        <v>0.998</v>
      </c>
      <c r="CK224" s="222">
        <v>0.95</v>
      </c>
      <c r="CL224" s="223">
        <f t="shared" si="109"/>
        <v>1</v>
      </c>
      <c r="CM224" s="223">
        <f t="shared" si="110"/>
        <v>1</v>
      </c>
      <c r="CN224" s="223">
        <f t="shared" si="111"/>
        <v>1</v>
      </c>
      <c r="CO224" s="223">
        <f t="shared" si="112"/>
        <v>1</v>
      </c>
      <c r="CP224" s="223">
        <f t="shared" si="113"/>
        <v>1</v>
      </c>
      <c r="CQ224" s="223">
        <f t="shared" si="114"/>
        <v>1</v>
      </c>
      <c r="CR224" s="223">
        <f t="shared" si="115"/>
        <v>1</v>
      </c>
      <c r="CS224" s="343"/>
      <c r="CT224" s="343"/>
      <c r="CU224" s="343"/>
      <c r="CV224" s="343"/>
      <c r="CW224" s="343"/>
      <c r="CX224" s="343"/>
      <c r="CY224" s="343"/>
      <c r="CZ224" s="342"/>
      <c r="DA224" s="338"/>
      <c r="DB224" s="338"/>
      <c r="DC224" s="338"/>
      <c r="DD224" s="338"/>
      <c r="DE224" s="84">
        <f t="shared" si="136"/>
        <v>0</v>
      </c>
      <c r="DF224" s="84">
        <f t="shared" si="136"/>
        <v>0</v>
      </c>
      <c r="DG224" s="84">
        <f t="shared" si="136"/>
        <v>0</v>
      </c>
      <c r="DH224" s="84">
        <f t="shared" si="137"/>
        <v>0</v>
      </c>
      <c r="DI224" s="84">
        <f t="shared" si="137"/>
        <v>0</v>
      </c>
      <c r="DJ224" s="84">
        <f t="shared" si="137"/>
        <v>0</v>
      </c>
      <c r="DK224" s="84">
        <f t="shared" si="137"/>
        <v>0</v>
      </c>
      <c r="DL224" s="337"/>
      <c r="DM224" s="337"/>
      <c r="DN224" s="337"/>
      <c r="DO224" s="337"/>
      <c r="DP224" s="337"/>
      <c r="DQ224" s="337"/>
      <c r="DR224" s="337"/>
    </row>
    <row r="225" spans="1:122" ht="13.5" thickBot="1" x14ac:dyDescent="0.25">
      <c r="A225" s="84">
        <v>1899</v>
      </c>
      <c r="B225" s="335"/>
      <c r="C225" s="113">
        <v>42721</v>
      </c>
      <c r="D225" s="110">
        <v>23417</v>
      </c>
      <c r="E225" s="84"/>
      <c r="F225" s="88"/>
      <c r="G225" s="84"/>
      <c r="H225" s="111"/>
      <c r="I225" s="88">
        <v>8255</v>
      </c>
      <c r="J225" s="84">
        <v>440</v>
      </c>
      <c r="K225" s="88">
        <v>0</v>
      </c>
      <c r="L225" s="89">
        <v>0.94669897032101757</v>
      </c>
      <c r="M225" s="88">
        <v>4641</v>
      </c>
      <c r="N225" s="88">
        <v>216</v>
      </c>
      <c r="O225" s="88">
        <v>0</v>
      </c>
      <c r="P225" s="90">
        <v>0.95345830639948292</v>
      </c>
      <c r="Q225" s="88">
        <v>5254</v>
      </c>
      <c r="R225" s="88">
        <v>338</v>
      </c>
      <c r="S225" s="88">
        <v>2</v>
      </c>
      <c r="T225" s="90">
        <v>0.93566806242862577</v>
      </c>
      <c r="U225" s="88">
        <v>5267</v>
      </c>
      <c r="V225" s="88">
        <v>182</v>
      </c>
      <c r="W225" s="88">
        <v>0</v>
      </c>
      <c r="X225" s="90">
        <v>0.96544522498576035</v>
      </c>
      <c r="Y225" s="85">
        <v>23417</v>
      </c>
      <c r="Z225" s="85">
        <v>1176</v>
      </c>
      <c r="AA225" s="91">
        <v>2</v>
      </c>
      <c r="AB225" s="92">
        <v>1</v>
      </c>
      <c r="AC225" s="84">
        <v>0</v>
      </c>
      <c r="AD225" s="84">
        <v>0</v>
      </c>
      <c r="AE225" s="115">
        <v>1</v>
      </c>
      <c r="AF225" s="84">
        <v>0</v>
      </c>
      <c r="AG225" s="84">
        <v>0</v>
      </c>
      <c r="AH225" s="115">
        <v>0.97888888888888892</v>
      </c>
      <c r="AI225" s="84">
        <v>1</v>
      </c>
      <c r="AJ225" s="84">
        <v>0.38</v>
      </c>
      <c r="AK225" s="93">
        <v>1</v>
      </c>
      <c r="AL225" s="84">
        <v>0</v>
      </c>
      <c r="AM225" s="94">
        <v>0</v>
      </c>
      <c r="AN225" s="93">
        <v>1</v>
      </c>
      <c r="AO225" s="84">
        <v>0</v>
      </c>
      <c r="AP225" s="94">
        <v>0</v>
      </c>
      <c r="AQ225" s="93">
        <v>1</v>
      </c>
      <c r="AR225" s="84">
        <v>0</v>
      </c>
      <c r="AS225" s="94">
        <v>0</v>
      </c>
      <c r="AT225" s="93">
        <v>1</v>
      </c>
      <c r="AU225" s="84">
        <v>0</v>
      </c>
      <c r="AV225" s="94">
        <v>0</v>
      </c>
      <c r="AW225" s="95">
        <f t="shared" si="126"/>
        <v>0</v>
      </c>
      <c r="AX225" s="95">
        <f t="shared" si="127"/>
        <v>12896</v>
      </c>
      <c r="AY225" s="96">
        <f t="shared" si="128"/>
        <v>10521</v>
      </c>
      <c r="AZ225" s="116" t="s">
        <v>199</v>
      </c>
      <c r="BA225" s="97">
        <v>21</v>
      </c>
      <c r="BB225" s="98">
        <v>9</v>
      </c>
      <c r="BC225" s="98">
        <v>22</v>
      </c>
      <c r="BD225" s="99">
        <v>7.5</v>
      </c>
      <c r="BE225" s="100">
        <v>10.5</v>
      </c>
      <c r="BF225" s="101"/>
      <c r="BG225" s="84"/>
      <c r="BH225" s="84">
        <v>0.38</v>
      </c>
      <c r="BI225" s="102"/>
      <c r="BJ225" s="102"/>
      <c r="BK225" s="102"/>
      <c r="BL225" s="103"/>
      <c r="BM225" s="104"/>
      <c r="BN225" s="102"/>
      <c r="BO225" s="102">
        <v>0</v>
      </c>
      <c r="BP225" s="104"/>
      <c r="BQ225" s="104"/>
      <c r="BR225" s="104"/>
      <c r="BS225" s="104"/>
      <c r="BT225" s="105">
        <f t="shared" si="116"/>
        <v>1</v>
      </c>
      <c r="BU225" s="105">
        <f t="shared" si="117"/>
        <v>1</v>
      </c>
      <c r="BV225" s="105">
        <f t="shared" si="118"/>
        <v>1</v>
      </c>
      <c r="BW225" s="105">
        <f t="shared" ref="BW225:BW288" si="146">IF(BP225&lt;1,1,AK225)</f>
        <v>1</v>
      </c>
      <c r="BX225" s="105">
        <f t="shared" si="119"/>
        <v>1</v>
      </c>
      <c r="BY225" s="105">
        <f t="shared" si="120"/>
        <v>1</v>
      </c>
      <c r="BZ225" s="105">
        <f t="shared" si="121"/>
        <v>1</v>
      </c>
      <c r="CA225" s="221">
        <v>0.98</v>
      </c>
      <c r="CB225" s="221">
        <v>0.9</v>
      </c>
      <c r="CC225" s="340"/>
      <c r="CD225" s="340"/>
      <c r="CE225" s="340"/>
      <c r="CF225" s="340"/>
      <c r="CG225" s="340"/>
      <c r="CH225" s="340"/>
      <c r="CI225" s="340"/>
      <c r="CJ225" s="222">
        <v>0.998</v>
      </c>
      <c r="CK225" s="222">
        <v>0.95</v>
      </c>
      <c r="CL225" s="223">
        <f t="shared" ref="CL225:CL288" si="147">AB225</f>
        <v>1</v>
      </c>
      <c r="CM225" s="223">
        <f t="shared" ref="CM225:CM288" si="148">AE225</f>
        <v>1</v>
      </c>
      <c r="CN225" s="223">
        <f t="shared" ref="CN225:CN288" si="149">AH225</f>
        <v>0.97888888888888892</v>
      </c>
      <c r="CO225" s="223">
        <f t="shared" ref="CO225:CO288" si="150">AK225</f>
        <v>1</v>
      </c>
      <c r="CP225" s="223">
        <f t="shared" ref="CP225:CP288" si="151">AN225</f>
        <v>1</v>
      </c>
      <c r="CQ225" s="223">
        <f t="shared" ref="CQ225:CQ288" si="152">AQ225</f>
        <v>1</v>
      </c>
      <c r="CR225" s="223">
        <f t="shared" ref="CR225:CR288" si="153">AT225</f>
        <v>1</v>
      </c>
      <c r="CS225" s="343"/>
      <c r="CT225" s="343"/>
      <c r="CU225" s="343"/>
      <c r="CV225" s="343"/>
      <c r="CW225" s="343"/>
      <c r="CX225" s="343"/>
      <c r="CY225" s="343"/>
      <c r="CZ225" s="342"/>
      <c r="DA225" s="338"/>
      <c r="DB225" s="338"/>
      <c r="DC225" s="338"/>
      <c r="DD225" s="338"/>
      <c r="DE225" s="84">
        <f t="shared" si="136"/>
        <v>0</v>
      </c>
      <c r="DF225" s="84">
        <f t="shared" si="136"/>
        <v>0</v>
      </c>
      <c r="DG225" s="84">
        <f t="shared" si="136"/>
        <v>0</v>
      </c>
      <c r="DH225" s="84">
        <f t="shared" si="137"/>
        <v>0</v>
      </c>
      <c r="DI225" s="84">
        <f t="shared" si="137"/>
        <v>0</v>
      </c>
      <c r="DJ225" s="84">
        <f t="shared" si="137"/>
        <v>0</v>
      </c>
      <c r="DK225" s="84">
        <f t="shared" si="137"/>
        <v>0</v>
      </c>
      <c r="DL225" s="337"/>
      <c r="DM225" s="337"/>
      <c r="DN225" s="337"/>
      <c r="DO225" s="337"/>
      <c r="DP225" s="337"/>
      <c r="DQ225" s="337"/>
      <c r="DR225" s="337"/>
    </row>
    <row r="226" spans="1:122" ht="13.5" thickBot="1" x14ac:dyDescent="0.25">
      <c r="A226" s="84">
        <v>1900</v>
      </c>
      <c r="B226" s="336"/>
      <c r="C226" s="113">
        <v>42722</v>
      </c>
      <c r="D226" s="110">
        <v>64981</v>
      </c>
      <c r="E226" s="84">
        <v>2038</v>
      </c>
      <c r="F226" s="88">
        <v>32</v>
      </c>
      <c r="G226" s="84">
        <v>0</v>
      </c>
      <c r="H226" s="89">
        <v>0.98429833169774283</v>
      </c>
      <c r="I226" s="88">
        <v>15888</v>
      </c>
      <c r="J226" s="84">
        <v>375</v>
      </c>
      <c r="K226" s="88">
        <v>0</v>
      </c>
      <c r="L226" s="89">
        <v>0.97639728096676737</v>
      </c>
      <c r="M226" s="88">
        <v>8941</v>
      </c>
      <c r="N226" s="88">
        <v>290</v>
      </c>
      <c r="O226" s="88">
        <v>0</v>
      </c>
      <c r="P226" s="90">
        <v>0.96756514931215742</v>
      </c>
      <c r="Q226" s="88">
        <v>6264</v>
      </c>
      <c r="R226" s="88">
        <v>222</v>
      </c>
      <c r="S226" s="88">
        <v>0</v>
      </c>
      <c r="T226" s="90">
        <v>0.96455938697318011</v>
      </c>
      <c r="U226" s="88">
        <v>31850</v>
      </c>
      <c r="V226" s="88">
        <v>826</v>
      </c>
      <c r="W226" s="88">
        <v>1</v>
      </c>
      <c r="X226" s="90">
        <v>0.97406593406593411</v>
      </c>
      <c r="Y226" s="85">
        <v>64981</v>
      </c>
      <c r="Z226" s="85">
        <v>1745</v>
      </c>
      <c r="AA226" s="91">
        <v>1</v>
      </c>
      <c r="AB226" s="92">
        <v>1</v>
      </c>
      <c r="AC226" s="84">
        <v>0</v>
      </c>
      <c r="AD226" s="84">
        <v>0</v>
      </c>
      <c r="AE226" s="115">
        <v>1</v>
      </c>
      <c r="AF226" s="84">
        <v>0</v>
      </c>
      <c r="AG226" s="84">
        <v>0</v>
      </c>
      <c r="AH226" s="115">
        <v>1</v>
      </c>
      <c r="AI226" s="84">
        <v>0</v>
      </c>
      <c r="AJ226" s="84">
        <v>0</v>
      </c>
      <c r="AK226" s="93">
        <v>1</v>
      </c>
      <c r="AL226" s="84">
        <v>0</v>
      </c>
      <c r="AM226" s="94">
        <v>0</v>
      </c>
      <c r="AN226" s="93">
        <v>1</v>
      </c>
      <c r="AO226" s="84">
        <v>0</v>
      </c>
      <c r="AP226" s="94">
        <v>0</v>
      </c>
      <c r="AQ226" s="93">
        <v>1</v>
      </c>
      <c r="AR226" s="84">
        <v>0</v>
      </c>
      <c r="AS226" s="94">
        <v>0</v>
      </c>
      <c r="AT226" s="93">
        <v>1</v>
      </c>
      <c r="AU226" s="84">
        <v>0</v>
      </c>
      <c r="AV226" s="94">
        <v>0</v>
      </c>
      <c r="AW226" s="95">
        <f t="shared" si="126"/>
        <v>2038</v>
      </c>
      <c r="AX226" s="95">
        <f t="shared" si="127"/>
        <v>24829</v>
      </c>
      <c r="AY226" s="96">
        <f t="shared" si="128"/>
        <v>38114</v>
      </c>
      <c r="AZ226" s="116"/>
      <c r="BA226" s="97">
        <v>21</v>
      </c>
      <c r="BB226" s="98">
        <v>9</v>
      </c>
      <c r="BC226" s="98">
        <v>22</v>
      </c>
      <c r="BD226" s="99">
        <v>7.5</v>
      </c>
      <c r="BE226" s="100">
        <v>10.5</v>
      </c>
      <c r="BF226" s="101"/>
      <c r="BG226" s="84"/>
      <c r="BH226" s="84"/>
      <c r="BI226" s="102"/>
      <c r="BJ226" s="102"/>
      <c r="BK226" s="102"/>
      <c r="BL226" s="103"/>
      <c r="BM226" s="104"/>
      <c r="BN226" s="102"/>
      <c r="BO226" s="102"/>
      <c r="BP226" s="104"/>
      <c r="BQ226" s="104"/>
      <c r="BR226" s="104"/>
      <c r="BS226" s="104"/>
      <c r="BT226" s="105">
        <f t="shared" ref="BT226:BT289" si="154">IF(BM226&lt;1,1,AB226)</f>
        <v>1</v>
      </c>
      <c r="BU226" s="105">
        <f t="shared" ref="BU226:BU289" si="155">IF(BN226&lt;1,1,AE226)</f>
        <v>1</v>
      </c>
      <c r="BV226" s="105">
        <f t="shared" ref="BV226:BV289" si="156">IF(BO226&lt;1,1,AH226)</f>
        <v>1</v>
      </c>
      <c r="BW226" s="105">
        <f t="shared" si="146"/>
        <v>1</v>
      </c>
      <c r="BX226" s="105">
        <f t="shared" ref="BX226:BX289" si="157">IF(BQ226&lt;1,1,AN226)</f>
        <v>1</v>
      </c>
      <c r="BY226" s="105">
        <f t="shared" ref="BY226:BY289" si="158">IF(BR226&lt;1,1,AQ226)</f>
        <v>1</v>
      </c>
      <c r="BZ226" s="105">
        <f t="shared" ref="BZ226:BZ289" si="159">IF(BS226&lt;1,1,AT226)</f>
        <v>1</v>
      </c>
      <c r="CA226" s="221">
        <v>0.98</v>
      </c>
      <c r="CB226" s="221">
        <v>0.9</v>
      </c>
      <c r="CC226" s="341"/>
      <c r="CD226" s="341"/>
      <c r="CE226" s="341"/>
      <c r="CF226" s="341"/>
      <c r="CG226" s="341"/>
      <c r="CH226" s="341"/>
      <c r="CI226" s="341"/>
      <c r="CJ226" s="222">
        <v>0.998</v>
      </c>
      <c r="CK226" s="222">
        <v>0.95</v>
      </c>
      <c r="CL226" s="223">
        <f t="shared" si="147"/>
        <v>1</v>
      </c>
      <c r="CM226" s="223">
        <f t="shared" si="148"/>
        <v>1</v>
      </c>
      <c r="CN226" s="223">
        <f t="shared" si="149"/>
        <v>1</v>
      </c>
      <c r="CO226" s="223">
        <f t="shared" si="150"/>
        <v>1</v>
      </c>
      <c r="CP226" s="223">
        <f t="shared" si="151"/>
        <v>1</v>
      </c>
      <c r="CQ226" s="223">
        <f t="shared" si="152"/>
        <v>1</v>
      </c>
      <c r="CR226" s="223">
        <f t="shared" si="153"/>
        <v>1</v>
      </c>
      <c r="CS226" s="343"/>
      <c r="CT226" s="343"/>
      <c r="CU226" s="343"/>
      <c r="CV226" s="343"/>
      <c r="CW226" s="343"/>
      <c r="CX226" s="343"/>
      <c r="CY226" s="343"/>
      <c r="CZ226" s="342"/>
      <c r="DA226" s="338"/>
      <c r="DB226" s="338"/>
      <c r="DC226" s="338"/>
      <c r="DD226" s="338"/>
      <c r="DE226" s="84">
        <f t="shared" si="136"/>
        <v>0</v>
      </c>
      <c r="DF226" s="84">
        <f t="shared" si="136"/>
        <v>0</v>
      </c>
      <c r="DG226" s="84">
        <f t="shared" si="136"/>
        <v>0</v>
      </c>
      <c r="DH226" s="84">
        <f t="shared" si="137"/>
        <v>0</v>
      </c>
      <c r="DI226" s="84">
        <f t="shared" si="137"/>
        <v>0</v>
      </c>
      <c r="DJ226" s="84">
        <f t="shared" si="137"/>
        <v>0</v>
      </c>
      <c r="DK226" s="84">
        <f t="shared" si="137"/>
        <v>0</v>
      </c>
      <c r="DL226" s="337"/>
      <c r="DM226" s="337"/>
      <c r="DN226" s="337"/>
      <c r="DO226" s="337"/>
      <c r="DP226" s="337"/>
      <c r="DQ226" s="337"/>
      <c r="DR226" s="337"/>
    </row>
    <row r="227" spans="1:122" ht="13.5" thickBot="1" x14ac:dyDescent="0.25">
      <c r="A227" s="84">
        <v>1901</v>
      </c>
      <c r="B227" s="334">
        <v>51</v>
      </c>
      <c r="C227" s="113">
        <v>42723</v>
      </c>
      <c r="D227" s="110">
        <f t="shared" ref="D227:D234" si="160">SUM(E227,I227,M227,Q227,U227)</f>
        <v>103614</v>
      </c>
      <c r="E227" s="84">
        <v>12694</v>
      </c>
      <c r="F227" s="88">
        <v>317</v>
      </c>
      <c r="G227" s="84">
        <v>0</v>
      </c>
      <c r="H227" s="111">
        <v>0.9750275720812982</v>
      </c>
      <c r="I227" s="88">
        <v>19670</v>
      </c>
      <c r="J227" s="84">
        <v>616</v>
      </c>
      <c r="K227" s="88">
        <v>3</v>
      </c>
      <c r="L227" s="89">
        <v>0.96868327402135235</v>
      </c>
      <c r="M227" s="88">
        <v>7412</v>
      </c>
      <c r="N227" s="88">
        <v>252</v>
      </c>
      <c r="O227" s="88">
        <v>0</v>
      </c>
      <c r="P227" s="90">
        <v>0.96600107933081492</v>
      </c>
      <c r="Q227" s="88">
        <v>13293</v>
      </c>
      <c r="R227" s="88">
        <v>350</v>
      </c>
      <c r="S227" s="88">
        <v>1</v>
      </c>
      <c r="T227" s="90">
        <v>0.97367035281727221</v>
      </c>
      <c r="U227" s="88">
        <v>50545</v>
      </c>
      <c r="V227" s="88">
        <v>1663</v>
      </c>
      <c r="W227" s="88">
        <v>0</v>
      </c>
      <c r="X227" s="90">
        <v>0.96709862498763477</v>
      </c>
      <c r="Y227" s="85">
        <f t="shared" ref="Y227:AA233" si="161">E227+I227+M227+Q227+U227</f>
        <v>103614</v>
      </c>
      <c r="Z227" s="85">
        <f t="shared" si="161"/>
        <v>3198</v>
      </c>
      <c r="AA227" s="91">
        <f t="shared" si="161"/>
        <v>4</v>
      </c>
      <c r="AB227" s="92">
        <v>1</v>
      </c>
      <c r="AC227" s="84">
        <v>0</v>
      </c>
      <c r="AD227" s="84">
        <v>0</v>
      </c>
      <c r="AE227" s="115">
        <v>1</v>
      </c>
      <c r="AF227" s="84">
        <v>0</v>
      </c>
      <c r="AG227" s="84">
        <v>0</v>
      </c>
      <c r="AH227" s="115">
        <v>0.99444444444444435</v>
      </c>
      <c r="AI227" s="84">
        <v>1</v>
      </c>
      <c r="AJ227" s="84">
        <v>0.1</v>
      </c>
      <c r="AK227" s="224">
        <v>1</v>
      </c>
      <c r="AL227" s="84">
        <v>0</v>
      </c>
      <c r="AM227" s="94">
        <v>0</v>
      </c>
      <c r="AN227" s="224">
        <v>1</v>
      </c>
      <c r="AO227" s="84">
        <v>0</v>
      </c>
      <c r="AP227" s="94">
        <v>0</v>
      </c>
      <c r="AQ227" s="224">
        <v>1</v>
      </c>
      <c r="AR227" s="84">
        <v>0</v>
      </c>
      <c r="AS227" s="94">
        <v>0</v>
      </c>
      <c r="AT227" s="224">
        <v>1</v>
      </c>
      <c r="AU227" s="84">
        <v>0</v>
      </c>
      <c r="AV227" s="225">
        <v>0</v>
      </c>
      <c r="AW227" s="226">
        <f t="shared" si="126"/>
        <v>12694</v>
      </c>
      <c r="AX227" s="226">
        <f t="shared" si="127"/>
        <v>27082</v>
      </c>
      <c r="AY227" s="227">
        <f t="shared" si="128"/>
        <v>63838</v>
      </c>
      <c r="AZ227" s="116" t="s">
        <v>200</v>
      </c>
      <c r="BA227" s="97">
        <v>14.5</v>
      </c>
      <c r="BB227" s="98">
        <v>0</v>
      </c>
      <c r="BC227" s="98">
        <v>12</v>
      </c>
      <c r="BD227" s="98">
        <v>7.5</v>
      </c>
      <c r="BE227" s="118">
        <v>10.5</v>
      </c>
      <c r="BF227" s="101"/>
      <c r="BG227" s="84"/>
      <c r="BH227" s="84">
        <v>0.1</v>
      </c>
      <c r="BI227" s="102"/>
      <c r="BJ227" s="102"/>
      <c r="BK227" s="102"/>
      <c r="BL227" s="103"/>
      <c r="BM227" s="104"/>
      <c r="BN227" s="102"/>
      <c r="BO227" s="102">
        <v>0</v>
      </c>
      <c r="BP227" s="104"/>
      <c r="BQ227" s="104"/>
      <c r="BR227" s="104"/>
      <c r="BS227" s="104"/>
      <c r="BT227" s="105">
        <f t="shared" si="154"/>
        <v>1</v>
      </c>
      <c r="BU227" s="105">
        <f t="shared" si="155"/>
        <v>1</v>
      </c>
      <c r="BV227" s="105">
        <f t="shared" si="156"/>
        <v>1</v>
      </c>
      <c r="BW227" s="105">
        <f t="shared" si="146"/>
        <v>1</v>
      </c>
      <c r="BX227" s="105">
        <f t="shared" si="157"/>
        <v>1</v>
      </c>
      <c r="BY227" s="105">
        <f t="shared" si="158"/>
        <v>1</v>
      </c>
      <c r="BZ227" s="105">
        <f t="shared" si="159"/>
        <v>1</v>
      </c>
      <c r="CA227" s="221">
        <v>0.98</v>
      </c>
      <c r="CB227" s="221">
        <v>0.9</v>
      </c>
      <c r="CC227" s="339">
        <f t="shared" ref="CC227:CI227" si="162">AVERAGE(BT227:BT233)</f>
        <v>1</v>
      </c>
      <c r="CD227" s="339">
        <f t="shared" si="162"/>
        <v>1</v>
      </c>
      <c r="CE227" s="339">
        <f t="shared" si="162"/>
        <v>1</v>
      </c>
      <c r="CF227" s="339">
        <f t="shared" si="162"/>
        <v>1</v>
      </c>
      <c r="CG227" s="339">
        <f t="shared" si="162"/>
        <v>1</v>
      </c>
      <c r="CH227" s="339">
        <f t="shared" si="162"/>
        <v>1</v>
      </c>
      <c r="CI227" s="339">
        <f t="shared" si="162"/>
        <v>1</v>
      </c>
      <c r="CJ227" s="222">
        <v>0.998</v>
      </c>
      <c r="CK227" s="222">
        <v>0.95</v>
      </c>
      <c r="CL227" s="223">
        <f t="shared" si="147"/>
        <v>1</v>
      </c>
      <c r="CM227" s="223">
        <f t="shared" si="148"/>
        <v>1</v>
      </c>
      <c r="CN227" s="223">
        <f t="shared" si="149"/>
        <v>0.99444444444444435</v>
      </c>
      <c r="CO227" s="223">
        <f t="shared" si="150"/>
        <v>1</v>
      </c>
      <c r="CP227" s="223">
        <f t="shared" si="151"/>
        <v>1</v>
      </c>
      <c r="CQ227" s="223">
        <f t="shared" si="152"/>
        <v>1</v>
      </c>
      <c r="CR227" s="223">
        <f t="shared" si="153"/>
        <v>1</v>
      </c>
      <c r="CS227" s="342">
        <f t="shared" ref="CS227:CY227" si="163">AVERAGE(CL227:CL233)</f>
        <v>1</v>
      </c>
      <c r="CT227" s="342">
        <f t="shared" si="163"/>
        <v>1</v>
      </c>
      <c r="CU227" s="342">
        <f t="shared" si="163"/>
        <v>0.99907777777777773</v>
      </c>
      <c r="CV227" s="342">
        <f t="shared" si="163"/>
        <v>1</v>
      </c>
      <c r="CW227" s="342">
        <f t="shared" si="163"/>
        <v>1</v>
      </c>
      <c r="CX227" s="342">
        <f t="shared" si="163"/>
        <v>1</v>
      </c>
      <c r="CY227" s="342">
        <f t="shared" si="163"/>
        <v>1</v>
      </c>
      <c r="CZ227" s="342">
        <f>(SUM(Q227:Q233)-SUM(R227:R233))/SUM(Q227:Q233)</f>
        <v>0.96400736464692605</v>
      </c>
      <c r="DA227" s="338">
        <f>(SUM(U227:U233)-SUM(V227:V233))/SUM(U227:U233)</f>
        <v>0.96309299193833864</v>
      </c>
      <c r="DB227" s="338">
        <f>((SUM(E227:E233)-SUM(F227:F233))/SUM(E227:E233))</f>
        <v>0.97550141081369635</v>
      </c>
      <c r="DC227" s="338">
        <f>((SUM(I227:I233)-SUM(J227:J233))/SUM(I227:I233))</f>
        <v>0.96910078115475862</v>
      </c>
      <c r="DD227" s="338">
        <f>((SUM(M227:M233)-SUM(N227:N233))/SUM(M227:M233))</f>
        <v>0.96198148193629196</v>
      </c>
      <c r="DE227" s="84">
        <f t="shared" si="136"/>
        <v>0</v>
      </c>
      <c r="DF227" s="84">
        <f t="shared" si="136"/>
        <v>0</v>
      </c>
      <c r="DG227" s="84">
        <f t="shared" si="136"/>
        <v>0</v>
      </c>
      <c r="DH227" s="84">
        <f t="shared" si="137"/>
        <v>0</v>
      </c>
      <c r="DI227" s="84">
        <f t="shared" si="137"/>
        <v>0</v>
      </c>
      <c r="DJ227" s="84">
        <f t="shared" si="137"/>
        <v>0</v>
      </c>
      <c r="DK227" s="84">
        <f t="shared" si="137"/>
        <v>0</v>
      </c>
      <c r="DL227" s="337">
        <f>IF(CC227&lt;99%,5000,IF(CC227&lt;99.2%,4500,IF(CC227&lt;99.3%,4000,IF(CC227&lt;99.4%,3500,IF(CC227&lt;99.5%,3000,IF(CC227&lt;99.6%,2500,IF(CC227&lt;99.7%,2000,IF(CC227&lt;99.8%,1500,))))))))</f>
        <v>0</v>
      </c>
      <c r="DM227" s="337">
        <f>IF(CD227&lt;99%,5000,IF(CD227&lt;99.2%,4500,IF(CD227&lt;99.3%,4000,IF(CD227&lt;99.4%,3500,IF(CD227&lt;99.5%,3000,IF(CD227&lt;99.6%,2500,IF(CD227&lt;99.7%,2000,IF(CD227&lt;99.8%,1500,))))))))</f>
        <v>0</v>
      </c>
      <c r="DN227" s="337">
        <f>IF(CE227&lt;99%,5000,IF(CE227&lt;99.2%,4500,IF(CE227&lt;99.3%,4000,IF(CE227&lt;99.4%,3500,IF(CE227&lt;99.5%,3000,IF(CE227&lt;99.6%,2500,IF(CE227&lt;99.7%,2000,IF(CE227&lt;99.8%,1500,))))))))</f>
        <v>0</v>
      </c>
      <c r="DO227" s="337">
        <f>IF(CF227&lt;88.2%,5000,IF(CF227&lt;88.4%,4500,IF(CF227&lt;88.5%,4000,IF(CF227&lt;88.6%,3500,IF(CF227&lt;88.7%,3000,IF(CF227&lt;88.8%,2500,IF(CF227&lt;88.9%,2000,IF(CF227&lt;90%,1500,))))))))</f>
        <v>0</v>
      </c>
      <c r="DP227" s="337">
        <f>IF(CG227&lt;99%,5000,IF(CG227&lt;99.2%,4500,IF(CG227&lt;99.3%,4000,IF(CG227&lt;99.4%,3500,IF(CG227&lt;99.5%,3000,IF(CG227&lt;99.6%,2500,IF(CG227&lt;99.7%,2000,IF(CG227&lt;99.8%,1500,))))))))</f>
        <v>0</v>
      </c>
      <c r="DQ227" s="337">
        <f>IF(CH227&lt;99%,5000,IF(CH227&lt;99.2%,4500,IF(CH227&lt;99.3%,4000,IF(CH227&lt;99.4%,3500,IF(CH227&lt;99.5%,3000,IF(CH227&lt;99.6%,2500,IF(CH227&lt;99.7%,2000,IF(CH227&lt;99.8%,1500,))))))))</f>
        <v>0</v>
      </c>
      <c r="DR227" s="337">
        <f>IF(CI227&lt;99%,5000,IF(CI227&lt;99.2%,4500,IF(CI227&lt;99.3%,4000,IF(CI227&lt;99.4%,3500,IF(CI227&lt;99.5%,3000,IF(CI227&lt;99.6%,2500,IF(CI227&lt;99.7%,2000,IF(CI227&lt;99.8%,1500,))))))))</f>
        <v>0</v>
      </c>
    </row>
    <row r="228" spans="1:122" ht="13.5" thickBot="1" x14ac:dyDescent="0.25">
      <c r="A228" s="84">
        <v>1902</v>
      </c>
      <c r="B228" s="335"/>
      <c r="C228" s="113">
        <v>42724</v>
      </c>
      <c r="D228" s="110">
        <f t="shared" si="160"/>
        <v>110631</v>
      </c>
      <c r="E228" s="84">
        <v>11651</v>
      </c>
      <c r="F228" s="88">
        <v>277</v>
      </c>
      <c r="G228" s="84">
        <v>0</v>
      </c>
      <c r="H228" s="111">
        <v>0.97622521671959483</v>
      </c>
      <c r="I228" s="88">
        <v>21976</v>
      </c>
      <c r="J228" s="84">
        <v>682</v>
      </c>
      <c r="K228" s="88">
        <v>0</v>
      </c>
      <c r="L228" s="89">
        <v>0.96896614488532951</v>
      </c>
      <c r="M228" s="88">
        <v>9260</v>
      </c>
      <c r="N228" s="88">
        <v>481</v>
      </c>
      <c r="O228" s="88">
        <v>3</v>
      </c>
      <c r="P228" s="90">
        <v>0.94805615550755939</v>
      </c>
      <c r="Q228" s="88">
        <v>15732</v>
      </c>
      <c r="R228" s="88">
        <v>594</v>
      </c>
      <c r="S228" s="88">
        <v>8</v>
      </c>
      <c r="T228" s="90">
        <v>0.96224256292906174</v>
      </c>
      <c r="U228" s="88">
        <v>52012</v>
      </c>
      <c r="V228" s="88">
        <v>1703</v>
      </c>
      <c r="W228" s="88">
        <v>22</v>
      </c>
      <c r="X228" s="90">
        <v>0.96725755594862728</v>
      </c>
      <c r="Y228" s="85">
        <f t="shared" si="161"/>
        <v>110631</v>
      </c>
      <c r="Z228" s="85">
        <f t="shared" si="161"/>
        <v>3737</v>
      </c>
      <c r="AA228" s="91">
        <f t="shared" si="161"/>
        <v>33</v>
      </c>
      <c r="AB228" s="92">
        <v>1</v>
      </c>
      <c r="AC228" s="84">
        <v>0</v>
      </c>
      <c r="AD228" s="84">
        <v>0</v>
      </c>
      <c r="AE228" s="115">
        <v>1</v>
      </c>
      <c r="AF228" s="84">
        <v>0</v>
      </c>
      <c r="AG228" s="84">
        <v>0</v>
      </c>
      <c r="AH228" s="115">
        <v>1</v>
      </c>
      <c r="AI228" s="84">
        <v>0</v>
      </c>
      <c r="AJ228" s="84">
        <v>0</v>
      </c>
      <c r="AK228" s="224">
        <v>1</v>
      </c>
      <c r="AL228" s="84">
        <v>0</v>
      </c>
      <c r="AM228" s="94">
        <v>0</v>
      </c>
      <c r="AN228" s="224">
        <v>1</v>
      </c>
      <c r="AO228" s="84">
        <v>0</v>
      </c>
      <c r="AP228" s="94">
        <v>0</v>
      </c>
      <c r="AQ228" s="224">
        <v>1</v>
      </c>
      <c r="AR228" s="84">
        <v>0</v>
      </c>
      <c r="AS228" s="94">
        <v>0</v>
      </c>
      <c r="AT228" s="224">
        <v>1</v>
      </c>
      <c r="AU228" s="84">
        <v>0</v>
      </c>
      <c r="AV228" s="225">
        <v>0</v>
      </c>
      <c r="AW228" s="226">
        <f t="shared" si="126"/>
        <v>11651</v>
      </c>
      <c r="AX228" s="226">
        <f t="shared" si="127"/>
        <v>31236</v>
      </c>
      <c r="AY228" s="227">
        <f t="shared" si="128"/>
        <v>67744</v>
      </c>
      <c r="BA228" s="97">
        <v>16</v>
      </c>
      <c r="BB228" s="98">
        <v>0</v>
      </c>
      <c r="BC228" s="98">
        <v>8</v>
      </c>
      <c r="BD228" s="99">
        <v>7.5</v>
      </c>
      <c r="BE228" s="100">
        <v>10.5</v>
      </c>
      <c r="BF228" s="101"/>
      <c r="BG228" s="84"/>
      <c r="BH228" s="84"/>
      <c r="BI228" s="102"/>
      <c r="BJ228" s="102"/>
      <c r="BK228" s="102"/>
      <c r="BL228" s="103"/>
      <c r="BM228" s="104"/>
      <c r="BN228" s="102"/>
      <c r="BO228" s="102"/>
      <c r="BP228" s="104"/>
      <c r="BQ228" s="104"/>
      <c r="BR228" s="104"/>
      <c r="BS228" s="104"/>
      <c r="BT228" s="105">
        <f t="shared" si="154"/>
        <v>1</v>
      </c>
      <c r="BU228" s="105">
        <f t="shared" si="155"/>
        <v>1</v>
      </c>
      <c r="BV228" s="105">
        <f t="shared" si="156"/>
        <v>1</v>
      </c>
      <c r="BW228" s="105">
        <f t="shared" si="146"/>
        <v>1</v>
      </c>
      <c r="BX228" s="105">
        <f t="shared" si="157"/>
        <v>1</v>
      </c>
      <c r="BY228" s="105">
        <f t="shared" si="158"/>
        <v>1</v>
      </c>
      <c r="BZ228" s="105">
        <f t="shared" si="159"/>
        <v>1</v>
      </c>
      <c r="CA228" s="221">
        <v>0.98</v>
      </c>
      <c r="CB228" s="221">
        <v>0.9</v>
      </c>
      <c r="CC228" s="340"/>
      <c r="CD228" s="340"/>
      <c r="CE228" s="340"/>
      <c r="CF228" s="340"/>
      <c r="CG228" s="340"/>
      <c r="CH228" s="340"/>
      <c r="CI228" s="340"/>
      <c r="CJ228" s="222">
        <v>0.998</v>
      </c>
      <c r="CK228" s="222">
        <v>0.95</v>
      </c>
      <c r="CL228" s="223">
        <f t="shared" si="147"/>
        <v>1</v>
      </c>
      <c r="CM228" s="223">
        <f t="shared" si="148"/>
        <v>1</v>
      </c>
      <c r="CN228" s="223">
        <f t="shared" si="149"/>
        <v>1</v>
      </c>
      <c r="CO228" s="223">
        <f t="shared" si="150"/>
        <v>1</v>
      </c>
      <c r="CP228" s="223">
        <f t="shared" si="151"/>
        <v>1</v>
      </c>
      <c r="CQ228" s="223">
        <f t="shared" si="152"/>
        <v>1</v>
      </c>
      <c r="CR228" s="223">
        <f t="shared" si="153"/>
        <v>1</v>
      </c>
      <c r="CS228" s="343"/>
      <c r="CT228" s="343"/>
      <c r="CU228" s="343"/>
      <c r="CV228" s="343"/>
      <c r="CW228" s="343"/>
      <c r="CX228" s="343"/>
      <c r="CY228" s="343"/>
      <c r="CZ228" s="342"/>
      <c r="DA228" s="338"/>
      <c r="DB228" s="338"/>
      <c r="DC228" s="338"/>
      <c r="DD228" s="338"/>
      <c r="DE228" s="84">
        <f t="shared" si="136"/>
        <v>0</v>
      </c>
      <c r="DF228" s="84">
        <f t="shared" si="136"/>
        <v>0</v>
      </c>
      <c r="DG228" s="84">
        <f t="shared" si="136"/>
        <v>0</v>
      </c>
      <c r="DH228" s="84">
        <f t="shared" si="137"/>
        <v>0</v>
      </c>
      <c r="DI228" s="84">
        <f t="shared" si="137"/>
        <v>0</v>
      </c>
      <c r="DJ228" s="84">
        <f t="shared" si="137"/>
        <v>0</v>
      </c>
      <c r="DK228" s="84">
        <f t="shared" si="137"/>
        <v>0</v>
      </c>
      <c r="DL228" s="337"/>
      <c r="DM228" s="337"/>
      <c r="DN228" s="337"/>
      <c r="DO228" s="337"/>
      <c r="DP228" s="337"/>
      <c r="DQ228" s="337"/>
      <c r="DR228" s="337"/>
    </row>
    <row r="229" spans="1:122" ht="13.5" thickBot="1" x14ac:dyDescent="0.25">
      <c r="A229" s="84">
        <v>1903</v>
      </c>
      <c r="B229" s="335"/>
      <c r="C229" s="113">
        <v>42725</v>
      </c>
      <c r="D229" s="110">
        <f t="shared" si="160"/>
        <v>108837</v>
      </c>
      <c r="E229" s="84">
        <v>10705</v>
      </c>
      <c r="F229" s="88">
        <v>274</v>
      </c>
      <c r="G229" s="84">
        <v>0</v>
      </c>
      <c r="H229" s="89">
        <v>0.97440448388603451</v>
      </c>
      <c r="I229" s="88">
        <v>27494</v>
      </c>
      <c r="J229" s="84">
        <v>783</v>
      </c>
      <c r="K229" s="88">
        <v>5</v>
      </c>
      <c r="L229" s="89">
        <v>0.97152105914017606</v>
      </c>
      <c r="M229" s="88">
        <v>8478</v>
      </c>
      <c r="N229" s="88">
        <v>331</v>
      </c>
      <c r="O229" s="88">
        <v>3</v>
      </c>
      <c r="P229" s="90">
        <v>0.96095777305968388</v>
      </c>
      <c r="Q229" s="88">
        <v>15078</v>
      </c>
      <c r="R229" s="88">
        <v>569</v>
      </c>
      <c r="S229" s="88">
        <v>0</v>
      </c>
      <c r="T229" s="90">
        <v>0.96226289958880484</v>
      </c>
      <c r="U229" s="88">
        <v>47082</v>
      </c>
      <c r="V229" s="88">
        <v>2203</v>
      </c>
      <c r="W229" s="88">
        <v>5</v>
      </c>
      <c r="X229" s="90">
        <v>0.95320929442249691</v>
      </c>
      <c r="Y229" s="85">
        <f t="shared" si="161"/>
        <v>108837</v>
      </c>
      <c r="Z229" s="85">
        <f t="shared" si="161"/>
        <v>4160</v>
      </c>
      <c r="AA229" s="91">
        <f t="shared" si="161"/>
        <v>13</v>
      </c>
      <c r="AB229" s="92">
        <v>1</v>
      </c>
      <c r="AC229" s="84">
        <v>0</v>
      </c>
      <c r="AD229" s="84">
        <v>0</v>
      </c>
      <c r="AE229" s="115">
        <v>1</v>
      </c>
      <c r="AF229" s="84">
        <v>0</v>
      </c>
      <c r="AG229" s="84">
        <v>0</v>
      </c>
      <c r="AH229" s="115">
        <v>0.99909999999999999</v>
      </c>
      <c r="AI229" s="84">
        <v>1</v>
      </c>
      <c r="AJ229" s="84">
        <v>0.02</v>
      </c>
      <c r="AK229" s="224">
        <v>1</v>
      </c>
      <c r="AL229" s="84">
        <v>0</v>
      </c>
      <c r="AM229" s="94">
        <v>0</v>
      </c>
      <c r="AN229" s="224">
        <v>1</v>
      </c>
      <c r="AO229" s="84">
        <v>0</v>
      </c>
      <c r="AP229" s="94">
        <v>0</v>
      </c>
      <c r="AQ229" s="224">
        <v>1</v>
      </c>
      <c r="AR229" s="84">
        <v>0</v>
      </c>
      <c r="AS229" s="94">
        <v>0</v>
      </c>
      <c r="AT229" s="224">
        <v>1</v>
      </c>
      <c r="AU229" s="84">
        <v>0</v>
      </c>
      <c r="AV229" s="225">
        <v>0</v>
      </c>
      <c r="AW229" s="226">
        <f t="shared" si="126"/>
        <v>10705</v>
      </c>
      <c r="AX229" s="226">
        <f t="shared" si="127"/>
        <v>35972</v>
      </c>
      <c r="AY229" s="227">
        <f t="shared" si="128"/>
        <v>62160</v>
      </c>
      <c r="AZ229" s="116" t="s">
        <v>200</v>
      </c>
      <c r="BA229" s="97">
        <v>21</v>
      </c>
      <c r="BB229" s="98">
        <v>9</v>
      </c>
      <c r="BC229" s="98">
        <v>18</v>
      </c>
      <c r="BD229" s="99">
        <v>7.5</v>
      </c>
      <c r="BE229" s="100">
        <v>10.5</v>
      </c>
      <c r="BF229" s="101"/>
      <c r="BG229" s="84"/>
      <c r="BH229" s="84">
        <v>0.02</v>
      </c>
      <c r="BI229" s="102"/>
      <c r="BJ229" s="102"/>
      <c r="BK229" s="102"/>
      <c r="BL229" s="103"/>
      <c r="BM229" s="104"/>
      <c r="BN229" s="102"/>
      <c r="BO229" s="102">
        <v>0</v>
      </c>
      <c r="BP229" s="104"/>
      <c r="BQ229" s="104"/>
      <c r="BR229" s="104"/>
      <c r="BS229" s="104"/>
      <c r="BT229" s="105">
        <f t="shared" si="154"/>
        <v>1</v>
      </c>
      <c r="BU229" s="105">
        <f t="shared" si="155"/>
        <v>1</v>
      </c>
      <c r="BV229" s="105">
        <f t="shared" si="156"/>
        <v>1</v>
      </c>
      <c r="BW229" s="105">
        <f t="shared" si="146"/>
        <v>1</v>
      </c>
      <c r="BX229" s="105">
        <f t="shared" si="157"/>
        <v>1</v>
      </c>
      <c r="BY229" s="105">
        <f t="shared" si="158"/>
        <v>1</v>
      </c>
      <c r="BZ229" s="105">
        <f t="shared" si="159"/>
        <v>1</v>
      </c>
      <c r="CA229" s="221">
        <v>0.98</v>
      </c>
      <c r="CB229" s="221">
        <v>0.9</v>
      </c>
      <c r="CC229" s="340"/>
      <c r="CD229" s="340"/>
      <c r="CE229" s="340"/>
      <c r="CF229" s="340"/>
      <c r="CG229" s="340"/>
      <c r="CH229" s="340"/>
      <c r="CI229" s="340"/>
      <c r="CJ229" s="222">
        <v>0.998</v>
      </c>
      <c r="CK229" s="222">
        <v>0.95</v>
      </c>
      <c r="CL229" s="223">
        <f t="shared" si="147"/>
        <v>1</v>
      </c>
      <c r="CM229" s="223">
        <f t="shared" si="148"/>
        <v>1</v>
      </c>
      <c r="CN229" s="223">
        <f t="shared" si="149"/>
        <v>0.99909999999999999</v>
      </c>
      <c r="CO229" s="223">
        <f t="shared" si="150"/>
        <v>1</v>
      </c>
      <c r="CP229" s="223">
        <f t="shared" si="151"/>
        <v>1</v>
      </c>
      <c r="CQ229" s="223">
        <f t="shared" si="152"/>
        <v>1</v>
      </c>
      <c r="CR229" s="223">
        <f t="shared" si="153"/>
        <v>1</v>
      </c>
      <c r="CS229" s="343"/>
      <c r="CT229" s="343"/>
      <c r="CU229" s="343"/>
      <c r="CV229" s="343"/>
      <c r="CW229" s="343"/>
      <c r="CX229" s="343"/>
      <c r="CY229" s="343"/>
      <c r="CZ229" s="342"/>
      <c r="DA229" s="338"/>
      <c r="DB229" s="338"/>
      <c r="DC229" s="338"/>
      <c r="DD229" s="338"/>
      <c r="DE229" s="84">
        <f t="shared" si="136"/>
        <v>0</v>
      </c>
      <c r="DF229" s="84">
        <f t="shared" si="136"/>
        <v>0</v>
      </c>
      <c r="DG229" s="84">
        <f t="shared" si="136"/>
        <v>0</v>
      </c>
      <c r="DH229" s="84">
        <f t="shared" si="137"/>
        <v>0</v>
      </c>
      <c r="DI229" s="84">
        <f t="shared" si="137"/>
        <v>0</v>
      </c>
      <c r="DJ229" s="84">
        <f t="shared" si="137"/>
        <v>0</v>
      </c>
      <c r="DK229" s="84">
        <f t="shared" si="137"/>
        <v>0</v>
      </c>
      <c r="DL229" s="337"/>
      <c r="DM229" s="337"/>
      <c r="DN229" s="337"/>
      <c r="DO229" s="337"/>
      <c r="DP229" s="337"/>
      <c r="DQ229" s="337"/>
      <c r="DR229" s="337"/>
    </row>
    <row r="230" spans="1:122" ht="13.5" thickBot="1" x14ac:dyDescent="0.25">
      <c r="A230" s="84">
        <v>1904</v>
      </c>
      <c r="B230" s="335"/>
      <c r="C230" s="113">
        <v>42726</v>
      </c>
      <c r="D230" s="110">
        <f t="shared" si="160"/>
        <v>86937</v>
      </c>
      <c r="E230" s="84">
        <v>10546</v>
      </c>
      <c r="F230" s="88">
        <v>240</v>
      </c>
      <c r="G230" s="84">
        <v>0</v>
      </c>
      <c r="H230" s="111">
        <v>0.97724255641949553</v>
      </c>
      <c r="I230" s="88">
        <v>17936</v>
      </c>
      <c r="J230" s="84">
        <v>487</v>
      </c>
      <c r="K230" s="88">
        <v>0</v>
      </c>
      <c r="L230" s="89">
        <v>0.97284790365744866</v>
      </c>
      <c r="M230" s="88">
        <v>7285</v>
      </c>
      <c r="N230" s="88">
        <v>239</v>
      </c>
      <c r="O230" s="88">
        <v>0</v>
      </c>
      <c r="P230" s="90">
        <v>0.96719286204529853</v>
      </c>
      <c r="Q230" s="88">
        <v>13054</v>
      </c>
      <c r="R230" s="88">
        <v>463</v>
      </c>
      <c r="S230" s="88">
        <v>0</v>
      </c>
      <c r="T230" s="90">
        <v>0.96453194423165312</v>
      </c>
      <c r="U230" s="88">
        <v>38116</v>
      </c>
      <c r="V230" s="88">
        <v>1461</v>
      </c>
      <c r="W230" s="88">
        <v>11</v>
      </c>
      <c r="X230" s="90">
        <v>0.96166964004617483</v>
      </c>
      <c r="Y230" s="85">
        <f t="shared" si="161"/>
        <v>86937</v>
      </c>
      <c r="Z230" s="85">
        <f t="shared" si="161"/>
        <v>2890</v>
      </c>
      <c r="AA230" s="91">
        <f t="shared" si="161"/>
        <v>11</v>
      </c>
      <c r="AB230" s="92">
        <v>1</v>
      </c>
      <c r="AC230" s="84">
        <v>0</v>
      </c>
      <c r="AD230" s="84">
        <v>0</v>
      </c>
      <c r="AE230" s="115">
        <v>1</v>
      </c>
      <c r="AF230" s="84">
        <v>0</v>
      </c>
      <c r="AG230" s="84">
        <v>0</v>
      </c>
      <c r="AH230" s="115">
        <v>1</v>
      </c>
      <c r="AI230" s="84">
        <v>0</v>
      </c>
      <c r="AJ230" s="84">
        <v>0</v>
      </c>
      <c r="AK230" s="224">
        <v>1</v>
      </c>
      <c r="AL230" s="84">
        <v>0</v>
      </c>
      <c r="AM230" s="94">
        <v>0</v>
      </c>
      <c r="AN230" s="224">
        <v>1</v>
      </c>
      <c r="AO230" s="84">
        <v>0</v>
      </c>
      <c r="AP230" s="94">
        <v>0</v>
      </c>
      <c r="AQ230" s="224">
        <v>1</v>
      </c>
      <c r="AR230" s="84">
        <v>0</v>
      </c>
      <c r="AS230" s="94">
        <v>0</v>
      </c>
      <c r="AT230" s="224">
        <v>1</v>
      </c>
      <c r="AU230" s="84">
        <v>0</v>
      </c>
      <c r="AV230" s="225">
        <v>0</v>
      </c>
      <c r="AW230" s="226">
        <f t="shared" si="126"/>
        <v>10546</v>
      </c>
      <c r="AX230" s="226">
        <f t="shared" si="127"/>
        <v>25221</v>
      </c>
      <c r="AY230" s="227">
        <f t="shared" si="128"/>
        <v>51170</v>
      </c>
      <c r="AZ230" s="116"/>
      <c r="BA230" s="97">
        <v>21</v>
      </c>
      <c r="BB230" s="98">
        <v>9</v>
      </c>
      <c r="BC230" s="98">
        <v>22</v>
      </c>
      <c r="BD230" s="99">
        <v>7.5</v>
      </c>
      <c r="BE230" s="100">
        <v>10.5</v>
      </c>
      <c r="BF230" s="101"/>
      <c r="BG230" s="84"/>
      <c r="BH230" s="84"/>
      <c r="BI230" s="102"/>
      <c r="BJ230" s="102"/>
      <c r="BK230" s="102"/>
      <c r="BL230" s="103"/>
      <c r="BM230" s="104"/>
      <c r="BN230" s="102"/>
      <c r="BO230" s="102"/>
      <c r="BP230" s="104"/>
      <c r="BQ230" s="104"/>
      <c r="BR230" s="104"/>
      <c r="BS230" s="104"/>
      <c r="BT230" s="105">
        <f t="shared" si="154"/>
        <v>1</v>
      </c>
      <c r="BU230" s="105">
        <f t="shared" si="155"/>
        <v>1</v>
      </c>
      <c r="BV230" s="105">
        <f t="shared" si="156"/>
        <v>1</v>
      </c>
      <c r="BW230" s="105">
        <f t="shared" si="146"/>
        <v>1</v>
      </c>
      <c r="BX230" s="105">
        <f t="shared" si="157"/>
        <v>1</v>
      </c>
      <c r="BY230" s="105">
        <f t="shared" si="158"/>
        <v>1</v>
      </c>
      <c r="BZ230" s="105">
        <f t="shared" si="159"/>
        <v>1</v>
      </c>
      <c r="CA230" s="221">
        <v>0.98</v>
      </c>
      <c r="CB230" s="221">
        <v>0.9</v>
      </c>
      <c r="CC230" s="340"/>
      <c r="CD230" s="340"/>
      <c r="CE230" s="340"/>
      <c r="CF230" s="340"/>
      <c r="CG230" s="340"/>
      <c r="CH230" s="340"/>
      <c r="CI230" s="340"/>
      <c r="CJ230" s="222">
        <v>0.998</v>
      </c>
      <c r="CK230" s="222">
        <v>0.95</v>
      </c>
      <c r="CL230" s="223">
        <f t="shared" si="147"/>
        <v>1</v>
      </c>
      <c r="CM230" s="223">
        <f t="shared" si="148"/>
        <v>1</v>
      </c>
      <c r="CN230" s="223">
        <f t="shared" si="149"/>
        <v>1</v>
      </c>
      <c r="CO230" s="223">
        <f t="shared" si="150"/>
        <v>1</v>
      </c>
      <c r="CP230" s="223">
        <f t="shared" si="151"/>
        <v>1</v>
      </c>
      <c r="CQ230" s="223">
        <f t="shared" si="152"/>
        <v>1</v>
      </c>
      <c r="CR230" s="223">
        <f t="shared" si="153"/>
        <v>1</v>
      </c>
      <c r="CS230" s="343"/>
      <c r="CT230" s="343"/>
      <c r="CU230" s="343"/>
      <c r="CV230" s="343"/>
      <c r="CW230" s="343"/>
      <c r="CX230" s="343"/>
      <c r="CY230" s="343"/>
      <c r="CZ230" s="342"/>
      <c r="DA230" s="338"/>
      <c r="DB230" s="338"/>
      <c r="DC230" s="338"/>
      <c r="DD230" s="338"/>
      <c r="DE230" s="84">
        <f t="shared" si="136"/>
        <v>0</v>
      </c>
      <c r="DF230" s="84">
        <f t="shared" si="136"/>
        <v>0</v>
      </c>
      <c r="DG230" s="84">
        <f t="shared" si="136"/>
        <v>0</v>
      </c>
      <c r="DH230" s="84">
        <f t="shared" si="137"/>
        <v>0</v>
      </c>
      <c r="DI230" s="84">
        <f t="shared" si="137"/>
        <v>0</v>
      </c>
      <c r="DJ230" s="84">
        <f t="shared" si="137"/>
        <v>0</v>
      </c>
      <c r="DK230" s="84">
        <f t="shared" si="137"/>
        <v>0</v>
      </c>
      <c r="DL230" s="337"/>
      <c r="DM230" s="337"/>
      <c r="DN230" s="337"/>
      <c r="DO230" s="337"/>
      <c r="DP230" s="337"/>
      <c r="DQ230" s="337"/>
      <c r="DR230" s="337"/>
    </row>
    <row r="231" spans="1:122" ht="13.5" thickBot="1" x14ac:dyDescent="0.25">
      <c r="A231" s="84">
        <v>1905</v>
      </c>
      <c r="B231" s="335"/>
      <c r="C231" s="113">
        <v>42727</v>
      </c>
      <c r="D231" s="110">
        <f t="shared" si="160"/>
        <v>65832</v>
      </c>
      <c r="E231" s="84">
        <v>6856</v>
      </c>
      <c r="F231" s="88">
        <v>177</v>
      </c>
      <c r="G231" s="84">
        <v>0</v>
      </c>
      <c r="H231" s="111">
        <v>0.97418319719953328</v>
      </c>
      <c r="I231" s="88">
        <v>14412</v>
      </c>
      <c r="J231" s="84">
        <v>512</v>
      </c>
      <c r="K231" s="88">
        <v>0</v>
      </c>
      <c r="L231" s="89">
        <v>0.96447404940327508</v>
      </c>
      <c r="M231" s="88">
        <v>5501</v>
      </c>
      <c r="N231" s="88">
        <v>148</v>
      </c>
      <c r="O231" s="88">
        <v>0</v>
      </c>
      <c r="P231" s="90">
        <v>0.97309580076349755</v>
      </c>
      <c r="Q231" s="88">
        <v>10958</v>
      </c>
      <c r="R231" s="88">
        <v>344</v>
      </c>
      <c r="S231" s="88">
        <v>6</v>
      </c>
      <c r="T231" s="90">
        <v>0.96860741011133422</v>
      </c>
      <c r="U231" s="88">
        <v>28105</v>
      </c>
      <c r="V231" s="88">
        <v>1310</v>
      </c>
      <c r="W231" s="88">
        <v>11</v>
      </c>
      <c r="X231" s="90">
        <v>0.95338907667674788</v>
      </c>
      <c r="Y231" s="85">
        <f t="shared" si="161"/>
        <v>65832</v>
      </c>
      <c r="Z231" s="85">
        <f t="shared" si="161"/>
        <v>2491</v>
      </c>
      <c r="AA231" s="91">
        <f t="shared" si="161"/>
        <v>17</v>
      </c>
      <c r="AB231" s="92">
        <v>1</v>
      </c>
      <c r="AC231" s="84">
        <v>0</v>
      </c>
      <c r="AD231" s="84">
        <v>0</v>
      </c>
      <c r="AE231" s="115">
        <v>1</v>
      </c>
      <c r="AF231" s="84">
        <v>0</v>
      </c>
      <c r="AG231" s="84">
        <v>0</v>
      </c>
      <c r="AH231" s="115">
        <v>1</v>
      </c>
      <c r="AI231" s="84">
        <v>0</v>
      </c>
      <c r="AJ231" s="84">
        <v>0</v>
      </c>
      <c r="AK231" s="224">
        <v>1</v>
      </c>
      <c r="AL231" s="84">
        <v>0</v>
      </c>
      <c r="AM231" s="94">
        <v>0</v>
      </c>
      <c r="AN231" s="224">
        <v>1</v>
      </c>
      <c r="AO231" s="84">
        <v>0</v>
      </c>
      <c r="AP231" s="94">
        <v>0</v>
      </c>
      <c r="AQ231" s="224">
        <v>1</v>
      </c>
      <c r="AR231" s="84">
        <v>0</v>
      </c>
      <c r="AS231" s="94">
        <v>0</v>
      </c>
      <c r="AT231" s="224">
        <v>1</v>
      </c>
      <c r="AU231" s="84">
        <v>0</v>
      </c>
      <c r="AV231" s="225">
        <v>0</v>
      </c>
      <c r="AW231" s="226">
        <f t="shared" si="126"/>
        <v>6856</v>
      </c>
      <c r="AX231" s="226">
        <f t="shared" si="127"/>
        <v>19913</v>
      </c>
      <c r="AY231" s="227">
        <f t="shared" si="128"/>
        <v>39063</v>
      </c>
      <c r="AZ231" s="116"/>
      <c r="BA231" s="97">
        <v>21</v>
      </c>
      <c r="BB231" s="98">
        <v>9</v>
      </c>
      <c r="BC231" s="98">
        <v>22</v>
      </c>
      <c r="BD231" s="99">
        <v>7.5</v>
      </c>
      <c r="BE231" s="100">
        <v>10.5</v>
      </c>
      <c r="BF231" s="101"/>
      <c r="BG231" s="84"/>
      <c r="BH231" s="84"/>
      <c r="BI231" s="102"/>
      <c r="BJ231" s="102"/>
      <c r="BK231" s="102"/>
      <c r="BL231" s="103"/>
      <c r="BM231" s="104"/>
      <c r="BN231" s="102"/>
      <c r="BO231" s="102"/>
      <c r="BP231" s="104"/>
      <c r="BQ231" s="104"/>
      <c r="BR231" s="104"/>
      <c r="BS231" s="104"/>
      <c r="BT231" s="105">
        <f t="shared" si="154"/>
        <v>1</v>
      </c>
      <c r="BU231" s="105">
        <f t="shared" si="155"/>
        <v>1</v>
      </c>
      <c r="BV231" s="105">
        <f t="shared" si="156"/>
        <v>1</v>
      </c>
      <c r="BW231" s="105">
        <f t="shared" si="146"/>
        <v>1</v>
      </c>
      <c r="BX231" s="105">
        <f t="shared" si="157"/>
        <v>1</v>
      </c>
      <c r="BY231" s="105">
        <f t="shared" si="158"/>
        <v>1</v>
      </c>
      <c r="BZ231" s="105">
        <f t="shared" si="159"/>
        <v>1</v>
      </c>
      <c r="CA231" s="221">
        <v>0.98</v>
      </c>
      <c r="CB231" s="221">
        <v>0.9</v>
      </c>
      <c r="CC231" s="340"/>
      <c r="CD231" s="340"/>
      <c r="CE231" s="340"/>
      <c r="CF231" s="340"/>
      <c r="CG231" s="340"/>
      <c r="CH231" s="340"/>
      <c r="CI231" s="340"/>
      <c r="CJ231" s="222">
        <v>0.998</v>
      </c>
      <c r="CK231" s="222">
        <v>0.95</v>
      </c>
      <c r="CL231" s="223">
        <f t="shared" si="147"/>
        <v>1</v>
      </c>
      <c r="CM231" s="223">
        <f t="shared" si="148"/>
        <v>1</v>
      </c>
      <c r="CN231" s="223">
        <f t="shared" si="149"/>
        <v>1</v>
      </c>
      <c r="CO231" s="223">
        <f t="shared" si="150"/>
        <v>1</v>
      </c>
      <c r="CP231" s="223">
        <f t="shared" si="151"/>
        <v>1</v>
      </c>
      <c r="CQ231" s="223">
        <f t="shared" si="152"/>
        <v>1</v>
      </c>
      <c r="CR231" s="223">
        <f t="shared" si="153"/>
        <v>1</v>
      </c>
      <c r="CS231" s="343"/>
      <c r="CT231" s="343"/>
      <c r="CU231" s="343"/>
      <c r="CV231" s="343"/>
      <c r="CW231" s="343"/>
      <c r="CX231" s="343"/>
      <c r="CY231" s="343"/>
      <c r="CZ231" s="342"/>
      <c r="DA231" s="338"/>
      <c r="DB231" s="338"/>
      <c r="DC231" s="338"/>
      <c r="DD231" s="338"/>
      <c r="DE231" s="84">
        <f t="shared" si="136"/>
        <v>0</v>
      </c>
      <c r="DF231" s="84">
        <f t="shared" si="136"/>
        <v>0</v>
      </c>
      <c r="DG231" s="84">
        <f t="shared" si="136"/>
        <v>0</v>
      </c>
      <c r="DH231" s="84">
        <f t="shared" si="137"/>
        <v>0</v>
      </c>
      <c r="DI231" s="84">
        <f t="shared" si="137"/>
        <v>0</v>
      </c>
      <c r="DJ231" s="84">
        <f t="shared" si="137"/>
        <v>0</v>
      </c>
      <c r="DK231" s="84">
        <f t="shared" si="137"/>
        <v>0</v>
      </c>
      <c r="DL231" s="337"/>
      <c r="DM231" s="337"/>
      <c r="DN231" s="337"/>
      <c r="DO231" s="337"/>
      <c r="DP231" s="337"/>
      <c r="DQ231" s="337"/>
      <c r="DR231" s="337"/>
    </row>
    <row r="232" spans="1:122" ht="13.5" thickBot="1" x14ac:dyDescent="0.25">
      <c r="A232" s="84">
        <v>1906</v>
      </c>
      <c r="B232" s="335"/>
      <c r="C232" s="113">
        <v>42728</v>
      </c>
      <c r="D232" s="110">
        <f t="shared" si="160"/>
        <v>51979</v>
      </c>
      <c r="E232" s="84"/>
      <c r="F232" s="88"/>
      <c r="G232" s="84"/>
      <c r="H232" s="111"/>
      <c r="I232" s="88">
        <v>5149</v>
      </c>
      <c r="J232" s="84">
        <v>215</v>
      </c>
      <c r="K232" s="88">
        <v>1</v>
      </c>
      <c r="L232" s="89">
        <v>0.95824431928529807</v>
      </c>
      <c r="M232" s="88">
        <v>2781</v>
      </c>
      <c r="N232" s="88">
        <v>97</v>
      </c>
      <c r="O232" s="88">
        <v>0</v>
      </c>
      <c r="P232" s="90">
        <v>0.96512046026609133</v>
      </c>
      <c r="Q232" s="88">
        <v>4106</v>
      </c>
      <c r="R232" s="88">
        <v>279</v>
      </c>
      <c r="S232" s="88">
        <v>0</v>
      </c>
      <c r="T232" s="90">
        <v>0.93205065757428152</v>
      </c>
      <c r="U232" s="88">
        <v>39943</v>
      </c>
      <c r="V232" s="88">
        <v>1189</v>
      </c>
      <c r="W232" s="88">
        <v>0</v>
      </c>
      <c r="X232" s="90">
        <v>0.97023258142853563</v>
      </c>
      <c r="Y232" s="85">
        <f t="shared" si="161"/>
        <v>51979</v>
      </c>
      <c r="Z232" s="85">
        <f t="shared" si="161"/>
        <v>1780</v>
      </c>
      <c r="AA232" s="91">
        <f t="shared" si="161"/>
        <v>1</v>
      </c>
      <c r="AB232" s="92">
        <v>1</v>
      </c>
      <c r="AC232" s="84">
        <v>0</v>
      </c>
      <c r="AD232" s="84">
        <v>0</v>
      </c>
      <c r="AE232" s="115">
        <v>1</v>
      </c>
      <c r="AF232" s="84">
        <v>0</v>
      </c>
      <c r="AG232" s="84">
        <v>0</v>
      </c>
      <c r="AH232" s="115">
        <v>1</v>
      </c>
      <c r="AI232" s="84">
        <v>0</v>
      </c>
      <c r="AJ232" s="84">
        <v>0</v>
      </c>
      <c r="AK232" s="224">
        <v>1</v>
      </c>
      <c r="AL232" s="84">
        <v>0</v>
      </c>
      <c r="AM232" s="94">
        <v>0</v>
      </c>
      <c r="AN232" s="224">
        <v>1</v>
      </c>
      <c r="AO232" s="84">
        <v>0</v>
      </c>
      <c r="AP232" s="94">
        <v>0</v>
      </c>
      <c r="AQ232" s="224">
        <v>1</v>
      </c>
      <c r="AR232" s="84">
        <v>0</v>
      </c>
      <c r="AS232" s="94">
        <v>0</v>
      </c>
      <c r="AT232" s="224">
        <v>1</v>
      </c>
      <c r="AU232" s="84">
        <v>0</v>
      </c>
      <c r="AV232" s="225">
        <v>0</v>
      </c>
      <c r="AW232" s="226">
        <f t="shared" si="126"/>
        <v>0</v>
      </c>
      <c r="AX232" s="226">
        <f t="shared" si="127"/>
        <v>7930</v>
      </c>
      <c r="AY232" s="227">
        <f t="shared" si="128"/>
        <v>44049</v>
      </c>
      <c r="AZ232" s="116"/>
      <c r="BA232" s="97">
        <v>21</v>
      </c>
      <c r="BB232" s="98">
        <v>9</v>
      </c>
      <c r="BC232" s="98">
        <v>22</v>
      </c>
      <c r="BD232" s="99">
        <v>7.5</v>
      </c>
      <c r="BE232" s="100">
        <v>10.5</v>
      </c>
      <c r="BF232" s="101"/>
      <c r="BG232" s="84"/>
      <c r="BH232" s="84"/>
      <c r="BI232" s="102"/>
      <c r="BJ232" s="102"/>
      <c r="BK232" s="102"/>
      <c r="BL232" s="103"/>
      <c r="BM232" s="104"/>
      <c r="BN232" s="102"/>
      <c r="BO232" s="102"/>
      <c r="BP232" s="104"/>
      <c r="BQ232" s="104"/>
      <c r="BR232" s="104"/>
      <c r="BS232" s="104"/>
      <c r="BT232" s="105">
        <f t="shared" si="154"/>
        <v>1</v>
      </c>
      <c r="BU232" s="105">
        <f t="shared" si="155"/>
        <v>1</v>
      </c>
      <c r="BV232" s="105">
        <f t="shared" si="156"/>
        <v>1</v>
      </c>
      <c r="BW232" s="105">
        <f t="shared" si="146"/>
        <v>1</v>
      </c>
      <c r="BX232" s="105">
        <f t="shared" si="157"/>
        <v>1</v>
      </c>
      <c r="BY232" s="105">
        <f t="shared" si="158"/>
        <v>1</v>
      </c>
      <c r="BZ232" s="105">
        <f t="shared" si="159"/>
        <v>1</v>
      </c>
      <c r="CA232" s="221">
        <v>0.98</v>
      </c>
      <c r="CB232" s="221">
        <v>0.9</v>
      </c>
      <c r="CC232" s="340"/>
      <c r="CD232" s="340"/>
      <c r="CE232" s="340"/>
      <c r="CF232" s="340"/>
      <c r="CG232" s="340"/>
      <c r="CH232" s="340"/>
      <c r="CI232" s="340"/>
      <c r="CJ232" s="222">
        <v>0.998</v>
      </c>
      <c r="CK232" s="222">
        <v>0.95</v>
      </c>
      <c r="CL232" s="223">
        <f t="shared" si="147"/>
        <v>1</v>
      </c>
      <c r="CM232" s="223">
        <f t="shared" si="148"/>
        <v>1</v>
      </c>
      <c r="CN232" s="223">
        <f t="shared" si="149"/>
        <v>1</v>
      </c>
      <c r="CO232" s="223">
        <f t="shared" si="150"/>
        <v>1</v>
      </c>
      <c r="CP232" s="223">
        <f t="shared" si="151"/>
        <v>1</v>
      </c>
      <c r="CQ232" s="223">
        <f t="shared" si="152"/>
        <v>1</v>
      </c>
      <c r="CR232" s="223">
        <f t="shared" si="153"/>
        <v>1</v>
      </c>
      <c r="CS232" s="343"/>
      <c r="CT232" s="343"/>
      <c r="CU232" s="343"/>
      <c r="CV232" s="343"/>
      <c r="CW232" s="343"/>
      <c r="CX232" s="343"/>
      <c r="CY232" s="343"/>
      <c r="CZ232" s="342"/>
      <c r="DA232" s="338"/>
      <c r="DB232" s="338"/>
      <c r="DC232" s="338"/>
      <c r="DD232" s="338"/>
      <c r="DE232" s="84">
        <f t="shared" si="136"/>
        <v>0</v>
      </c>
      <c r="DF232" s="84">
        <f t="shared" si="136"/>
        <v>0</v>
      </c>
      <c r="DG232" s="84">
        <f t="shared" si="136"/>
        <v>0</v>
      </c>
      <c r="DH232" s="84">
        <f t="shared" si="137"/>
        <v>0</v>
      </c>
      <c r="DI232" s="84">
        <f t="shared" si="137"/>
        <v>0</v>
      </c>
      <c r="DJ232" s="84">
        <f t="shared" si="137"/>
        <v>0</v>
      </c>
      <c r="DK232" s="84">
        <f t="shared" si="137"/>
        <v>0</v>
      </c>
      <c r="DL232" s="337"/>
      <c r="DM232" s="337"/>
      <c r="DN232" s="337"/>
      <c r="DO232" s="337"/>
      <c r="DP232" s="337"/>
      <c r="DQ232" s="337"/>
      <c r="DR232" s="337"/>
    </row>
    <row r="233" spans="1:122" ht="13.5" thickBot="1" x14ac:dyDescent="0.25">
      <c r="A233" s="84">
        <v>1907</v>
      </c>
      <c r="B233" s="336"/>
      <c r="C233" s="113">
        <v>42729</v>
      </c>
      <c r="D233" s="110">
        <f t="shared" si="160"/>
        <v>18226</v>
      </c>
      <c r="E233" s="84"/>
      <c r="F233" s="88"/>
      <c r="G233" s="84"/>
      <c r="H233" s="111"/>
      <c r="I233" s="88"/>
      <c r="J233" s="84"/>
      <c r="K233" s="88"/>
      <c r="L233" s="89"/>
      <c r="M233" s="88"/>
      <c r="N233" s="88"/>
      <c r="O233" s="88"/>
      <c r="P233" s="90"/>
      <c r="Q233" s="88">
        <v>16</v>
      </c>
      <c r="R233" s="88">
        <v>1</v>
      </c>
      <c r="S233" s="88">
        <v>0</v>
      </c>
      <c r="T233" s="90">
        <v>0.9375</v>
      </c>
      <c r="U233" s="88">
        <v>18210</v>
      </c>
      <c r="V233" s="88">
        <v>584</v>
      </c>
      <c r="W233" s="88">
        <v>11</v>
      </c>
      <c r="X233" s="90">
        <v>0.96792970895112573</v>
      </c>
      <c r="Y233" s="85">
        <f t="shared" si="161"/>
        <v>18226</v>
      </c>
      <c r="Z233" s="85">
        <f t="shared" si="161"/>
        <v>585</v>
      </c>
      <c r="AA233" s="91">
        <f t="shared" si="161"/>
        <v>11</v>
      </c>
      <c r="AB233" s="92">
        <v>1</v>
      </c>
      <c r="AC233" s="84">
        <v>0</v>
      </c>
      <c r="AD233" s="84">
        <v>0</v>
      </c>
      <c r="AE233" s="115">
        <v>1</v>
      </c>
      <c r="AF233" s="84">
        <v>0</v>
      </c>
      <c r="AG233" s="84">
        <v>0</v>
      </c>
      <c r="AH233" s="115">
        <v>1</v>
      </c>
      <c r="AI233" s="84">
        <v>0</v>
      </c>
      <c r="AJ233" s="84">
        <v>0</v>
      </c>
      <c r="AK233" s="224">
        <v>1</v>
      </c>
      <c r="AL233" s="84">
        <v>0</v>
      </c>
      <c r="AM233" s="94">
        <v>0</v>
      </c>
      <c r="AN233" s="224">
        <v>1</v>
      </c>
      <c r="AO233" s="84">
        <v>0</v>
      </c>
      <c r="AP233" s="94">
        <v>0</v>
      </c>
      <c r="AQ233" s="224">
        <v>1</v>
      </c>
      <c r="AR233" s="84">
        <v>0</v>
      </c>
      <c r="AS233" s="94">
        <v>0</v>
      </c>
      <c r="AT233" s="224">
        <v>1</v>
      </c>
      <c r="AU233" s="84">
        <v>0</v>
      </c>
      <c r="AV233" s="225">
        <v>0</v>
      </c>
      <c r="AW233" s="226">
        <f t="shared" si="126"/>
        <v>0</v>
      </c>
      <c r="AX233" s="226">
        <f t="shared" si="127"/>
        <v>0</v>
      </c>
      <c r="AY233" s="227">
        <f t="shared" si="128"/>
        <v>18226</v>
      </c>
      <c r="AZ233" s="116"/>
      <c r="BA233" s="97">
        <v>21</v>
      </c>
      <c r="BB233" s="98">
        <v>9</v>
      </c>
      <c r="BC233" s="98">
        <v>22</v>
      </c>
      <c r="BD233" s="99">
        <v>7.5</v>
      </c>
      <c r="BE233" s="100">
        <v>10.5</v>
      </c>
      <c r="BF233" s="101"/>
      <c r="BG233" s="84"/>
      <c r="BH233" s="84"/>
      <c r="BI233" s="102"/>
      <c r="BJ233" s="102"/>
      <c r="BK233" s="102"/>
      <c r="BL233" s="103"/>
      <c r="BM233" s="104"/>
      <c r="BN233" s="102"/>
      <c r="BO233" s="102"/>
      <c r="BP233" s="104"/>
      <c r="BQ233" s="104"/>
      <c r="BR233" s="104"/>
      <c r="BS233" s="104"/>
      <c r="BT233" s="105">
        <f t="shared" si="154"/>
        <v>1</v>
      </c>
      <c r="BU233" s="105">
        <f t="shared" si="155"/>
        <v>1</v>
      </c>
      <c r="BV233" s="105">
        <f t="shared" si="156"/>
        <v>1</v>
      </c>
      <c r="BW233" s="105">
        <f t="shared" si="146"/>
        <v>1</v>
      </c>
      <c r="BX233" s="105">
        <f t="shared" si="157"/>
        <v>1</v>
      </c>
      <c r="BY233" s="105">
        <f t="shared" si="158"/>
        <v>1</v>
      </c>
      <c r="BZ233" s="105">
        <f t="shared" si="159"/>
        <v>1</v>
      </c>
      <c r="CA233" s="221">
        <v>0.98</v>
      </c>
      <c r="CB233" s="221">
        <v>0.9</v>
      </c>
      <c r="CC233" s="341"/>
      <c r="CD233" s="341"/>
      <c r="CE233" s="341"/>
      <c r="CF233" s="341"/>
      <c r="CG233" s="341"/>
      <c r="CH233" s="341"/>
      <c r="CI233" s="341"/>
      <c r="CJ233" s="222">
        <v>0.998</v>
      </c>
      <c r="CK233" s="222">
        <v>0.95</v>
      </c>
      <c r="CL233" s="223">
        <f t="shared" si="147"/>
        <v>1</v>
      </c>
      <c r="CM233" s="223">
        <f t="shared" si="148"/>
        <v>1</v>
      </c>
      <c r="CN233" s="223">
        <f t="shared" si="149"/>
        <v>1</v>
      </c>
      <c r="CO233" s="223">
        <f t="shared" si="150"/>
        <v>1</v>
      </c>
      <c r="CP233" s="223">
        <f t="shared" si="151"/>
        <v>1</v>
      </c>
      <c r="CQ233" s="223">
        <f t="shared" si="152"/>
        <v>1</v>
      </c>
      <c r="CR233" s="223">
        <f t="shared" si="153"/>
        <v>1</v>
      </c>
      <c r="CS233" s="343"/>
      <c r="CT233" s="343"/>
      <c r="CU233" s="343"/>
      <c r="CV233" s="343"/>
      <c r="CW233" s="343"/>
      <c r="CX233" s="343"/>
      <c r="CY233" s="343"/>
      <c r="CZ233" s="342"/>
      <c r="DA233" s="338"/>
      <c r="DB233" s="338"/>
      <c r="DC233" s="338"/>
      <c r="DD233" s="338"/>
      <c r="DE233" s="84">
        <f t="shared" si="136"/>
        <v>0</v>
      </c>
      <c r="DF233" s="84">
        <f t="shared" si="136"/>
        <v>0</v>
      </c>
      <c r="DG233" s="84">
        <f t="shared" si="136"/>
        <v>0</v>
      </c>
      <c r="DH233" s="84">
        <f t="shared" si="137"/>
        <v>0</v>
      </c>
      <c r="DI233" s="84">
        <f t="shared" si="137"/>
        <v>0</v>
      </c>
      <c r="DJ233" s="84">
        <f t="shared" si="137"/>
        <v>0</v>
      </c>
      <c r="DK233" s="84">
        <f t="shared" si="137"/>
        <v>0</v>
      </c>
      <c r="DL233" s="337"/>
      <c r="DM233" s="337"/>
      <c r="DN233" s="337"/>
      <c r="DO233" s="337"/>
      <c r="DP233" s="337"/>
      <c r="DQ233" s="337"/>
      <c r="DR233" s="337"/>
    </row>
    <row r="234" spans="1:122" ht="13.5" thickBot="1" x14ac:dyDescent="0.25">
      <c r="A234" s="84">
        <v>1908</v>
      </c>
      <c r="B234" s="334">
        <v>52</v>
      </c>
      <c r="C234" s="113">
        <v>42730</v>
      </c>
      <c r="D234" s="110">
        <f t="shared" si="160"/>
        <v>56980</v>
      </c>
      <c r="E234" s="84">
        <v>6743</v>
      </c>
      <c r="F234" s="88">
        <v>137</v>
      </c>
      <c r="G234" s="84">
        <v>0</v>
      </c>
      <c r="H234" s="111">
        <v>0.97968263384250331</v>
      </c>
      <c r="I234" s="88">
        <v>14740</v>
      </c>
      <c r="J234" s="84">
        <v>493</v>
      </c>
      <c r="K234" s="88">
        <v>0</v>
      </c>
      <c r="L234" s="89">
        <v>0.96655359565807331</v>
      </c>
      <c r="M234" s="88">
        <v>5550</v>
      </c>
      <c r="N234" s="88">
        <v>233</v>
      </c>
      <c r="O234" s="88">
        <v>0</v>
      </c>
      <c r="P234" s="90">
        <v>0.958018018018018</v>
      </c>
      <c r="Q234" s="88">
        <v>8351</v>
      </c>
      <c r="R234" s="88">
        <v>252</v>
      </c>
      <c r="S234" s="88">
        <v>5</v>
      </c>
      <c r="T234" s="90">
        <v>0.96982397317686508</v>
      </c>
      <c r="U234" s="88">
        <v>21596</v>
      </c>
      <c r="V234" s="88">
        <v>781</v>
      </c>
      <c r="W234" s="88">
        <v>0</v>
      </c>
      <c r="X234" s="90">
        <v>0.96383589553621041</v>
      </c>
      <c r="Y234" s="85">
        <f>E234+I234+M234+Q234+U234</f>
        <v>56980</v>
      </c>
      <c r="Z234" s="85">
        <f>F234+J234+N234+R234+V234</f>
        <v>1896</v>
      </c>
      <c r="AA234" s="91">
        <f>G234+K234+O234+S234+W234</f>
        <v>5</v>
      </c>
      <c r="AB234" s="92">
        <v>1</v>
      </c>
      <c r="AC234" s="84">
        <v>0</v>
      </c>
      <c r="AD234" s="84">
        <v>0</v>
      </c>
      <c r="AE234" s="115">
        <v>1</v>
      </c>
      <c r="AF234" s="84">
        <v>0</v>
      </c>
      <c r="AG234" s="84">
        <v>0</v>
      </c>
      <c r="AH234" s="115">
        <v>1</v>
      </c>
      <c r="AI234" s="84">
        <v>0</v>
      </c>
      <c r="AJ234" s="84">
        <v>0</v>
      </c>
      <c r="AK234" s="224">
        <v>1</v>
      </c>
      <c r="AL234" s="84">
        <v>0</v>
      </c>
      <c r="AM234" s="94">
        <v>0</v>
      </c>
      <c r="AN234" s="224">
        <v>1</v>
      </c>
      <c r="AO234" s="84">
        <v>0</v>
      </c>
      <c r="AP234" s="94">
        <v>0</v>
      </c>
      <c r="AQ234" s="224">
        <v>1</v>
      </c>
      <c r="AR234" s="84">
        <v>0</v>
      </c>
      <c r="AS234" s="94">
        <v>0</v>
      </c>
      <c r="AT234" s="224">
        <v>1</v>
      </c>
      <c r="AU234" s="84">
        <v>0</v>
      </c>
      <c r="AV234" s="225">
        <v>0</v>
      </c>
      <c r="AW234" s="226">
        <f t="shared" si="126"/>
        <v>6743</v>
      </c>
      <c r="AX234" s="226">
        <f t="shared" si="127"/>
        <v>20290</v>
      </c>
      <c r="AY234" s="227">
        <f t="shared" si="128"/>
        <v>29947</v>
      </c>
      <c r="AZ234" s="116"/>
      <c r="BA234" s="97">
        <v>14.5</v>
      </c>
      <c r="BB234" s="98">
        <v>0</v>
      </c>
      <c r="BC234" s="98">
        <v>12</v>
      </c>
      <c r="BD234" s="98">
        <v>7.5</v>
      </c>
      <c r="BE234" s="118">
        <v>10.5</v>
      </c>
      <c r="BF234" s="101"/>
      <c r="BG234" s="84"/>
      <c r="BH234" s="84"/>
      <c r="BI234" s="102"/>
      <c r="BJ234" s="102"/>
      <c r="BK234" s="102"/>
      <c r="BL234" s="103"/>
      <c r="BM234" s="104"/>
      <c r="BN234" s="102"/>
      <c r="BO234" s="102"/>
      <c r="BP234" s="104"/>
      <c r="BQ234" s="104"/>
      <c r="BR234" s="104"/>
      <c r="BS234" s="104"/>
      <c r="BT234" s="105">
        <f t="shared" si="154"/>
        <v>1</v>
      </c>
      <c r="BU234" s="105">
        <f t="shared" si="155"/>
        <v>1</v>
      </c>
      <c r="BV234" s="105">
        <f t="shared" si="156"/>
        <v>1</v>
      </c>
      <c r="BW234" s="105">
        <f t="shared" si="146"/>
        <v>1</v>
      </c>
      <c r="BX234" s="105">
        <f t="shared" si="157"/>
        <v>1</v>
      </c>
      <c r="BY234" s="105">
        <f t="shared" si="158"/>
        <v>1</v>
      </c>
      <c r="BZ234" s="105">
        <f t="shared" si="159"/>
        <v>1</v>
      </c>
      <c r="CA234" s="221">
        <v>0.98</v>
      </c>
      <c r="CB234" s="221">
        <v>0.9</v>
      </c>
      <c r="CC234" s="339">
        <f t="shared" ref="CC234:CI234" si="164">AVERAGE(BT234:BT240)</f>
        <v>1</v>
      </c>
      <c r="CD234" s="339">
        <f t="shared" si="164"/>
        <v>1</v>
      </c>
      <c r="CE234" s="339">
        <f t="shared" si="164"/>
        <v>1</v>
      </c>
      <c r="CF234" s="339">
        <f t="shared" si="164"/>
        <v>1</v>
      </c>
      <c r="CG234" s="339">
        <f t="shared" si="164"/>
        <v>1</v>
      </c>
      <c r="CH234" s="339">
        <f t="shared" si="164"/>
        <v>1</v>
      </c>
      <c r="CI234" s="339">
        <f t="shared" si="164"/>
        <v>1</v>
      </c>
      <c r="CJ234" s="222">
        <v>0.998</v>
      </c>
      <c r="CK234" s="222">
        <v>0.95</v>
      </c>
      <c r="CL234" s="223">
        <f t="shared" si="147"/>
        <v>1</v>
      </c>
      <c r="CM234" s="223">
        <f t="shared" si="148"/>
        <v>1</v>
      </c>
      <c r="CN234" s="223">
        <f t="shared" si="149"/>
        <v>1</v>
      </c>
      <c r="CO234" s="223">
        <f t="shared" si="150"/>
        <v>1</v>
      </c>
      <c r="CP234" s="223">
        <f t="shared" si="151"/>
        <v>1</v>
      </c>
      <c r="CQ234" s="223">
        <f t="shared" si="152"/>
        <v>1</v>
      </c>
      <c r="CR234" s="223">
        <f t="shared" si="153"/>
        <v>1</v>
      </c>
      <c r="CS234" s="342">
        <f t="shared" ref="CS234:CY234" si="165">AVERAGE(CL234:CL240)</f>
        <v>0.99987142857142863</v>
      </c>
      <c r="CT234" s="342">
        <f t="shared" si="165"/>
        <v>1</v>
      </c>
      <c r="CU234" s="342">
        <f t="shared" si="165"/>
        <v>1</v>
      </c>
      <c r="CV234" s="342">
        <f t="shared" si="165"/>
        <v>1</v>
      </c>
      <c r="CW234" s="342">
        <f t="shared" si="165"/>
        <v>1</v>
      </c>
      <c r="CX234" s="342">
        <f t="shared" si="165"/>
        <v>1</v>
      </c>
      <c r="CY234" s="342">
        <f t="shared" si="165"/>
        <v>1</v>
      </c>
      <c r="CZ234" s="342">
        <f>(SUM(Q234:Q239)-SUM(R234:R239))/SUM(Q234:Q239)</f>
        <v>0.96719771156536449</v>
      </c>
      <c r="DA234" s="338">
        <f>(SUM(U234:U239)-SUM(V234:V239))/SUM(U234:U239)</f>
        <v>0.96298743400537223</v>
      </c>
      <c r="DB234" s="338">
        <f>((SUM(E234:E239)-SUM(F234:F239))/SUM(E234:E239))</f>
        <v>0.97925519357884794</v>
      </c>
      <c r="DC234" s="338">
        <f>((SUM(I234:I239)-SUM(J234:J239))/SUM(I234:I239))</f>
        <v>0.9663562855904464</v>
      </c>
      <c r="DD234" s="338">
        <f>((SUM(M234:M239)-SUM(N234:N239))/SUM(M234:M239))</f>
        <v>0.96895978517997572</v>
      </c>
      <c r="DE234" s="84">
        <f t="shared" si="136"/>
        <v>0</v>
      </c>
      <c r="DF234" s="84">
        <f t="shared" si="136"/>
        <v>0</v>
      </c>
      <c r="DG234" s="84">
        <f t="shared" si="136"/>
        <v>0</v>
      </c>
      <c r="DH234" s="84">
        <f t="shared" si="137"/>
        <v>0</v>
      </c>
      <c r="DI234" s="84">
        <f t="shared" si="137"/>
        <v>0</v>
      </c>
      <c r="DJ234" s="84">
        <f t="shared" si="137"/>
        <v>0</v>
      </c>
      <c r="DK234" s="84">
        <f t="shared" si="137"/>
        <v>0</v>
      </c>
      <c r="DL234" s="337">
        <f>IF(CC234&lt;99%,5000,IF(CC234&lt;99.2%,4500,IF(CC234&lt;99.3%,4000,IF(CC234&lt;99.4%,3500,IF(CC234&lt;99.5%,3000,IF(CC234&lt;99.6%,2500,IF(CC234&lt;99.7%,2000,IF(CC234&lt;99.8%,1500,))))))))</f>
        <v>0</v>
      </c>
      <c r="DM234" s="337">
        <f>IF(CD234&lt;99%,5000,IF(CD234&lt;99.2%,4500,IF(CD234&lt;99.3%,4000,IF(CD234&lt;99.4%,3500,IF(CD234&lt;99.5%,3000,IF(CD234&lt;99.6%,2500,IF(CD234&lt;99.7%,2000,IF(CD234&lt;99.8%,1500,))))))))</f>
        <v>0</v>
      </c>
      <c r="DN234" s="337">
        <f>IF(CE234&lt;99%,5000,IF(CE234&lt;99.2%,4500,IF(CE234&lt;99.3%,4000,IF(CE234&lt;99.4%,3500,IF(CE234&lt;99.5%,3000,IF(CE234&lt;99.6%,2500,IF(CE234&lt;99.7%,2000,IF(CE234&lt;99.8%,1500,))))))))</f>
        <v>0</v>
      </c>
      <c r="DO234" s="337">
        <f>IF(CF234&lt;88.2%,5000,IF(CF234&lt;88.4%,4500,IF(CF234&lt;88.5%,4000,IF(CF234&lt;88.6%,3500,IF(CF234&lt;88.7%,3000,IF(CF234&lt;88.8%,2500,IF(CF234&lt;88.9%,2000,IF(CF234&lt;90%,1500,))))))))</f>
        <v>0</v>
      </c>
      <c r="DP234" s="337">
        <f>IF(CG234&lt;99%,5000,IF(CG234&lt;99.2%,4500,IF(CG234&lt;99.3%,4000,IF(CG234&lt;99.4%,3500,IF(CG234&lt;99.5%,3000,IF(CG234&lt;99.6%,2500,IF(CG234&lt;99.7%,2000,IF(CG234&lt;99.8%,1500,))))))))</f>
        <v>0</v>
      </c>
      <c r="DQ234" s="337">
        <f>IF(CH234&lt;99%,5000,IF(CH234&lt;99.2%,4500,IF(CH234&lt;99.3%,4000,IF(CH234&lt;99.4%,3500,IF(CH234&lt;99.5%,3000,IF(CH234&lt;99.6%,2500,IF(CH234&lt;99.7%,2000,IF(CH234&lt;99.8%,1500,))))))))</f>
        <v>0</v>
      </c>
      <c r="DR234" s="337">
        <f>IF(CI234&lt;99%,5000,IF(CI234&lt;99.2%,4500,IF(CI234&lt;99.3%,4000,IF(CI234&lt;99.4%,3500,IF(CI234&lt;99.5%,3000,IF(CI234&lt;99.6%,2500,IF(CI234&lt;99.7%,2000,IF(CI234&lt;99.8%,1500,))))))))</f>
        <v>0</v>
      </c>
    </row>
    <row r="235" spans="1:122" ht="13.5" thickBot="1" x14ac:dyDescent="0.25">
      <c r="A235" s="84">
        <v>1909</v>
      </c>
      <c r="B235" s="335"/>
      <c r="C235" s="113">
        <v>42731</v>
      </c>
      <c r="D235" s="110">
        <v>54949</v>
      </c>
      <c r="E235" s="84">
        <v>6862</v>
      </c>
      <c r="F235" s="88">
        <v>135</v>
      </c>
      <c r="G235" s="84">
        <v>0</v>
      </c>
      <c r="H235" s="111">
        <v>0.98032643544156217</v>
      </c>
      <c r="I235" s="88">
        <v>11653</v>
      </c>
      <c r="J235" s="84">
        <v>372</v>
      </c>
      <c r="K235" s="88">
        <v>2</v>
      </c>
      <c r="L235" s="89">
        <v>0.96807689007122633</v>
      </c>
      <c r="M235" s="88">
        <v>6578</v>
      </c>
      <c r="N235" s="88">
        <v>213</v>
      </c>
      <c r="O235" s="88">
        <v>0</v>
      </c>
      <c r="P235" s="90">
        <v>0.96761933718455462</v>
      </c>
      <c r="Q235" s="88">
        <v>7706</v>
      </c>
      <c r="R235" s="88">
        <v>199</v>
      </c>
      <c r="S235" s="88">
        <v>0</v>
      </c>
      <c r="T235" s="90">
        <v>0.9741759667791331</v>
      </c>
      <c r="U235" s="88">
        <v>22150</v>
      </c>
      <c r="V235" s="88">
        <v>889</v>
      </c>
      <c r="W235" s="88">
        <v>2</v>
      </c>
      <c r="X235" s="90">
        <v>0.9598645598194131</v>
      </c>
      <c r="Y235" s="85">
        <v>54949</v>
      </c>
      <c r="Z235" s="85">
        <v>1808</v>
      </c>
      <c r="AA235" s="91">
        <v>4</v>
      </c>
      <c r="AB235" s="92">
        <v>1</v>
      </c>
      <c r="AC235" s="84">
        <v>0</v>
      </c>
      <c r="AD235" s="84">
        <v>0</v>
      </c>
      <c r="AE235" s="115">
        <v>1</v>
      </c>
      <c r="AF235" s="84">
        <v>0</v>
      </c>
      <c r="AG235" s="84">
        <v>0</v>
      </c>
      <c r="AH235" s="115">
        <v>1</v>
      </c>
      <c r="AI235" s="84">
        <v>0</v>
      </c>
      <c r="AJ235" s="84">
        <v>0</v>
      </c>
      <c r="AK235" s="224">
        <v>1</v>
      </c>
      <c r="AL235" s="84">
        <v>0</v>
      </c>
      <c r="AM235" s="94">
        <v>0</v>
      </c>
      <c r="AN235" s="224">
        <v>1</v>
      </c>
      <c r="AO235" s="84">
        <v>0</v>
      </c>
      <c r="AP235" s="94">
        <v>0</v>
      </c>
      <c r="AQ235" s="224">
        <v>1</v>
      </c>
      <c r="AR235" s="84">
        <v>0</v>
      </c>
      <c r="AS235" s="94">
        <v>0</v>
      </c>
      <c r="AT235" s="224">
        <v>1</v>
      </c>
      <c r="AU235" s="84">
        <v>0</v>
      </c>
      <c r="AV235" s="225">
        <v>0</v>
      </c>
      <c r="AW235" s="226">
        <f>E235</f>
        <v>6862</v>
      </c>
      <c r="AX235" s="226">
        <f>I235+M235</f>
        <v>18231</v>
      </c>
      <c r="AY235" s="227">
        <f>Q235+U235</f>
        <v>29856</v>
      </c>
      <c r="AZ235" s="116"/>
      <c r="BA235" s="97">
        <v>16</v>
      </c>
      <c r="BB235" s="98">
        <v>0</v>
      </c>
      <c r="BC235" s="98">
        <v>8</v>
      </c>
      <c r="BD235" s="99">
        <v>7.5</v>
      </c>
      <c r="BE235" s="100">
        <v>10.5</v>
      </c>
      <c r="BF235" s="101"/>
      <c r="BG235" s="84"/>
      <c r="BH235" s="84"/>
      <c r="BI235" s="102"/>
      <c r="BJ235" s="102"/>
      <c r="BK235" s="102"/>
      <c r="BL235" s="103"/>
      <c r="BM235" s="104"/>
      <c r="BN235" s="102"/>
      <c r="BO235" s="102"/>
      <c r="BP235" s="104"/>
      <c r="BQ235" s="104"/>
      <c r="BR235" s="104"/>
      <c r="BS235" s="104"/>
      <c r="BT235" s="105">
        <f t="shared" si="154"/>
        <v>1</v>
      </c>
      <c r="BU235" s="105">
        <f t="shared" si="155"/>
        <v>1</v>
      </c>
      <c r="BV235" s="105">
        <f t="shared" si="156"/>
        <v>1</v>
      </c>
      <c r="BW235" s="105">
        <f t="shared" si="146"/>
        <v>1</v>
      </c>
      <c r="BX235" s="105">
        <f t="shared" si="157"/>
        <v>1</v>
      </c>
      <c r="BY235" s="105">
        <f t="shared" si="158"/>
        <v>1</v>
      </c>
      <c r="BZ235" s="105">
        <f t="shared" si="159"/>
        <v>1</v>
      </c>
      <c r="CA235" s="221">
        <v>0.98</v>
      </c>
      <c r="CB235" s="221">
        <v>0.9</v>
      </c>
      <c r="CC235" s="340"/>
      <c r="CD235" s="340"/>
      <c r="CE235" s="340"/>
      <c r="CF235" s="340"/>
      <c r="CG235" s="340"/>
      <c r="CH235" s="340"/>
      <c r="CI235" s="340"/>
      <c r="CJ235" s="222">
        <v>0.998</v>
      </c>
      <c r="CK235" s="222">
        <v>0.95</v>
      </c>
      <c r="CL235" s="223">
        <f t="shared" si="147"/>
        <v>1</v>
      </c>
      <c r="CM235" s="223">
        <f t="shared" si="148"/>
        <v>1</v>
      </c>
      <c r="CN235" s="223">
        <f t="shared" si="149"/>
        <v>1</v>
      </c>
      <c r="CO235" s="223">
        <f t="shared" si="150"/>
        <v>1</v>
      </c>
      <c r="CP235" s="223">
        <f t="shared" si="151"/>
        <v>1</v>
      </c>
      <c r="CQ235" s="223">
        <f t="shared" si="152"/>
        <v>1</v>
      </c>
      <c r="CR235" s="223">
        <f t="shared" si="153"/>
        <v>1</v>
      </c>
      <c r="CS235" s="343"/>
      <c r="CT235" s="343"/>
      <c r="CU235" s="343"/>
      <c r="CV235" s="343"/>
      <c r="CW235" s="343"/>
      <c r="CX235" s="343"/>
      <c r="CY235" s="343"/>
      <c r="CZ235" s="342"/>
      <c r="DA235" s="338"/>
      <c r="DB235" s="338"/>
      <c r="DC235" s="338"/>
      <c r="DD235" s="338"/>
      <c r="DE235" s="84">
        <f t="shared" si="136"/>
        <v>0</v>
      </c>
      <c r="DF235" s="84">
        <f t="shared" si="136"/>
        <v>0</v>
      </c>
      <c r="DG235" s="84">
        <f t="shared" si="136"/>
        <v>0</v>
      </c>
      <c r="DH235" s="84">
        <f t="shared" si="137"/>
        <v>0</v>
      </c>
      <c r="DI235" s="84">
        <f t="shared" si="137"/>
        <v>0</v>
      </c>
      <c r="DJ235" s="84">
        <f t="shared" si="137"/>
        <v>0</v>
      </c>
      <c r="DK235" s="84">
        <f t="shared" si="137"/>
        <v>0</v>
      </c>
      <c r="DL235" s="337"/>
      <c r="DM235" s="337"/>
      <c r="DN235" s="337"/>
      <c r="DO235" s="337"/>
      <c r="DP235" s="337"/>
      <c r="DQ235" s="337"/>
      <c r="DR235" s="337"/>
    </row>
    <row r="236" spans="1:122" ht="13.5" thickBot="1" x14ac:dyDescent="0.25">
      <c r="A236" s="84">
        <v>1910</v>
      </c>
      <c r="B236" s="335"/>
      <c r="C236" s="113">
        <v>42732</v>
      </c>
      <c r="D236" s="110">
        <v>61001</v>
      </c>
      <c r="E236" s="84">
        <v>6790</v>
      </c>
      <c r="F236" s="88">
        <v>126</v>
      </c>
      <c r="G236" s="84">
        <v>3</v>
      </c>
      <c r="H236" s="111">
        <v>0.98144329896907212</v>
      </c>
      <c r="I236" s="88">
        <v>11973</v>
      </c>
      <c r="J236" s="84">
        <v>427</v>
      </c>
      <c r="K236" s="88">
        <v>0</v>
      </c>
      <c r="L236" s="89">
        <v>0.9643364236198112</v>
      </c>
      <c r="M236" s="88">
        <v>6259</v>
      </c>
      <c r="N236" s="88">
        <v>190</v>
      </c>
      <c r="O236" s="88">
        <v>1</v>
      </c>
      <c r="P236" s="90">
        <v>0.9696437130532034</v>
      </c>
      <c r="Q236" s="88">
        <v>9550</v>
      </c>
      <c r="R236" s="88">
        <v>294</v>
      </c>
      <c r="S236" s="88">
        <v>3</v>
      </c>
      <c r="T236" s="90">
        <v>0.96921465968586384</v>
      </c>
      <c r="U236" s="88">
        <v>26429</v>
      </c>
      <c r="V236" s="88">
        <v>925</v>
      </c>
      <c r="W236" s="88">
        <v>21</v>
      </c>
      <c r="X236" s="90">
        <v>0.96500056755836394</v>
      </c>
      <c r="Y236" s="85">
        <v>61001</v>
      </c>
      <c r="Z236" s="85">
        <v>1962</v>
      </c>
      <c r="AA236" s="91">
        <v>28</v>
      </c>
      <c r="AB236" s="92">
        <v>0.99909999999999999</v>
      </c>
      <c r="AC236" s="84">
        <v>1</v>
      </c>
      <c r="AD236" s="84">
        <v>1.7999999999999999E-2</v>
      </c>
      <c r="AE236" s="115">
        <v>1</v>
      </c>
      <c r="AF236" s="84">
        <v>0</v>
      </c>
      <c r="AG236" s="84">
        <v>0</v>
      </c>
      <c r="AH236" s="115">
        <v>1</v>
      </c>
      <c r="AI236" s="84">
        <v>0</v>
      </c>
      <c r="AJ236" s="84">
        <v>0</v>
      </c>
      <c r="AK236" s="224">
        <v>1</v>
      </c>
      <c r="AL236" s="84">
        <v>0</v>
      </c>
      <c r="AM236" s="94">
        <v>0</v>
      </c>
      <c r="AN236" s="224">
        <v>1</v>
      </c>
      <c r="AO236" s="84">
        <v>0</v>
      </c>
      <c r="AP236" s="94">
        <v>0</v>
      </c>
      <c r="AQ236" s="224">
        <v>1</v>
      </c>
      <c r="AR236" s="84">
        <v>0</v>
      </c>
      <c r="AS236" s="94">
        <v>0</v>
      </c>
      <c r="AT236" s="224">
        <v>1</v>
      </c>
      <c r="AU236" s="84">
        <v>0</v>
      </c>
      <c r="AV236" s="225">
        <v>0</v>
      </c>
      <c r="AW236" s="226">
        <f>E236</f>
        <v>6790</v>
      </c>
      <c r="AX236" s="226">
        <f>I236+M236</f>
        <v>18232</v>
      </c>
      <c r="AY236" s="227">
        <f>Q236+U236</f>
        <v>35979</v>
      </c>
      <c r="AZ236" s="116" t="s">
        <v>875</v>
      </c>
      <c r="BA236" s="97">
        <v>21</v>
      </c>
      <c r="BB236" s="98">
        <v>9</v>
      </c>
      <c r="BC236" s="98">
        <v>18</v>
      </c>
      <c r="BD236" s="99">
        <v>7.5</v>
      </c>
      <c r="BE236" s="100">
        <v>10.5</v>
      </c>
      <c r="BF236" s="101">
        <v>0.25</v>
      </c>
      <c r="BG236" s="84"/>
      <c r="BH236" s="84"/>
      <c r="BI236" s="102"/>
      <c r="BJ236" s="102"/>
      <c r="BK236" s="102"/>
      <c r="BL236" s="103"/>
      <c r="BM236" s="104">
        <v>0</v>
      </c>
      <c r="BN236" s="102"/>
      <c r="BO236" s="102"/>
      <c r="BP236" s="104"/>
      <c r="BQ236" s="104"/>
      <c r="BR236" s="104"/>
      <c r="BS236" s="104"/>
      <c r="BT236" s="105">
        <f t="shared" si="154"/>
        <v>1</v>
      </c>
      <c r="BU236" s="105">
        <f t="shared" si="155"/>
        <v>1</v>
      </c>
      <c r="BV236" s="105">
        <f t="shared" si="156"/>
        <v>1</v>
      </c>
      <c r="BW236" s="105">
        <f t="shared" si="146"/>
        <v>1</v>
      </c>
      <c r="BX236" s="105">
        <f t="shared" si="157"/>
        <v>1</v>
      </c>
      <c r="BY236" s="105">
        <f t="shared" si="158"/>
        <v>1</v>
      </c>
      <c r="BZ236" s="105">
        <f t="shared" si="159"/>
        <v>1</v>
      </c>
      <c r="CA236" s="221">
        <v>0.98</v>
      </c>
      <c r="CB236" s="221">
        <v>0.9</v>
      </c>
      <c r="CC236" s="340"/>
      <c r="CD236" s="340"/>
      <c r="CE236" s="340"/>
      <c r="CF236" s="340"/>
      <c r="CG236" s="340"/>
      <c r="CH236" s="340"/>
      <c r="CI236" s="340"/>
      <c r="CJ236" s="222">
        <v>0.998</v>
      </c>
      <c r="CK236" s="222">
        <v>0.95</v>
      </c>
      <c r="CL236" s="223">
        <f t="shared" si="147"/>
        <v>0.99909999999999999</v>
      </c>
      <c r="CM236" s="223">
        <f t="shared" si="148"/>
        <v>1</v>
      </c>
      <c r="CN236" s="223">
        <f t="shared" si="149"/>
        <v>1</v>
      </c>
      <c r="CO236" s="223">
        <f t="shared" si="150"/>
        <v>1</v>
      </c>
      <c r="CP236" s="223">
        <f t="shared" si="151"/>
        <v>1</v>
      </c>
      <c r="CQ236" s="223">
        <f t="shared" si="152"/>
        <v>1</v>
      </c>
      <c r="CR236" s="223">
        <f t="shared" si="153"/>
        <v>1</v>
      </c>
      <c r="CS236" s="343"/>
      <c r="CT236" s="343"/>
      <c r="CU236" s="343"/>
      <c r="CV236" s="343"/>
      <c r="CW236" s="343"/>
      <c r="CX236" s="343"/>
      <c r="CY236" s="343"/>
      <c r="CZ236" s="342"/>
      <c r="DA236" s="338"/>
      <c r="DB236" s="338"/>
      <c r="DC236" s="338"/>
      <c r="DD236" s="338"/>
      <c r="DE236" s="84">
        <f t="shared" si="136"/>
        <v>0</v>
      </c>
      <c r="DF236" s="84">
        <f t="shared" si="136"/>
        <v>0</v>
      </c>
      <c r="DG236" s="84">
        <f t="shared" si="136"/>
        <v>0</v>
      </c>
      <c r="DH236" s="84">
        <f t="shared" si="137"/>
        <v>0</v>
      </c>
      <c r="DI236" s="84">
        <f t="shared" si="137"/>
        <v>0</v>
      </c>
      <c r="DJ236" s="84">
        <f t="shared" si="137"/>
        <v>0</v>
      </c>
      <c r="DK236" s="84">
        <f t="shared" si="137"/>
        <v>0</v>
      </c>
      <c r="DL236" s="337"/>
      <c r="DM236" s="337"/>
      <c r="DN236" s="337"/>
      <c r="DO236" s="337"/>
      <c r="DP236" s="337"/>
      <c r="DQ236" s="337"/>
      <c r="DR236" s="337"/>
    </row>
    <row r="237" spans="1:122" ht="13.5" thickBot="1" x14ac:dyDescent="0.25">
      <c r="A237" s="84">
        <v>1911</v>
      </c>
      <c r="B237" s="335"/>
      <c r="C237" s="113">
        <v>42733</v>
      </c>
      <c r="D237" s="110">
        <v>51174</v>
      </c>
      <c r="E237" s="84">
        <v>6637</v>
      </c>
      <c r="F237" s="88">
        <v>128</v>
      </c>
      <c r="G237" s="84">
        <v>0</v>
      </c>
      <c r="H237" s="111">
        <v>0.98071417809251171</v>
      </c>
      <c r="I237" s="88">
        <v>8980</v>
      </c>
      <c r="J237" s="84">
        <v>232</v>
      </c>
      <c r="K237" s="88">
        <v>3</v>
      </c>
      <c r="L237" s="89">
        <v>0.97416481069042316</v>
      </c>
      <c r="M237" s="88">
        <v>4613</v>
      </c>
      <c r="N237" s="88">
        <v>90</v>
      </c>
      <c r="O237" s="88">
        <v>0</v>
      </c>
      <c r="P237" s="90">
        <v>0.98048991979189248</v>
      </c>
      <c r="Q237" s="88">
        <v>7222</v>
      </c>
      <c r="R237" s="88">
        <v>203</v>
      </c>
      <c r="S237" s="88">
        <v>0</v>
      </c>
      <c r="T237" s="90">
        <v>0.97189144281362505</v>
      </c>
      <c r="U237" s="88">
        <v>23722</v>
      </c>
      <c r="V237" s="88">
        <v>900</v>
      </c>
      <c r="W237" s="88">
        <v>9</v>
      </c>
      <c r="X237" s="90">
        <v>0.96206053452491358</v>
      </c>
      <c r="Y237" s="85">
        <v>51174</v>
      </c>
      <c r="Z237" s="85">
        <v>1553</v>
      </c>
      <c r="AA237" s="91">
        <v>12</v>
      </c>
      <c r="AB237" s="92">
        <v>1</v>
      </c>
      <c r="AC237" s="84">
        <v>0</v>
      </c>
      <c r="AD237" s="84">
        <v>0</v>
      </c>
      <c r="AE237" s="115">
        <v>1</v>
      </c>
      <c r="AF237" s="84">
        <v>0</v>
      </c>
      <c r="AG237" s="84">
        <v>0</v>
      </c>
      <c r="AH237" s="115">
        <v>1</v>
      </c>
      <c r="AI237" s="84">
        <v>0</v>
      </c>
      <c r="AJ237" s="84">
        <v>0</v>
      </c>
      <c r="AK237" s="224">
        <v>1</v>
      </c>
      <c r="AL237" s="84">
        <v>0</v>
      </c>
      <c r="AM237" s="94">
        <v>0</v>
      </c>
      <c r="AN237" s="224">
        <v>1</v>
      </c>
      <c r="AO237" s="84">
        <v>0</v>
      </c>
      <c r="AP237" s="94">
        <v>0</v>
      </c>
      <c r="AQ237" s="224">
        <v>1</v>
      </c>
      <c r="AR237" s="84">
        <v>0</v>
      </c>
      <c r="AS237" s="94">
        <v>0</v>
      </c>
      <c r="AT237" s="224">
        <v>1</v>
      </c>
      <c r="AU237" s="84">
        <v>0</v>
      </c>
      <c r="AV237" s="225">
        <v>0</v>
      </c>
      <c r="AW237" s="226">
        <f>E237</f>
        <v>6637</v>
      </c>
      <c r="AX237" s="226">
        <f>I237+M237</f>
        <v>13593</v>
      </c>
      <c r="AY237" s="227">
        <f>Q237+U237</f>
        <v>30944</v>
      </c>
      <c r="AZ237" s="116"/>
      <c r="BA237" s="97">
        <v>21</v>
      </c>
      <c r="BB237" s="98">
        <v>9</v>
      </c>
      <c r="BC237" s="98">
        <v>22</v>
      </c>
      <c r="BD237" s="99">
        <v>7.5</v>
      </c>
      <c r="BE237" s="100">
        <v>10.5</v>
      </c>
      <c r="BF237" s="101"/>
      <c r="BG237" s="84"/>
      <c r="BH237" s="84"/>
      <c r="BI237" s="102"/>
      <c r="BJ237" s="102"/>
      <c r="BK237" s="102"/>
      <c r="BL237" s="103"/>
      <c r="BM237" s="104"/>
      <c r="BN237" s="102"/>
      <c r="BO237" s="102"/>
      <c r="BP237" s="104"/>
      <c r="BQ237" s="104"/>
      <c r="BR237" s="104"/>
      <c r="BS237" s="104"/>
      <c r="BT237" s="105">
        <f t="shared" si="154"/>
        <v>1</v>
      </c>
      <c r="BU237" s="105">
        <f t="shared" si="155"/>
        <v>1</v>
      </c>
      <c r="BV237" s="105">
        <f t="shared" si="156"/>
        <v>1</v>
      </c>
      <c r="BW237" s="105">
        <f t="shared" si="146"/>
        <v>1</v>
      </c>
      <c r="BX237" s="105">
        <f t="shared" si="157"/>
        <v>1</v>
      </c>
      <c r="BY237" s="105">
        <f t="shared" si="158"/>
        <v>1</v>
      </c>
      <c r="BZ237" s="105">
        <f t="shared" si="159"/>
        <v>1</v>
      </c>
      <c r="CA237" s="221">
        <v>0.98</v>
      </c>
      <c r="CB237" s="221">
        <v>0.9</v>
      </c>
      <c r="CC237" s="340"/>
      <c r="CD237" s="340"/>
      <c r="CE237" s="340"/>
      <c r="CF237" s="340"/>
      <c r="CG237" s="340"/>
      <c r="CH237" s="340"/>
      <c r="CI237" s="340"/>
      <c r="CJ237" s="222">
        <v>0.998</v>
      </c>
      <c r="CK237" s="222">
        <v>0.95</v>
      </c>
      <c r="CL237" s="223">
        <f t="shared" si="147"/>
        <v>1</v>
      </c>
      <c r="CM237" s="223">
        <f t="shared" si="148"/>
        <v>1</v>
      </c>
      <c r="CN237" s="223">
        <f t="shared" si="149"/>
        <v>1</v>
      </c>
      <c r="CO237" s="223">
        <f t="shared" si="150"/>
        <v>1</v>
      </c>
      <c r="CP237" s="223">
        <f t="shared" si="151"/>
        <v>1</v>
      </c>
      <c r="CQ237" s="223">
        <f t="shared" si="152"/>
        <v>1</v>
      </c>
      <c r="CR237" s="223">
        <f t="shared" si="153"/>
        <v>1</v>
      </c>
      <c r="CS237" s="343"/>
      <c r="CT237" s="343"/>
      <c r="CU237" s="343"/>
      <c r="CV237" s="343"/>
      <c r="CW237" s="343"/>
      <c r="CX237" s="343"/>
      <c r="CY237" s="343"/>
      <c r="CZ237" s="342"/>
      <c r="DA237" s="338"/>
      <c r="DB237" s="338"/>
      <c r="DC237" s="338"/>
      <c r="DD237" s="338"/>
      <c r="DE237" s="84">
        <f t="shared" si="136"/>
        <v>0</v>
      </c>
      <c r="DF237" s="84">
        <f t="shared" si="136"/>
        <v>0</v>
      </c>
      <c r="DG237" s="84">
        <f t="shared" si="136"/>
        <v>0</v>
      </c>
      <c r="DH237" s="84">
        <f t="shared" si="137"/>
        <v>0</v>
      </c>
      <c r="DI237" s="84">
        <f t="shared" si="137"/>
        <v>0</v>
      </c>
      <c r="DJ237" s="84">
        <f t="shared" si="137"/>
        <v>0</v>
      </c>
      <c r="DK237" s="84">
        <f t="shared" si="137"/>
        <v>0</v>
      </c>
      <c r="DL237" s="337"/>
      <c r="DM237" s="337"/>
      <c r="DN237" s="337"/>
      <c r="DO237" s="337"/>
      <c r="DP237" s="337"/>
      <c r="DQ237" s="337"/>
      <c r="DR237" s="337"/>
    </row>
    <row r="238" spans="1:122" ht="13.5" thickBot="1" x14ac:dyDescent="0.25">
      <c r="A238" s="84">
        <v>1912</v>
      </c>
      <c r="B238" s="335"/>
      <c r="C238" s="113">
        <v>42734</v>
      </c>
      <c r="D238" s="110">
        <f>SUM(E238,I238,M238,Q238,U238)</f>
        <v>65832</v>
      </c>
      <c r="E238" s="84">
        <v>6856</v>
      </c>
      <c r="F238" s="88">
        <v>177</v>
      </c>
      <c r="G238" s="84">
        <v>0</v>
      </c>
      <c r="H238" s="111">
        <v>0.97418319719953328</v>
      </c>
      <c r="I238" s="88">
        <v>14412</v>
      </c>
      <c r="J238" s="84">
        <v>512</v>
      </c>
      <c r="K238" s="88">
        <v>0</v>
      </c>
      <c r="L238" s="89">
        <v>0.96447404940327508</v>
      </c>
      <c r="M238" s="88">
        <v>5501</v>
      </c>
      <c r="N238" s="88">
        <v>148</v>
      </c>
      <c r="O238" s="88">
        <v>0</v>
      </c>
      <c r="P238" s="90">
        <v>0.97309580076349755</v>
      </c>
      <c r="Q238" s="88">
        <v>10958</v>
      </c>
      <c r="R238" s="88">
        <v>344</v>
      </c>
      <c r="S238" s="88">
        <v>6</v>
      </c>
      <c r="T238" s="90">
        <v>0.96860741011133422</v>
      </c>
      <c r="U238" s="88">
        <v>28105</v>
      </c>
      <c r="V238" s="88">
        <v>1310</v>
      </c>
      <c r="W238" s="88">
        <v>11</v>
      </c>
      <c r="X238" s="90">
        <v>0.95338907667674788</v>
      </c>
      <c r="Y238" s="85">
        <f t="shared" ref="Y238:AA239" si="166">E238+I238+M238+Q238+U238</f>
        <v>65832</v>
      </c>
      <c r="Z238" s="85">
        <f t="shared" si="166"/>
        <v>2491</v>
      </c>
      <c r="AA238" s="91">
        <f t="shared" si="166"/>
        <v>17</v>
      </c>
      <c r="AB238" s="92">
        <v>1</v>
      </c>
      <c r="AC238" s="84">
        <v>0</v>
      </c>
      <c r="AD238" s="84">
        <v>0</v>
      </c>
      <c r="AE238" s="115">
        <v>1</v>
      </c>
      <c r="AF238" s="84">
        <v>0</v>
      </c>
      <c r="AG238" s="84">
        <v>0</v>
      </c>
      <c r="AH238" s="115">
        <v>1</v>
      </c>
      <c r="AI238" s="84">
        <v>0</v>
      </c>
      <c r="AJ238" s="84">
        <v>0</v>
      </c>
      <c r="AK238" s="224">
        <v>1</v>
      </c>
      <c r="AL238" s="84">
        <v>0</v>
      </c>
      <c r="AM238" s="94">
        <v>0</v>
      </c>
      <c r="AN238" s="224">
        <v>1</v>
      </c>
      <c r="AO238" s="84">
        <v>0</v>
      </c>
      <c r="AP238" s="94">
        <v>0</v>
      </c>
      <c r="AQ238" s="224">
        <v>1</v>
      </c>
      <c r="AR238" s="84">
        <v>0</v>
      </c>
      <c r="AS238" s="94">
        <v>0</v>
      </c>
      <c r="AT238" s="224">
        <v>1</v>
      </c>
      <c r="AU238" s="84">
        <v>0</v>
      </c>
      <c r="AV238" s="225">
        <v>0</v>
      </c>
      <c r="AW238" s="226">
        <f>E238</f>
        <v>6856</v>
      </c>
      <c r="AX238" s="226">
        <f>I238+M238</f>
        <v>19913</v>
      </c>
      <c r="AY238" s="227">
        <f>Q238+U238</f>
        <v>39063</v>
      </c>
      <c r="AZ238" s="116"/>
      <c r="BA238" s="97">
        <v>21</v>
      </c>
      <c r="BB238" s="98">
        <v>9</v>
      </c>
      <c r="BC238" s="98">
        <v>22</v>
      </c>
      <c r="BD238" s="99">
        <v>7.5</v>
      </c>
      <c r="BE238" s="100">
        <v>10.5</v>
      </c>
      <c r="BF238" s="101"/>
      <c r="BG238" s="84"/>
      <c r="BH238" s="84"/>
      <c r="BI238" s="102"/>
      <c r="BJ238" s="102"/>
      <c r="BK238" s="102"/>
      <c r="BL238" s="103"/>
      <c r="BM238" s="104"/>
      <c r="BN238" s="102"/>
      <c r="BO238" s="102"/>
      <c r="BP238" s="104"/>
      <c r="BQ238" s="104"/>
      <c r="BR238" s="104"/>
      <c r="BS238" s="104"/>
      <c r="BT238" s="105">
        <f t="shared" si="154"/>
        <v>1</v>
      </c>
      <c r="BU238" s="105">
        <f t="shared" si="155"/>
        <v>1</v>
      </c>
      <c r="BV238" s="105">
        <f t="shared" si="156"/>
        <v>1</v>
      </c>
      <c r="BW238" s="105">
        <f t="shared" si="146"/>
        <v>1</v>
      </c>
      <c r="BX238" s="105">
        <f t="shared" si="157"/>
        <v>1</v>
      </c>
      <c r="BY238" s="105">
        <f t="shared" si="158"/>
        <v>1</v>
      </c>
      <c r="BZ238" s="105">
        <f t="shared" si="159"/>
        <v>1</v>
      </c>
      <c r="CA238" s="221">
        <v>0.98</v>
      </c>
      <c r="CB238" s="221">
        <v>0.9</v>
      </c>
      <c r="CC238" s="340"/>
      <c r="CD238" s="340"/>
      <c r="CE238" s="340"/>
      <c r="CF238" s="340"/>
      <c r="CG238" s="340"/>
      <c r="CH238" s="340"/>
      <c r="CI238" s="340"/>
      <c r="CJ238" s="222">
        <v>0.998</v>
      </c>
      <c r="CK238" s="222">
        <v>0.95</v>
      </c>
      <c r="CL238" s="223">
        <f t="shared" si="147"/>
        <v>1</v>
      </c>
      <c r="CM238" s="223">
        <f t="shared" si="148"/>
        <v>1</v>
      </c>
      <c r="CN238" s="223">
        <f t="shared" si="149"/>
        <v>1</v>
      </c>
      <c r="CO238" s="223">
        <f t="shared" si="150"/>
        <v>1</v>
      </c>
      <c r="CP238" s="223">
        <f t="shared" si="151"/>
        <v>1</v>
      </c>
      <c r="CQ238" s="223">
        <f t="shared" si="152"/>
        <v>1</v>
      </c>
      <c r="CR238" s="223">
        <f t="shared" si="153"/>
        <v>1</v>
      </c>
      <c r="CS238" s="343"/>
      <c r="CT238" s="343"/>
      <c r="CU238" s="343"/>
      <c r="CV238" s="343"/>
      <c r="CW238" s="343"/>
      <c r="CX238" s="343"/>
      <c r="CY238" s="343"/>
      <c r="CZ238" s="342"/>
      <c r="DA238" s="338"/>
      <c r="DB238" s="338"/>
      <c r="DC238" s="338"/>
      <c r="DD238" s="338"/>
      <c r="DE238" s="84">
        <f t="shared" si="136"/>
        <v>0</v>
      </c>
      <c r="DF238" s="84">
        <f t="shared" si="136"/>
        <v>0</v>
      </c>
      <c r="DG238" s="84">
        <f t="shared" si="136"/>
        <v>0</v>
      </c>
      <c r="DH238" s="84">
        <f t="shared" si="137"/>
        <v>0</v>
      </c>
      <c r="DI238" s="84">
        <f t="shared" si="137"/>
        <v>0</v>
      </c>
      <c r="DJ238" s="84">
        <f t="shared" si="137"/>
        <v>0</v>
      </c>
      <c r="DK238" s="84">
        <f t="shared" si="137"/>
        <v>0</v>
      </c>
      <c r="DL238" s="337"/>
      <c r="DM238" s="337"/>
      <c r="DN238" s="337"/>
      <c r="DO238" s="337"/>
      <c r="DP238" s="337"/>
      <c r="DQ238" s="337"/>
      <c r="DR238" s="337"/>
    </row>
    <row r="239" spans="1:122" ht="13.5" thickBot="1" x14ac:dyDescent="0.25">
      <c r="A239" s="84">
        <v>1913</v>
      </c>
      <c r="B239" s="335"/>
      <c r="C239" s="113">
        <v>42735</v>
      </c>
      <c r="D239" s="110">
        <f>SUM(E239,I239,M239,Q239,U239)</f>
        <v>51979</v>
      </c>
      <c r="E239" s="84"/>
      <c r="F239" s="88"/>
      <c r="G239" s="84"/>
      <c r="H239" s="111"/>
      <c r="I239" s="88">
        <v>5149</v>
      </c>
      <c r="J239" s="84">
        <v>215</v>
      </c>
      <c r="K239" s="88">
        <v>1</v>
      </c>
      <c r="L239" s="89">
        <v>0.95824431928529807</v>
      </c>
      <c r="M239" s="88">
        <v>2781</v>
      </c>
      <c r="N239" s="88">
        <v>97</v>
      </c>
      <c r="O239" s="88">
        <v>0</v>
      </c>
      <c r="P239" s="90">
        <v>0.96512046026609133</v>
      </c>
      <c r="Q239" s="88">
        <v>4106</v>
      </c>
      <c r="R239" s="88">
        <v>279</v>
      </c>
      <c r="S239" s="88">
        <v>0</v>
      </c>
      <c r="T239" s="90">
        <v>0.93205065757428152</v>
      </c>
      <c r="U239" s="88">
        <v>39943</v>
      </c>
      <c r="V239" s="88">
        <v>1189</v>
      </c>
      <c r="W239" s="88">
        <v>0</v>
      </c>
      <c r="X239" s="90">
        <v>0.97023258142853563</v>
      </c>
      <c r="Y239" s="85">
        <f t="shared" si="166"/>
        <v>51979</v>
      </c>
      <c r="Z239" s="85">
        <f t="shared" si="166"/>
        <v>1780</v>
      </c>
      <c r="AA239" s="91">
        <f t="shared" si="166"/>
        <v>1</v>
      </c>
      <c r="AB239" s="92">
        <v>1</v>
      </c>
      <c r="AC239" s="84">
        <v>0</v>
      </c>
      <c r="AD239" s="84">
        <v>0</v>
      </c>
      <c r="AE239" s="115">
        <v>1</v>
      </c>
      <c r="AF239" s="84">
        <v>0</v>
      </c>
      <c r="AG239" s="84">
        <v>0</v>
      </c>
      <c r="AH239" s="115">
        <v>1</v>
      </c>
      <c r="AI239" s="84">
        <v>0</v>
      </c>
      <c r="AJ239" s="84">
        <v>0</v>
      </c>
      <c r="AK239" s="224">
        <v>1</v>
      </c>
      <c r="AL239" s="84">
        <v>0</v>
      </c>
      <c r="AM239" s="94">
        <v>0</v>
      </c>
      <c r="AN239" s="224">
        <v>1</v>
      </c>
      <c r="AO239" s="84">
        <v>0</v>
      </c>
      <c r="AP239" s="94">
        <v>0</v>
      </c>
      <c r="AQ239" s="224">
        <v>1</v>
      </c>
      <c r="AR239" s="84">
        <v>0</v>
      </c>
      <c r="AS239" s="94">
        <v>0</v>
      </c>
      <c r="AT239" s="224">
        <v>1</v>
      </c>
      <c r="AU239" s="84">
        <v>0</v>
      </c>
      <c r="AV239" s="225">
        <v>0</v>
      </c>
      <c r="AW239" s="226">
        <f>E239</f>
        <v>0</v>
      </c>
      <c r="AX239" s="226">
        <f>I239+M239</f>
        <v>7930</v>
      </c>
      <c r="AY239" s="227">
        <f>Q239+U239</f>
        <v>44049</v>
      </c>
      <c r="AZ239" s="228"/>
      <c r="BA239" s="97">
        <v>21</v>
      </c>
      <c r="BB239" s="98">
        <v>9</v>
      </c>
      <c r="BC239" s="98">
        <v>22</v>
      </c>
      <c r="BD239" s="99">
        <v>7.5</v>
      </c>
      <c r="BE239" s="100">
        <v>10.5</v>
      </c>
      <c r="BF239" s="229"/>
      <c r="BG239" s="85"/>
      <c r="BH239" s="85"/>
      <c r="BI239" s="230"/>
      <c r="BJ239" s="230"/>
      <c r="BK239" s="230"/>
      <c r="BL239" s="231"/>
      <c r="BM239" s="108"/>
      <c r="BN239" s="230"/>
      <c r="BO239" s="230"/>
      <c r="BP239" s="108"/>
      <c r="BQ239" s="108"/>
      <c r="BR239" s="108"/>
      <c r="BS239" s="108"/>
      <c r="BT239" s="105">
        <f t="shared" si="154"/>
        <v>1</v>
      </c>
      <c r="BU239" s="105">
        <f t="shared" si="155"/>
        <v>1</v>
      </c>
      <c r="BV239" s="105">
        <f t="shared" si="156"/>
        <v>1</v>
      </c>
      <c r="BW239" s="105">
        <f t="shared" si="146"/>
        <v>1</v>
      </c>
      <c r="BX239" s="105">
        <f t="shared" si="157"/>
        <v>1</v>
      </c>
      <c r="BY239" s="105">
        <f t="shared" si="158"/>
        <v>1</v>
      </c>
      <c r="BZ239" s="105">
        <f t="shared" si="159"/>
        <v>1</v>
      </c>
      <c r="CA239" s="221">
        <v>0.98</v>
      </c>
      <c r="CB239" s="221">
        <v>0.9</v>
      </c>
      <c r="CC239" s="340"/>
      <c r="CD239" s="340"/>
      <c r="CE239" s="340"/>
      <c r="CF239" s="340"/>
      <c r="CG239" s="340"/>
      <c r="CH239" s="340"/>
      <c r="CI239" s="340"/>
      <c r="CJ239" s="222">
        <v>0.998</v>
      </c>
      <c r="CK239" s="222">
        <v>0.95</v>
      </c>
      <c r="CL239" s="223">
        <f t="shared" si="147"/>
        <v>1</v>
      </c>
      <c r="CM239" s="223">
        <f t="shared" si="148"/>
        <v>1</v>
      </c>
      <c r="CN239" s="223">
        <f t="shared" si="149"/>
        <v>1</v>
      </c>
      <c r="CO239" s="223">
        <f t="shared" si="150"/>
        <v>1</v>
      </c>
      <c r="CP239" s="223">
        <f t="shared" si="151"/>
        <v>1</v>
      </c>
      <c r="CQ239" s="223">
        <f t="shared" si="152"/>
        <v>1</v>
      </c>
      <c r="CR239" s="223">
        <f t="shared" si="153"/>
        <v>1</v>
      </c>
      <c r="CS239" s="343"/>
      <c r="CT239" s="343"/>
      <c r="CU239" s="343"/>
      <c r="CV239" s="343"/>
      <c r="CW239" s="343"/>
      <c r="CX239" s="343"/>
      <c r="CY239" s="343"/>
      <c r="CZ239" s="342"/>
      <c r="DA239" s="338"/>
      <c r="DB239" s="338"/>
      <c r="DC239" s="338"/>
      <c r="DD239" s="338"/>
      <c r="DE239" s="84">
        <f t="shared" si="136"/>
        <v>0</v>
      </c>
      <c r="DF239" s="84">
        <f t="shared" si="136"/>
        <v>0</v>
      </c>
      <c r="DG239" s="84">
        <f t="shared" si="136"/>
        <v>0</v>
      </c>
      <c r="DH239" s="84">
        <f t="shared" si="137"/>
        <v>0</v>
      </c>
      <c r="DI239" s="84">
        <f t="shared" si="137"/>
        <v>0</v>
      </c>
      <c r="DJ239" s="84">
        <f t="shared" si="137"/>
        <v>0</v>
      </c>
      <c r="DK239" s="84">
        <f t="shared" si="137"/>
        <v>0</v>
      </c>
      <c r="DL239" s="337"/>
      <c r="DM239" s="337"/>
      <c r="DN239" s="337"/>
      <c r="DO239" s="337"/>
      <c r="DP239" s="337"/>
      <c r="DQ239" s="337"/>
      <c r="DR239" s="337"/>
    </row>
    <row r="240" spans="1:122" ht="13.5" thickBot="1" x14ac:dyDescent="0.25">
      <c r="A240" s="84">
        <v>1914</v>
      </c>
      <c r="B240" s="336"/>
      <c r="C240" s="113">
        <v>42736</v>
      </c>
      <c r="D240" s="87">
        <v>7560</v>
      </c>
      <c r="E240" s="84"/>
      <c r="F240" s="88"/>
      <c r="G240" s="84"/>
      <c r="H240" s="232"/>
      <c r="I240" s="88"/>
      <c r="J240" s="84"/>
      <c r="K240" s="88"/>
      <c r="L240" s="89"/>
      <c r="M240" s="88"/>
      <c r="N240" s="88"/>
      <c r="O240" s="88"/>
      <c r="P240" s="90"/>
      <c r="Q240" s="88">
        <v>2</v>
      </c>
      <c r="R240" s="88">
        <v>0</v>
      </c>
      <c r="S240" s="88">
        <v>0</v>
      </c>
      <c r="T240" s="90">
        <v>1</v>
      </c>
      <c r="U240" s="88">
        <v>7558</v>
      </c>
      <c r="V240" s="88">
        <v>255</v>
      </c>
      <c r="W240" s="88">
        <v>0</v>
      </c>
      <c r="X240" s="90">
        <v>0.96626091558613392</v>
      </c>
      <c r="Y240" s="85">
        <v>7560</v>
      </c>
      <c r="Z240" s="85">
        <v>255</v>
      </c>
      <c r="AA240" s="91">
        <v>0</v>
      </c>
      <c r="AB240" s="92">
        <v>1</v>
      </c>
      <c r="AC240" s="84">
        <v>0</v>
      </c>
      <c r="AD240" s="84">
        <v>0</v>
      </c>
      <c r="AE240" s="115">
        <v>1</v>
      </c>
      <c r="AF240" s="84">
        <v>0</v>
      </c>
      <c r="AG240" s="84">
        <v>0</v>
      </c>
      <c r="AH240" s="115">
        <v>1</v>
      </c>
      <c r="AI240" s="84">
        <v>0</v>
      </c>
      <c r="AJ240" s="84">
        <v>0</v>
      </c>
      <c r="AK240" s="224">
        <v>1</v>
      </c>
      <c r="AL240" s="84">
        <v>0</v>
      </c>
      <c r="AM240" s="94">
        <v>0</v>
      </c>
      <c r="AN240" s="224">
        <v>1</v>
      </c>
      <c r="AO240" s="84">
        <v>0</v>
      </c>
      <c r="AP240" s="94">
        <v>0</v>
      </c>
      <c r="AQ240" s="224">
        <v>1</v>
      </c>
      <c r="AR240" s="84">
        <v>0</v>
      </c>
      <c r="AS240" s="94">
        <v>0</v>
      </c>
      <c r="AT240" s="224">
        <v>1</v>
      </c>
      <c r="AU240" s="84">
        <v>0</v>
      </c>
      <c r="AV240" s="225">
        <v>0</v>
      </c>
      <c r="AW240" s="226">
        <f t="shared" ref="AW240:AW268" si="167">E240</f>
        <v>0</v>
      </c>
      <c r="AX240" s="226">
        <f t="shared" ref="AX240:AX268" si="168">I240+M240</f>
        <v>0</v>
      </c>
      <c r="AY240" s="227">
        <f t="shared" ref="AY240:AY268" si="169">Q240+U240</f>
        <v>7560</v>
      </c>
      <c r="AZ240" s="116"/>
      <c r="BA240" s="97">
        <v>21</v>
      </c>
      <c r="BB240" s="98">
        <v>9</v>
      </c>
      <c r="BC240" s="98">
        <v>22</v>
      </c>
      <c r="BD240" s="99">
        <v>7.5</v>
      </c>
      <c r="BE240" s="100">
        <v>10.5</v>
      </c>
      <c r="BF240" s="101"/>
      <c r="BG240" s="84"/>
      <c r="BH240" s="84"/>
      <c r="BI240" s="102"/>
      <c r="BJ240" s="102"/>
      <c r="BK240" s="102"/>
      <c r="BL240" s="103"/>
      <c r="BM240" s="233"/>
      <c r="BN240" s="234"/>
      <c r="BO240" s="234"/>
      <c r="BP240" s="233"/>
      <c r="BQ240" s="233"/>
      <c r="BR240" s="233"/>
      <c r="BS240" s="233"/>
      <c r="BT240" s="105">
        <f t="shared" si="154"/>
        <v>1</v>
      </c>
      <c r="BU240" s="105">
        <f t="shared" si="155"/>
        <v>1</v>
      </c>
      <c r="BV240" s="105">
        <f t="shared" si="156"/>
        <v>1</v>
      </c>
      <c r="BW240" s="105">
        <f t="shared" si="146"/>
        <v>1</v>
      </c>
      <c r="BX240" s="105">
        <f t="shared" si="157"/>
        <v>1</v>
      </c>
      <c r="BY240" s="105">
        <f t="shared" si="158"/>
        <v>1</v>
      </c>
      <c r="BZ240" s="105">
        <f t="shared" si="159"/>
        <v>1</v>
      </c>
      <c r="CA240" s="221">
        <v>0.98</v>
      </c>
      <c r="CB240" s="221">
        <v>0.9</v>
      </c>
      <c r="CC240" s="341"/>
      <c r="CD240" s="341"/>
      <c r="CE240" s="341"/>
      <c r="CF240" s="341"/>
      <c r="CG240" s="341"/>
      <c r="CH240" s="341"/>
      <c r="CI240" s="341"/>
      <c r="CJ240" s="222">
        <v>0.998</v>
      </c>
      <c r="CK240" s="222">
        <v>0.95</v>
      </c>
      <c r="CL240" s="223">
        <f t="shared" si="147"/>
        <v>1</v>
      </c>
      <c r="CM240" s="223">
        <f t="shared" si="148"/>
        <v>1</v>
      </c>
      <c r="CN240" s="223">
        <f t="shared" si="149"/>
        <v>1</v>
      </c>
      <c r="CO240" s="223">
        <f t="shared" si="150"/>
        <v>1</v>
      </c>
      <c r="CP240" s="223">
        <f t="shared" si="151"/>
        <v>1</v>
      </c>
      <c r="CQ240" s="223">
        <f t="shared" si="152"/>
        <v>1</v>
      </c>
      <c r="CR240" s="223">
        <f t="shared" si="153"/>
        <v>1</v>
      </c>
      <c r="CS240" s="343"/>
      <c r="CT240" s="343"/>
      <c r="CU240" s="343"/>
      <c r="CV240" s="343"/>
      <c r="CW240" s="343"/>
      <c r="CX240" s="343"/>
      <c r="CY240" s="343"/>
      <c r="CZ240" s="342"/>
      <c r="DA240" s="338"/>
      <c r="DB240" s="338"/>
      <c r="DC240" s="338"/>
      <c r="DD240" s="338"/>
      <c r="DE240" s="84">
        <f t="shared" si="136"/>
        <v>0</v>
      </c>
      <c r="DF240" s="84">
        <f t="shared" si="136"/>
        <v>0</v>
      </c>
      <c r="DG240" s="84">
        <f t="shared" si="136"/>
        <v>0</v>
      </c>
      <c r="DH240" s="84">
        <f t="shared" si="137"/>
        <v>0</v>
      </c>
      <c r="DI240" s="84">
        <f t="shared" si="137"/>
        <v>0</v>
      </c>
      <c r="DJ240" s="84">
        <f t="shared" si="137"/>
        <v>0</v>
      </c>
      <c r="DK240" s="84">
        <f t="shared" si="137"/>
        <v>0</v>
      </c>
      <c r="DL240" s="337"/>
      <c r="DM240" s="337"/>
      <c r="DN240" s="337"/>
      <c r="DO240" s="337"/>
      <c r="DP240" s="337"/>
      <c r="DQ240" s="337"/>
      <c r="DR240" s="337"/>
    </row>
    <row r="241" spans="1:122" ht="13.5" thickBot="1" x14ac:dyDescent="0.25">
      <c r="A241" s="84">
        <v>1915</v>
      </c>
      <c r="B241" s="334">
        <v>1</v>
      </c>
      <c r="C241" s="113">
        <v>42737</v>
      </c>
      <c r="D241" s="87">
        <v>55712</v>
      </c>
      <c r="E241" s="84">
        <v>7491</v>
      </c>
      <c r="F241" s="88">
        <v>151</v>
      </c>
      <c r="G241" s="84">
        <v>0</v>
      </c>
      <c r="H241" s="232">
        <v>0.97984247763983445</v>
      </c>
      <c r="I241" s="88">
        <v>12063</v>
      </c>
      <c r="J241" s="84">
        <v>298</v>
      </c>
      <c r="K241" s="88">
        <v>0</v>
      </c>
      <c r="L241" s="89">
        <v>0.9752963607726105</v>
      </c>
      <c r="M241" s="88">
        <v>4207</v>
      </c>
      <c r="N241" s="88">
        <v>152</v>
      </c>
      <c r="O241" s="88">
        <v>0</v>
      </c>
      <c r="P241" s="90">
        <v>0.96386974090801047</v>
      </c>
      <c r="Q241" s="88">
        <v>6452</v>
      </c>
      <c r="R241" s="88">
        <v>297</v>
      </c>
      <c r="S241" s="88">
        <v>4</v>
      </c>
      <c r="T241" s="90">
        <v>0.9539677619342839</v>
      </c>
      <c r="U241" s="88">
        <v>25499</v>
      </c>
      <c r="V241" s="88">
        <v>896</v>
      </c>
      <c r="W241" s="88">
        <v>1</v>
      </c>
      <c r="X241" s="90">
        <v>0.96486136711243575</v>
      </c>
      <c r="Y241" s="85">
        <v>55712</v>
      </c>
      <c r="Z241" s="85">
        <v>1794</v>
      </c>
      <c r="AA241" s="91">
        <v>5</v>
      </c>
      <c r="AB241" s="92">
        <v>1</v>
      </c>
      <c r="AC241" s="84">
        <v>0</v>
      </c>
      <c r="AD241" s="84">
        <v>0</v>
      </c>
      <c r="AE241" s="115">
        <v>1</v>
      </c>
      <c r="AF241" s="84">
        <v>0</v>
      </c>
      <c r="AG241" s="84">
        <v>0</v>
      </c>
      <c r="AH241" s="115">
        <v>1</v>
      </c>
      <c r="AI241" s="84">
        <v>0</v>
      </c>
      <c r="AJ241" s="84">
        <v>0</v>
      </c>
      <c r="AK241" s="224">
        <v>1</v>
      </c>
      <c r="AL241" s="84">
        <v>0</v>
      </c>
      <c r="AM241" s="94">
        <v>0</v>
      </c>
      <c r="AN241" s="224">
        <v>1</v>
      </c>
      <c r="AO241" s="84">
        <v>0</v>
      </c>
      <c r="AP241" s="94">
        <v>0</v>
      </c>
      <c r="AQ241" s="224">
        <v>1</v>
      </c>
      <c r="AR241" s="84">
        <v>0</v>
      </c>
      <c r="AS241" s="94">
        <v>0</v>
      </c>
      <c r="AT241" s="224">
        <v>1</v>
      </c>
      <c r="AU241" s="84">
        <v>0</v>
      </c>
      <c r="AV241" s="225">
        <v>0</v>
      </c>
      <c r="AW241" s="226">
        <f t="shared" si="167"/>
        <v>7491</v>
      </c>
      <c r="AX241" s="226">
        <f t="shared" si="168"/>
        <v>16270</v>
      </c>
      <c r="AY241" s="227">
        <f t="shared" si="169"/>
        <v>31951</v>
      </c>
      <c r="AZ241" s="116"/>
      <c r="BA241" s="97">
        <v>14.5</v>
      </c>
      <c r="BB241" s="98">
        <v>0</v>
      </c>
      <c r="BC241" s="98">
        <v>12</v>
      </c>
      <c r="BD241" s="98">
        <v>7.5</v>
      </c>
      <c r="BE241" s="118">
        <v>10.5</v>
      </c>
      <c r="BF241" s="101"/>
      <c r="BG241" s="84"/>
      <c r="BH241" s="84"/>
      <c r="BI241" s="102"/>
      <c r="BJ241" s="102"/>
      <c r="BK241" s="102"/>
      <c r="BL241" s="103"/>
      <c r="BM241" s="104"/>
      <c r="BN241" s="102"/>
      <c r="BO241" s="102"/>
      <c r="BP241" s="104"/>
      <c r="BQ241" s="104"/>
      <c r="BR241" s="104"/>
      <c r="BS241" s="104"/>
      <c r="BT241" s="105">
        <f t="shared" si="154"/>
        <v>1</v>
      </c>
      <c r="BU241" s="105">
        <f t="shared" si="155"/>
        <v>1</v>
      </c>
      <c r="BV241" s="105">
        <f t="shared" si="156"/>
        <v>1</v>
      </c>
      <c r="BW241" s="105">
        <f t="shared" si="146"/>
        <v>1</v>
      </c>
      <c r="BX241" s="105">
        <f t="shared" si="157"/>
        <v>1</v>
      </c>
      <c r="BY241" s="105">
        <f t="shared" si="158"/>
        <v>1</v>
      </c>
      <c r="BZ241" s="105">
        <f t="shared" si="159"/>
        <v>1</v>
      </c>
      <c r="CA241" s="221">
        <v>0.98</v>
      </c>
      <c r="CB241" s="221">
        <v>0.9</v>
      </c>
      <c r="CC241" s="339">
        <f t="shared" ref="CC241:CI241" si="170">AVERAGE(BT241:BT247)</f>
        <v>1</v>
      </c>
      <c r="CD241" s="339">
        <f t="shared" si="170"/>
        <v>1</v>
      </c>
      <c r="CE241" s="339">
        <f t="shared" si="170"/>
        <v>1</v>
      </c>
      <c r="CF241" s="339">
        <f t="shared" si="170"/>
        <v>1</v>
      </c>
      <c r="CG241" s="339">
        <f t="shared" si="170"/>
        <v>1</v>
      </c>
      <c r="CH241" s="339">
        <f t="shared" si="170"/>
        <v>1</v>
      </c>
      <c r="CI241" s="339">
        <f t="shared" si="170"/>
        <v>1</v>
      </c>
      <c r="CJ241" s="222">
        <v>0.998</v>
      </c>
      <c r="CK241" s="222">
        <v>0.95</v>
      </c>
      <c r="CL241" s="223">
        <f t="shared" si="147"/>
        <v>1</v>
      </c>
      <c r="CM241" s="223">
        <f t="shared" si="148"/>
        <v>1</v>
      </c>
      <c r="CN241" s="223">
        <f t="shared" si="149"/>
        <v>1</v>
      </c>
      <c r="CO241" s="223">
        <f t="shared" si="150"/>
        <v>1</v>
      </c>
      <c r="CP241" s="223">
        <f t="shared" si="151"/>
        <v>1</v>
      </c>
      <c r="CQ241" s="223">
        <f t="shared" si="152"/>
        <v>1</v>
      </c>
      <c r="CR241" s="223">
        <f t="shared" si="153"/>
        <v>1</v>
      </c>
      <c r="CS241" s="342">
        <f t="shared" ref="CS241:CY241" si="171">AVERAGE(CL241:CL247)</f>
        <v>1</v>
      </c>
      <c r="CT241" s="342">
        <f t="shared" si="171"/>
        <v>0.99875714285714279</v>
      </c>
      <c r="CU241" s="342">
        <f t="shared" si="171"/>
        <v>1</v>
      </c>
      <c r="CV241" s="342">
        <f t="shared" si="171"/>
        <v>1</v>
      </c>
      <c r="CW241" s="342">
        <f t="shared" si="171"/>
        <v>1</v>
      </c>
      <c r="CX241" s="342">
        <f t="shared" si="171"/>
        <v>1</v>
      </c>
      <c r="CY241" s="342">
        <f t="shared" si="171"/>
        <v>1</v>
      </c>
      <c r="CZ241" s="342">
        <f>(SUM(Q240:Q246)-SUM(R240:R246))/SUM(Q240:Q246)</f>
        <v>0.95877080031695716</v>
      </c>
      <c r="DA241" s="338">
        <f>(SUM(U240:U246)-SUM(V240:V246))/SUM(U240:U246)</f>
        <v>0.96361832796020486</v>
      </c>
      <c r="DB241" s="338">
        <f>((SUM(E240:E246)-SUM(F240:F246))/SUM(E240:E246))</f>
        <v>0.97763822943789247</v>
      </c>
      <c r="DC241" s="338">
        <f>((SUM(I240:I246)-SUM(J240:J246))/SUM(I240:I246))</f>
        <v>0.9690181399366542</v>
      </c>
      <c r="DD241" s="338">
        <f>((SUM(M240:M246)-SUM(N240:N246))/SUM(M240:M246))</f>
        <v>0.96201240758052176</v>
      </c>
      <c r="DE241" s="84">
        <f t="shared" si="136"/>
        <v>0</v>
      </c>
      <c r="DF241" s="84">
        <f t="shared" si="136"/>
        <v>0</v>
      </c>
      <c r="DG241" s="84">
        <f t="shared" si="136"/>
        <v>0</v>
      </c>
      <c r="DH241" s="84">
        <f t="shared" si="137"/>
        <v>0</v>
      </c>
      <c r="DI241" s="84">
        <f t="shared" si="137"/>
        <v>0</v>
      </c>
      <c r="DJ241" s="84">
        <f t="shared" si="137"/>
        <v>0</v>
      </c>
      <c r="DK241" s="84">
        <f t="shared" si="137"/>
        <v>0</v>
      </c>
      <c r="DL241" s="337">
        <f>IF(CC241&lt;99%,5000,IF(CC241&lt;99.2%,4500,IF(CC241&lt;99.3%,4000,IF(CC241&lt;99.4%,3500,IF(CC241&lt;99.5%,3000,IF(CC241&lt;99.6%,2500,IF(CC241&lt;99.7%,2000,IF(CC241&lt;99.8%,1500,))))))))</f>
        <v>0</v>
      </c>
      <c r="DM241" s="337">
        <f>IF(CD241&lt;99%,5000,IF(CD241&lt;99.2%,4500,IF(CD241&lt;99.3%,4000,IF(CD241&lt;99.4%,3500,IF(CD241&lt;99.5%,3000,IF(CD241&lt;99.6%,2500,IF(CD241&lt;99.7%,2000,IF(CD241&lt;99.8%,1500,))))))))</f>
        <v>0</v>
      </c>
      <c r="DN241" s="337">
        <f>IF(CE241&lt;99%,5000,IF(CE241&lt;99.2%,4500,IF(CE241&lt;99.3%,4000,IF(CE241&lt;99.4%,3500,IF(CE241&lt;99.5%,3000,IF(CE241&lt;99.6%,2500,IF(CE241&lt;99.7%,2000,IF(CE241&lt;99.8%,1500,))))))))</f>
        <v>0</v>
      </c>
      <c r="DO241" s="337">
        <f>IF(CF241&lt;88.2%,5000,IF(CF241&lt;88.4%,4500,IF(CF241&lt;88.5%,4000,IF(CF241&lt;88.6%,3500,IF(CF241&lt;88.7%,3000,IF(CF241&lt;88.8%,2500,IF(CF241&lt;88.9%,2000,IF(CF241&lt;90%,1500,))))))))</f>
        <v>0</v>
      </c>
      <c r="DP241" s="337">
        <f>IF(CG241&lt;99%,5000,IF(CG241&lt;99.2%,4500,IF(CG241&lt;99.3%,4000,IF(CG241&lt;99.4%,3500,IF(CG241&lt;99.5%,3000,IF(CG241&lt;99.6%,2500,IF(CG241&lt;99.7%,2000,IF(CG241&lt;99.8%,1500,))))))))</f>
        <v>0</v>
      </c>
      <c r="DQ241" s="337">
        <f>IF(CH241&lt;99%,5000,IF(CH241&lt;99.2%,4500,IF(CH241&lt;99.3%,4000,IF(CH241&lt;99.4%,3500,IF(CH241&lt;99.5%,3000,IF(CH241&lt;99.6%,2500,IF(CH241&lt;99.7%,2000,IF(CH241&lt;99.8%,1500,))))))))</f>
        <v>0</v>
      </c>
      <c r="DR241" s="337">
        <f>IF(CI241&lt;99%,5000,IF(CI241&lt;99.2%,4500,IF(CI241&lt;99.3%,4000,IF(CI241&lt;99.4%,3500,IF(CI241&lt;99.5%,3000,IF(CI241&lt;99.6%,2500,IF(CI241&lt;99.7%,2000,IF(CI241&lt;99.8%,1500,))))))))</f>
        <v>0</v>
      </c>
    </row>
    <row r="242" spans="1:122" ht="13.5" thickBot="1" x14ac:dyDescent="0.25">
      <c r="A242" s="84">
        <v>1916</v>
      </c>
      <c r="B242" s="335"/>
      <c r="C242" s="113">
        <v>42738</v>
      </c>
      <c r="D242" s="87">
        <v>71125</v>
      </c>
      <c r="E242" s="84">
        <v>9880</v>
      </c>
      <c r="F242" s="88">
        <v>182</v>
      </c>
      <c r="G242" s="84">
        <v>0</v>
      </c>
      <c r="H242" s="232">
        <v>0.98157894736842111</v>
      </c>
      <c r="I242" s="88">
        <v>15029</v>
      </c>
      <c r="J242" s="84">
        <v>592</v>
      </c>
      <c r="K242" s="88">
        <v>0</v>
      </c>
      <c r="L242" s="89">
        <v>0.96060948832257631</v>
      </c>
      <c r="M242" s="88">
        <v>4997</v>
      </c>
      <c r="N242" s="88">
        <v>211</v>
      </c>
      <c r="O242" s="88">
        <v>0</v>
      </c>
      <c r="P242" s="90">
        <v>0.95777466479887929</v>
      </c>
      <c r="Q242" s="88">
        <v>9950</v>
      </c>
      <c r="R242" s="88">
        <v>391</v>
      </c>
      <c r="S242" s="88">
        <v>0</v>
      </c>
      <c r="T242" s="90">
        <v>0.9607035175879397</v>
      </c>
      <c r="U242" s="88">
        <v>31269</v>
      </c>
      <c r="V242" s="88">
        <v>1112</v>
      </c>
      <c r="W242" s="88">
        <v>1</v>
      </c>
      <c r="X242" s="90">
        <v>0.96443762192586913</v>
      </c>
      <c r="Y242" s="85">
        <v>71125</v>
      </c>
      <c r="Z242" s="85">
        <v>2488</v>
      </c>
      <c r="AA242" s="91">
        <v>1</v>
      </c>
      <c r="AB242" s="92">
        <v>1</v>
      </c>
      <c r="AC242" s="84">
        <v>0</v>
      </c>
      <c r="AD242" s="84">
        <v>0</v>
      </c>
      <c r="AE242" s="115">
        <v>1</v>
      </c>
      <c r="AF242" s="84">
        <v>0</v>
      </c>
      <c r="AG242" s="84">
        <v>0</v>
      </c>
      <c r="AH242" s="115">
        <v>1</v>
      </c>
      <c r="AI242" s="84">
        <v>0</v>
      </c>
      <c r="AJ242" s="84">
        <v>0</v>
      </c>
      <c r="AK242" s="224">
        <v>1</v>
      </c>
      <c r="AL242" s="84">
        <v>0</v>
      </c>
      <c r="AM242" s="94">
        <v>0</v>
      </c>
      <c r="AN242" s="224">
        <v>1</v>
      </c>
      <c r="AO242" s="84">
        <v>0</v>
      </c>
      <c r="AP242" s="94">
        <v>0</v>
      </c>
      <c r="AQ242" s="224">
        <v>1</v>
      </c>
      <c r="AR242" s="84">
        <v>0</v>
      </c>
      <c r="AS242" s="94">
        <v>0</v>
      </c>
      <c r="AT242" s="224">
        <v>1</v>
      </c>
      <c r="AU242" s="84">
        <v>0</v>
      </c>
      <c r="AV242" s="225">
        <v>0</v>
      </c>
      <c r="AW242" s="226">
        <f t="shared" si="167"/>
        <v>9880</v>
      </c>
      <c r="AX242" s="226">
        <f t="shared" si="168"/>
        <v>20026</v>
      </c>
      <c r="AY242" s="227">
        <f t="shared" si="169"/>
        <v>41219</v>
      </c>
      <c r="AZ242" s="116"/>
      <c r="BA242" s="97">
        <v>16</v>
      </c>
      <c r="BB242" s="98">
        <v>0</v>
      </c>
      <c r="BC242" s="98">
        <v>8</v>
      </c>
      <c r="BD242" s="99">
        <v>7.5</v>
      </c>
      <c r="BE242" s="100">
        <v>10.5</v>
      </c>
      <c r="BF242" s="101"/>
      <c r="BG242" s="84"/>
      <c r="BH242" s="84"/>
      <c r="BI242" s="102"/>
      <c r="BJ242" s="102"/>
      <c r="BK242" s="102"/>
      <c r="BL242" s="103"/>
      <c r="BM242" s="104"/>
      <c r="BN242" s="102"/>
      <c r="BO242" s="102"/>
      <c r="BP242" s="104"/>
      <c r="BQ242" s="104"/>
      <c r="BR242" s="104"/>
      <c r="BS242" s="104"/>
      <c r="BT242" s="105">
        <f t="shared" si="154"/>
        <v>1</v>
      </c>
      <c r="BU242" s="105">
        <f t="shared" si="155"/>
        <v>1</v>
      </c>
      <c r="BV242" s="105">
        <f t="shared" si="156"/>
        <v>1</v>
      </c>
      <c r="BW242" s="105">
        <f t="shared" si="146"/>
        <v>1</v>
      </c>
      <c r="BX242" s="105">
        <f t="shared" si="157"/>
        <v>1</v>
      </c>
      <c r="BY242" s="105">
        <f t="shared" si="158"/>
        <v>1</v>
      </c>
      <c r="BZ242" s="105">
        <f t="shared" si="159"/>
        <v>1</v>
      </c>
      <c r="CA242" s="221">
        <v>0.98</v>
      </c>
      <c r="CB242" s="221">
        <v>0.9</v>
      </c>
      <c r="CC242" s="340"/>
      <c r="CD242" s="340"/>
      <c r="CE242" s="340"/>
      <c r="CF242" s="340"/>
      <c r="CG242" s="340"/>
      <c r="CH242" s="340"/>
      <c r="CI242" s="340"/>
      <c r="CJ242" s="222">
        <v>0.998</v>
      </c>
      <c r="CK242" s="222">
        <v>0.95</v>
      </c>
      <c r="CL242" s="223">
        <f t="shared" si="147"/>
        <v>1</v>
      </c>
      <c r="CM242" s="223">
        <f t="shared" si="148"/>
        <v>1</v>
      </c>
      <c r="CN242" s="223">
        <f t="shared" si="149"/>
        <v>1</v>
      </c>
      <c r="CO242" s="223">
        <f t="shared" si="150"/>
        <v>1</v>
      </c>
      <c r="CP242" s="223">
        <f t="shared" si="151"/>
        <v>1</v>
      </c>
      <c r="CQ242" s="223">
        <f t="shared" si="152"/>
        <v>1</v>
      </c>
      <c r="CR242" s="223">
        <f t="shared" si="153"/>
        <v>1</v>
      </c>
      <c r="CS242" s="343"/>
      <c r="CT242" s="343"/>
      <c r="CU242" s="343"/>
      <c r="CV242" s="343"/>
      <c r="CW242" s="343"/>
      <c r="CX242" s="343"/>
      <c r="CY242" s="343"/>
      <c r="CZ242" s="342"/>
      <c r="DA242" s="338"/>
      <c r="DB242" s="338"/>
      <c r="DC242" s="338"/>
      <c r="DD242" s="338"/>
      <c r="DE242" s="84">
        <f t="shared" si="136"/>
        <v>0</v>
      </c>
      <c r="DF242" s="84">
        <f t="shared" si="136"/>
        <v>0</v>
      </c>
      <c r="DG242" s="84">
        <f t="shared" si="136"/>
        <v>0</v>
      </c>
      <c r="DH242" s="84">
        <f t="shared" si="137"/>
        <v>0</v>
      </c>
      <c r="DI242" s="84">
        <f t="shared" si="137"/>
        <v>0</v>
      </c>
      <c r="DJ242" s="84">
        <f t="shared" si="137"/>
        <v>0</v>
      </c>
      <c r="DK242" s="84">
        <f t="shared" si="137"/>
        <v>0</v>
      </c>
      <c r="DL242" s="337"/>
      <c r="DM242" s="337"/>
      <c r="DN242" s="337"/>
      <c r="DO242" s="337"/>
      <c r="DP242" s="337"/>
      <c r="DQ242" s="337"/>
      <c r="DR242" s="337"/>
    </row>
    <row r="243" spans="1:122" ht="13.5" thickBot="1" x14ac:dyDescent="0.25">
      <c r="A243" s="84">
        <v>1917</v>
      </c>
      <c r="B243" s="335"/>
      <c r="C243" s="113">
        <v>42739</v>
      </c>
      <c r="D243" s="87">
        <v>65622</v>
      </c>
      <c r="E243" s="84">
        <v>9362</v>
      </c>
      <c r="F243" s="88">
        <v>232</v>
      </c>
      <c r="G243" s="84">
        <v>0</v>
      </c>
      <c r="H243" s="232">
        <v>0.97521897030549032</v>
      </c>
      <c r="I243" s="88">
        <v>14153</v>
      </c>
      <c r="J243" s="84">
        <v>357</v>
      </c>
      <c r="K243" s="88">
        <v>0</v>
      </c>
      <c r="L243" s="89">
        <v>0.97477566593655052</v>
      </c>
      <c r="M243" s="88">
        <v>4141</v>
      </c>
      <c r="N243" s="88">
        <v>163</v>
      </c>
      <c r="O243" s="88">
        <v>0</v>
      </c>
      <c r="P243" s="90">
        <v>0.96063752716735085</v>
      </c>
      <c r="Q243" s="88">
        <v>7197</v>
      </c>
      <c r="R243" s="88">
        <v>244</v>
      </c>
      <c r="S243" s="88">
        <v>1</v>
      </c>
      <c r="T243" s="90">
        <v>0.96609698485480067</v>
      </c>
      <c r="U243" s="88">
        <v>30769</v>
      </c>
      <c r="V243" s="88">
        <v>1157</v>
      </c>
      <c r="W243" s="88">
        <v>17</v>
      </c>
      <c r="X243" s="90">
        <v>0.9623972179791348</v>
      </c>
      <c r="Y243" s="85">
        <v>65622</v>
      </c>
      <c r="Z243" s="85">
        <v>2153</v>
      </c>
      <c r="AA243" s="91">
        <v>18</v>
      </c>
      <c r="AB243" s="92">
        <v>1</v>
      </c>
      <c r="AC243" s="84">
        <v>0</v>
      </c>
      <c r="AD243" s="84">
        <v>0</v>
      </c>
      <c r="AE243" s="115">
        <v>1</v>
      </c>
      <c r="AF243" s="84">
        <v>0</v>
      </c>
      <c r="AG243" s="84">
        <v>0</v>
      </c>
      <c r="AH243" s="115">
        <v>1</v>
      </c>
      <c r="AI243" s="84">
        <v>0</v>
      </c>
      <c r="AJ243" s="84">
        <v>0</v>
      </c>
      <c r="AK243" s="224">
        <v>1</v>
      </c>
      <c r="AL243" s="84">
        <v>0</v>
      </c>
      <c r="AM243" s="94">
        <v>0</v>
      </c>
      <c r="AN243" s="224">
        <v>1</v>
      </c>
      <c r="AO243" s="84">
        <v>0</v>
      </c>
      <c r="AP243" s="94">
        <v>0</v>
      </c>
      <c r="AQ243" s="224">
        <v>1</v>
      </c>
      <c r="AR243" s="84">
        <v>0</v>
      </c>
      <c r="AS243" s="94">
        <v>0</v>
      </c>
      <c r="AT243" s="224">
        <v>1</v>
      </c>
      <c r="AU243" s="84">
        <v>0</v>
      </c>
      <c r="AV243" s="225">
        <v>0</v>
      </c>
      <c r="AW243" s="226">
        <f t="shared" si="167"/>
        <v>9362</v>
      </c>
      <c r="AX243" s="226">
        <f t="shared" si="168"/>
        <v>18294</v>
      </c>
      <c r="AY243" s="227">
        <f t="shared" si="169"/>
        <v>37966</v>
      </c>
      <c r="AZ243" s="116"/>
      <c r="BA243" s="97">
        <v>21</v>
      </c>
      <c r="BB243" s="98">
        <v>9</v>
      </c>
      <c r="BC243" s="98">
        <v>18</v>
      </c>
      <c r="BD243" s="99">
        <v>7.5</v>
      </c>
      <c r="BE243" s="100">
        <v>10.5</v>
      </c>
      <c r="BF243" s="101"/>
      <c r="BG243" s="84"/>
      <c r="BH243" s="84"/>
      <c r="BI243" s="102"/>
      <c r="BJ243" s="102"/>
      <c r="BK243" s="102"/>
      <c r="BL243" s="103"/>
      <c r="BM243" s="104"/>
      <c r="BN243" s="102"/>
      <c r="BO243" s="102"/>
      <c r="BP243" s="104"/>
      <c r="BQ243" s="104"/>
      <c r="BR243" s="104"/>
      <c r="BS243" s="104"/>
      <c r="BT243" s="105">
        <f t="shared" si="154"/>
        <v>1</v>
      </c>
      <c r="BU243" s="105">
        <f t="shared" si="155"/>
        <v>1</v>
      </c>
      <c r="BV243" s="105">
        <f t="shared" si="156"/>
        <v>1</v>
      </c>
      <c r="BW243" s="105">
        <f t="shared" si="146"/>
        <v>1</v>
      </c>
      <c r="BX243" s="105">
        <f t="shared" si="157"/>
        <v>1</v>
      </c>
      <c r="BY243" s="105">
        <f t="shared" si="158"/>
        <v>1</v>
      </c>
      <c r="BZ243" s="105">
        <f t="shared" si="159"/>
        <v>1</v>
      </c>
      <c r="CA243" s="221">
        <v>0.98</v>
      </c>
      <c r="CB243" s="221">
        <v>0.9</v>
      </c>
      <c r="CC243" s="340"/>
      <c r="CD243" s="340"/>
      <c r="CE243" s="340"/>
      <c r="CF243" s="340"/>
      <c r="CG243" s="340"/>
      <c r="CH243" s="340"/>
      <c r="CI243" s="340"/>
      <c r="CJ243" s="222">
        <v>0.998</v>
      </c>
      <c r="CK243" s="222">
        <v>0.95</v>
      </c>
      <c r="CL243" s="223">
        <f t="shared" si="147"/>
        <v>1</v>
      </c>
      <c r="CM243" s="223">
        <f t="shared" si="148"/>
        <v>1</v>
      </c>
      <c r="CN243" s="223">
        <f t="shared" si="149"/>
        <v>1</v>
      </c>
      <c r="CO243" s="223">
        <f t="shared" si="150"/>
        <v>1</v>
      </c>
      <c r="CP243" s="223">
        <f t="shared" si="151"/>
        <v>1</v>
      </c>
      <c r="CQ243" s="223">
        <f t="shared" si="152"/>
        <v>1</v>
      </c>
      <c r="CR243" s="223">
        <f t="shared" si="153"/>
        <v>1</v>
      </c>
      <c r="CS243" s="343"/>
      <c r="CT243" s="343"/>
      <c r="CU243" s="343"/>
      <c r="CV243" s="343"/>
      <c r="CW243" s="343"/>
      <c r="CX243" s="343"/>
      <c r="CY243" s="343"/>
      <c r="CZ243" s="342"/>
      <c r="DA243" s="338"/>
      <c r="DB243" s="338"/>
      <c r="DC243" s="338"/>
      <c r="DD243" s="338"/>
      <c r="DE243" s="84">
        <f t="shared" si="136"/>
        <v>0</v>
      </c>
      <c r="DF243" s="84">
        <f t="shared" si="136"/>
        <v>0</v>
      </c>
      <c r="DG243" s="84">
        <f t="shared" si="136"/>
        <v>0</v>
      </c>
      <c r="DH243" s="84">
        <f t="shared" si="137"/>
        <v>0</v>
      </c>
      <c r="DI243" s="84">
        <f t="shared" si="137"/>
        <v>0</v>
      </c>
      <c r="DJ243" s="84">
        <f t="shared" si="137"/>
        <v>0</v>
      </c>
      <c r="DK243" s="84">
        <f t="shared" si="137"/>
        <v>0</v>
      </c>
      <c r="DL243" s="337"/>
      <c r="DM243" s="337"/>
      <c r="DN243" s="337"/>
      <c r="DO243" s="337"/>
      <c r="DP243" s="337"/>
      <c r="DQ243" s="337"/>
      <c r="DR243" s="337"/>
    </row>
    <row r="244" spans="1:122" ht="13.5" thickBot="1" x14ac:dyDescent="0.25">
      <c r="A244" s="84">
        <v>1918</v>
      </c>
      <c r="B244" s="335"/>
      <c r="C244" s="113">
        <v>42740</v>
      </c>
      <c r="D244" s="87">
        <v>64511</v>
      </c>
      <c r="E244" s="84">
        <v>9623</v>
      </c>
      <c r="F244" s="88">
        <v>217</v>
      </c>
      <c r="G244" s="84">
        <v>0</v>
      </c>
      <c r="H244" s="232">
        <v>0.97744985971110876</v>
      </c>
      <c r="I244" s="88">
        <v>11404</v>
      </c>
      <c r="J244" s="84">
        <v>346</v>
      </c>
      <c r="K244" s="88">
        <v>0</v>
      </c>
      <c r="L244" s="89">
        <v>0.96965976850227986</v>
      </c>
      <c r="M244" s="88">
        <v>3565</v>
      </c>
      <c r="N244" s="88">
        <v>112</v>
      </c>
      <c r="O244" s="88">
        <v>0</v>
      </c>
      <c r="P244" s="90">
        <v>0.96858345021037873</v>
      </c>
      <c r="Q244" s="88">
        <v>7164</v>
      </c>
      <c r="R244" s="88">
        <v>343</v>
      </c>
      <c r="S244" s="88">
        <v>0</v>
      </c>
      <c r="T244" s="90">
        <v>0.95212171970965942</v>
      </c>
      <c r="U244" s="88">
        <v>32755</v>
      </c>
      <c r="V244" s="88">
        <v>1100</v>
      </c>
      <c r="W244" s="88">
        <v>1</v>
      </c>
      <c r="X244" s="90">
        <v>0.96641734086399023</v>
      </c>
      <c r="Y244" s="85">
        <v>64511</v>
      </c>
      <c r="Z244" s="85">
        <v>2118</v>
      </c>
      <c r="AA244" s="91">
        <v>1</v>
      </c>
      <c r="AB244" s="92">
        <v>1</v>
      </c>
      <c r="AC244" s="84">
        <v>0</v>
      </c>
      <c r="AD244" s="84">
        <v>0</v>
      </c>
      <c r="AE244" s="115">
        <v>1</v>
      </c>
      <c r="AF244" s="84">
        <v>0</v>
      </c>
      <c r="AG244" s="84">
        <v>0</v>
      </c>
      <c r="AH244" s="115">
        <v>1</v>
      </c>
      <c r="AI244" s="84">
        <v>0</v>
      </c>
      <c r="AJ244" s="84">
        <v>0</v>
      </c>
      <c r="AK244" s="224">
        <v>1</v>
      </c>
      <c r="AL244" s="84">
        <v>0</v>
      </c>
      <c r="AM244" s="94">
        <v>0</v>
      </c>
      <c r="AN244" s="224">
        <v>1</v>
      </c>
      <c r="AO244" s="84">
        <v>0</v>
      </c>
      <c r="AP244" s="94">
        <v>0</v>
      </c>
      <c r="AQ244" s="224">
        <v>1</v>
      </c>
      <c r="AR244" s="84">
        <v>0</v>
      </c>
      <c r="AS244" s="94">
        <v>0</v>
      </c>
      <c r="AT244" s="224">
        <v>1</v>
      </c>
      <c r="AU244" s="84">
        <v>0</v>
      </c>
      <c r="AV244" s="225">
        <v>0</v>
      </c>
      <c r="AW244" s="226">
        <f t="shared" si="167"/>
        <v>9623</v>
      </c>
      <c r="AX244" s="226">
        <f t="shared" si="168"/>
        <v>14969</v>
      </c>
      <c r="AY244" s="227">
        <f t="shared" si="169"/>
        <v>39919</v>
      </c>
      <c r="AZ244" s="116"/>
      <c r="BA244" s="97">
        <v>21</v>
      </c>
      <c r="BB244" s="98">
        <v>9</v>
      </c>
      <c r="BC244" s="98">
        <v>22</v>
      </c>
      <c r="BD244" s="99">
        <v>7.5</v>
      </c>
      <c r="BE244" s="100">
        <v>10.5</v>
      </c>
      <c r="BF244" s="101"/>
      <c r="BG244" s="84"/>
      <c r="BH244" s="84"/>
      <c r="BI244" s="102"/>
      <c r="BJ244" s="102"/>
      <c r="BK244" s="102"/>
      <c r="BL244" s="103"/>
      <c r="BM244" s="104"/>
      <c r="BN244" s="102"/>
      <c r="BO244" s="102"/>
      <c r="BP244" s="104"/>
      <c r="BQ244" s="104"/>
      <c r="BR244" s="104"/>
      <c r="BS244" s="104"/>
      <c r="BT244" s="105">
        <f t="shared" si="154"/>
        <v>1</v>
      </c>
      <c r="BU244" s="105">
        <f t="shared" si="155"/>
        <v>1</v>
      </c>
      <c r="BV244" s="105">
        <f t="shared" si="156"/>
        <v>1</v>
      </c>
      <c r="BW244" s="105">
        <f t="shared" si="146"/>
        <v>1</v>
      </c>
      <c r="BX244" s="105">
        <f t="shared" si="157"/>
        <v>1</v>
      </c>
      <c r="BY244" s="105">
        <f t="shared" si="158"/>
        <v>1</v>
      </c>
      <c r="BZ244" s="105">
        <f t="shared" si="159"/>
        <v>1</v>
      </c>
      <c r="CA244" s="221">
        <v>0.98</v>
      </c>
      <c r="CB244" s="221">
        <v>0.9</v>
      </c>
      <c r="CC244" s="340"/>
      <c r="CD244" s="340"/>
      <c r="CE244" s="340"/>
      <c r="CF244" s="340"/>
      <c r="CG244" s="340"/>
      <c r="CH244" s="340"/>
      <c r="CI244" s="340"/>
      <c r="CJ244" s="222">
        <v>0.998</v>
      </c>
      <c r="CK244" s="222">
        <v>0.95</v>
      </c>
      <c r="CL244" s="223">
        <f t="shared" si="147"/>
        <v>1</v>
      </c>
      <c r="CM244" s="223">
        <f t="shared" si="148"/>
        <v>1</v>
      </c>
      <c r="CN244" s="223">
        <f t="shared" si="149"/>
        <v>1</v>
      </c>
      <c r="CO244" s="223">
        <f t="shared" si="150"/>
        <v>1</v>
      </c>
      <c r="CP244" s="223">
        <f t="shared" si="151"/>
        <v>1</v>
      </c>
      <c r="CQ244" s="223">
        <f t="shared" si="152"/>
        <v>1</v>
      </c>
      <c r="CR244" s="223">
        <f t="shared" si="153"/>
        <v>1</v>
      </c>
      <c r="CS244" s="343"/>
      <c r="CT244" s="343"/>
      <c r="CU244" s="343"/>
      <c r="CV244" s="343"/>
      <c r="CW244" s="343"/>
      <c r="CX244" s="343"/>
      <c r="CY244" s="343"/>
      <c r="CZ244" s="342"/>
      <c r="DA244" s="338"/>
      <c r="DB244" s="338"/>
      <c r="DC244" s="338"/>
      <c r="DD244" s="338"/>
      <c r="DE244" s="84">
        <f t="shared" si="136"/>
        <v>0</v>
      </c>
      <c r="DF244" s="84">
        <f t="shared" si="136"/>
        <v>0</v>
      </c>
      <c r="DG244" s="84">
        <f t="shared" si="136"/>
        <v>0</v>
      </c>
      <c r="DH244" s="84">
        <f t="shared" si="137"/>
        <v>0</v>
      </c>
      <c r="DI244" s="84">
        <f t="shared" si="137"/>
        <v>0</v>
      </c>
      <c r="DJ244" s="84">
        <f t="shared" si="137"/>
        <v>0</v>
      </c>
      <c r="DK244" s="84">
        <f t="shared" si="137"/>
        <v>0</v>
      </c>
      <c r="DL244" s="337"/>
      <c r="DM244" s="337"/>
      <c r="DN244" s="337"/>
      <c r="DO244" s="337"/>
      <c r="DP244" s="337"/>
      <c r="DQ244" s="337"/>
      <c r="DR244" s="337"/>
    </row>
    <row r="245" spans="1:122" ht="13.5" thickBot="1" x14ac:dyDescent="0.25">
      <c r="A245" s="84">
        <v>1919</v>
      </c>
      <c r="B245" s="335"/>
      <c r="C245" s="113">
        <v>42741</v>
      </c>
      <c r="D245" s="87">
        <v>64895</v>
      </c>
      <c r="E245" s="84">
        <v>9347</v>
      </c>
      <c r="F245" s="88">
        <v>240</v>
      </c>
      <c r="G245" s="84">
        <v>0</v>
      </c>
      <c r="H245" s="232">
        <v>0.97432331229271429</v>
      </c>
      <c r="I245" s="88">
        <v>12209</v>
      </c>
      <c r="J245" s="84">
        <v>348</v>
      </c>
      <c r="K245" s="88">
        <v>0</v>
      </c>
      <c r="L245" s="89">
        <v>0.97149643705463185</v>
      </c>
      <c r="M245" s="88">
        <v>4276</v>
      </c>
      <c r="N245" s="88">
        <v>113</v>
      </c>
      <c r="O245" s="88">
        <v>3</v>
      </c>
      <c r="P245" s="90">
        <v>0.97357343311506084</v>
      </c>
      <c r="Q245" s="88">
        <v>7343</v>
      </c>
      <c r="R245" s="88">
        <v>291</v>
      </c>
      <c r="S245" s="88">
        <v>3</v>
      </c>
      <c r="T245" s="90">
        <v>0.96037042080893364</v>
      </c>
      <c r="U245" s="88">
        <v>31720</v>
      </c>
      <c r="V245" s="88">
        <v>1153</v>
      </c>
      <c r="W245" s="88">
        <v>10</v>
      </c>
      <c r="X245" s="90">
        <v>0.96365069356872635</v>
      </c>
      <c r="Y245" s="85">
        <v>64895</v>
      </c>
      <c r="Z245" s="85">
        <v>2145</v>
      </c>
      <c r="AA245" s="91">
        <v>16</v>
      </c>
      <c r="AB245" s="92">
        <v>1</v>
      </c>
      <c r="AC245" s="84">
        <v>0</v>
      </c>
      <c r="AD245" s="84">
        <v>0</v>
      </c>
      <c r="AE245" s="115">
        <v>0.99129999999999996</v>
      </c>
      <c r="AF245" s="84">
        <v>1</v>
      </c>
      <c r="AG245" s="84">
        <v>8.3000000000000004E-2</v>
      </c>
      <c r="AH245" s="115">
        <v>1</v>
      </c>
      <c r="AI245" s="84">
        <v>0</v>
      </c>
      <c r="AJ245" s="84">
        <v>0</v>
      </c>
      <c r="AK245" s="224">
        <v>1</v>
      </c>
      <c r="AL245" s="84">
        <v>0</v>
      </c>
      <c r="AM245" s="94">
        <v>0</v>
      </c>
      <c r="AN245" s="224">
        <v>1</v>
      </c>
      <c r="AO245" s="84">
        <v>0</v>
      </c>
      <c r="AP245" s="94">
        <v>0</v>
      </c>
      <c r="AQ245" s="224">
        <v>1</v>
      </c>
      <c r="AR245" s="84">
        <v>0</v>
      </c>
      <c r="AS245" s="94">
        <v>0</v>
      </c>
      <c r="AT245" s="224">
        <v>1</v>
      </c>
      <c r="AU245" s="84">
        <v>0</v>
      </c>
      <c r="AV245" s="225">
        <v>0</v>
      </c>
      <c r="AW245" s="226">
        <f t="shared" si="167"/>
        <v>9347</v>
      </c>
      <c r="AX245" s="226">
        <f t="shared" si="168"/>
        <v>16485</v>
      </c>
      <c r="AY245" s="227">
        <f t="shared" si="169"/>
        <v>39063</v>
      </c>
      <c r="AZ245" s="116" t="s">
        <v>876</v>
      </c>
      <c r="BA245" s="97">
        <v>21</v>
      </c>
      <c r="BB245" s="98">
        <v>9</v>
      </c>
      <c r="BC245" s="98">
        <v>22</v>
      </c>
      <c r="BD245" s="99">
        <v>7.5</v>
      </c>
      <c r="BE245" s="100">
        <v>10.5</v>
      </c>
      <c r="BF245" s="101"/>
      <c r="BG245" s="84">
        <v>0.17</v>
      </c>
      <c r="BH245" s="84"/>
      <c r="BI245" s="102"/>
      <c r="BJ245" s="102"/>
      <c r="BK245" s="102"/>
      <c r="BL245" s="103"/>
      <c r="BM245" s="104"/>
      <c r="BN245" s="102">
        <v>0</v>
      </c>
      <c r="BO245" s="102"/>
      <c r="BP245" s="104"/>
      <c r="BQ245" s="104"/>
      <c r="BR245" s="104"/>
      <c r="BS245" s="104"/>
      <c r="BT245" s="105">
        <f t="shared" si="154"/>
        <v>1</v>
      </c>
      <c r="BU245" s="105">
        <f t="shared" si="155"/>
        <v>1</v>
      </c>
      <c r="BV245" s="105">
        <f t="shared" si="156"/>
        <v>1</v>
      </c>
      <c r="BW245" s="105">
        <f t="shared" si="146"/>
        <v>1</v>
      </c>
      <c r="BX245" s="105">
        <f t="shared" si="157"/>
        <v>1</v>
      </c>
      <c r="BY245" s="105">
        <f t="shared" si="158"/>
        <v>1</v>
      </c>
      <c r="BZ245" s="105">
        <f t="shared" si="159"/>
        <v>1</v>
      </c>
      <c r="CA245" s="221">
        <v>0.98</v>
      </c>
      <c r="CB245" s="221">
        <v>0.9</v>
      </c>
      <c r="CC245" s="340"/>
      <c r="CD245" s="340"/>
      <c r="CE245" s="340"/>
      <c r="CF245" s="340"/>
      <c r="CG245" s="340"/>
      <c r="CH245" s="340"/>
      <c r="CI245" s="340"/>
      <c r="CJ245" s="222">
        <v>0.998</v>
      </c>
      <c r="CK245" s="222">
        <v>0.95</v>
      </c>
      <c r="CL245" s="223">
        <f t="shared" si="147"/>
        <v>1</v>
      </c>
      <c r="CM245" s="223">
        <f t="shared" si="148"/>
        <v>0.99129999999999996</v>
      </c>
      <c r="CN245" s="223">
        <f t="shared" si="149"/>
        <v>1</v>
      </c>
      <c r="CO245" s="223">
        <f t="shared" si="150"/>
        <v>1</v>
      </c>
      <c r="CP245" s="223">
        <f t="shared" si="151"/>
        <v>1</v>
      </c>
      <c r="CQ245" s="223">
        <f t="shared" si="152"/>
        <v>1</v>
      </c>
      <c r="CR245" s="223">
        <f t="shared" si="153"/>
        <v>1</v>
      </c>
      <c r="CS245" s="343"/>
      <c r="CT245" s="343"/>
      <c r="CU245" s="343"/>
      <c r="CV245" s="343"/>
      <c r="CW245" s="343"/>
      <c r="CX245" s="343"/>
      <c r="CY245" s="343"/>
      <c r="CZ245" s="342"/>
      <c r="DA245" s="338"/>
      <c r="DB245" s="338"/>
      <c r="DC245" s="338"/>
      <c r="DD245" s="338"/>
      <c r="DE245" s="84">
        <f t="shared" si="136"/>
        <v>0</v>
      </c>
      <c r="DF245" s="84">
        <f t="shared" si="136"/>
        <v>0</v>
      </c>
      <c r="DG245" s="84">
        <f t="shared" si="136"/>
        <v>0</v>
      </c>
      <c r="DH245" s="84">
        <f t="shared" si="137"/>
        <v>0</v>
      </c>
      <c r="DI245" s="84">
        <f t="shared" si="137"/>
        <v>0</v>
      </c>
      <c r="DJ245" s="84">
        <f t="shared" si="137"/>
        <v>0</v>
      </c>
      <c r="DK245" s="84">
        <f t="shared" si="137"/>
        <v>0</v>
      </c>
      <c r="DL245" s="337"/>
      <c r="DM245" s="337"/>
      <c r="DN245" s="337"/>
      <c r="DO245" s="337"/>
      <c r="DP245" s="337"/>
      <c r="DQ245" s="337"/>
      <c r="DR245" s="337"/>
    </row>
    <row r="246" spans="1:122" ht="13.5" thickBot="1" x14ac:dyDescent="0.25">
      <c r="A246" s="84">
        <v>1920</v>
      </c>
      <c r="B246" s="335"/>
      <c r="C246" s="113">
        <v>42742</v>
      </c>
      <c r="D246" s="87">
        <v>55309</v>
      </c>
      <c r="E246" s="84"/>
      <c r="F246" s="88"/>
      <c r="G246" s="84"/>
      <c r="H246" s="232"/>
      <c r="I246" s="88">
        <v>4602</v>
      </c>
      <c r="J246" s="84">
        <v>211</v>
      </c>
      <c r="K246" s="88">
        <v>2</v>
      </c>
      <c r="L246" s="89">
        <v>0.95415036940460674</v>
      </c>
      <c r="M246" s="88">
        <v>2348</v>
      </c>
      <c r="N246" s="88">
        <v>143</v>
      </c>
      <c r="O246" s="88">
        <v>1</v>
      </c>
      <c r="P246" s="90">
        <v>0.93909710391822832</v>
      </c>
      <c r="Q246" s="88">
        <v>2276</v>
      </c>
      <c r="R246" s="88">
        <v>99</v>
      </c>
      <c r="S246" s="88">
        <v>0</v>
      </c>
      <c r="T246" s="90">
        <v>0.95650263620386644</v>
      </c>
      <c r="U246" s="88">
        <v>46083</v>
      </c>
      <c r="V246" s="88">
        <v>1809</v>
      </c>
      <c r="W246" s="88">
        <v>5</v>
      </c>
      <c r="X246" s="90">
        <v>0.96074474318078251</v>
      </c>
      <c r="Y246" s="85">
        <v>55309</v>
      </c>
      <c r="Z246" s="85">
        <v>2262</v>
      </c>
      <c r="AA246" s="91">
        <v>8</v>
      </c>
      <c r="AB246" s="92">
        <v>1</v>
      </c>
      <c r="AC246" s="84">
        <v>0</v>
      </c>
      <c r="AD246" s="84">
        <v>0</v>
      </c>
      <c r="AE246" s="115">
        <v>1</v>
      </c>
      <c r="AF246" s="84">
        <v>0</v>
      </c>
      <c r="AG246" s="84">
        <v>0</v>
      </c>
      <c r="AH246" s="115">
        <v>1</v>
      </c>
      <c r="AI246" s="84">
        <v>0</v>
      </c>
      <c r="AJ246" s="84">
        <v>0</v>
      </c>
      <c r="AK246" s="224">
        <v>1</v>
      </c>
      <c r="AL246" s="84">
        <v>0</v>
      </c>
      <c r="AM246" s="94">
        <v>0</v>
      </c>
      <c r="AN246" s="224">
        <v>1</v>
      </c>
      <c r="AO246" s="84">
        <v>0</v>
      </c>
      <c r="AP246" s="94">
        <v>0</v>
      </c>
      <c r="AQ246" s="224">
        <v>1</v>
      </c>
      <c r="AR246" s="84">
        <v>0</v>
      </c>
      <c r="AS246" s="94">
        <v>0</v>
      </c>
      <c r="AT246" s="224">
        <v>1</v>
      </c>
      <c r="AU246" s="84">
        <v>0</v>
      </c>
      <c r="AV246" s="225">
        <v>0</v>
      </c>
      <c r="AW246" s="226">
        <f t="shared" si="167"/>
        <v>0</v>
      </c>
      <c r="AX246" s="226">
        <f t="shared" si="168"/>
        <v>6950</v>
      </c>
      <c r="AY246" s="227">
        <f t="shared" si="169"/>
        <v>48359</v>
      </c>
      <c r="AZ246" s="116"/>
      <c r="BA246" s="97">
        <v>21</v>
      </c>
      <c r="BB246" s="98">
        <v>9</v>
      </c>
      <c r="BC246" s="98">
        <v>22</v>
      </c>
      <c r="BD246" s="99">
        <v>7.5</v>
      </c>
      <c r="BE246" s="100">
        <v>10.5</v>
      </c>
      <c r="BF246" s="101"/>
      <c r="BG246" s="84"/>
      <c r="BH246" s="84"/>
      <c r="BI246" s="102"/>
      <c r="BJ246" s="102"/>
      <c r="BK246" s="102"/>
      <c r="BL246" s="103"/>
      <c r="BM246" s="104"/>
      <c r="BN246" s="102"/>
      <c r="BO246" s="102"/>
      <c r="BP246" s="104"/>
      <c r="BQ246" s="104"/>
      <c r="BR246" s="104"/>
      <c r="BS246" s="104"/>
      <c r="BT246" s="105">
        <f t="shared" si="154"/>
        <v>1</v>
      </c>
      <c r="BU246" s="105">
        <f t="shared" si="155"/>
        <v>1</v>
      </c>
      <c r="BV246" s="105">
        <f t="shared" si="156"/>
        <v>1</v>
      </c>
      <c r="BW246" s="105">
        <f t="shared" si="146"/>
        <v>1</v>
      </c>
      <c r="BX246" s="105">
        <f t="shared" si="157"/>
        <v>1</v>
      </c>
      <c r="BY246" s="105">
        <f t="shared" si="158"/>
        <v>1</v>
      </c>
      <c r="BZ246" s="105">
        <f t="shared" si="159"/>
        <v>1</v>
      </c>
      <c r="CA246" s="221">
        <v>0.98</v>
      </c>
      <c r="CB246" s="221">
        <v>0.9</v>
      </c>
      <c r="CC246" s="340"/>
      <c r="CD246" s="340"/>
      <c r="CE246" s="340"/>
      <c r="CF246" s="340"/>
      <c r="CG246" s="340"/>
      <c r="CH246" s="340"/>
      <c r="CI246" s="340"/>
      <c r="CJ246" s="222">
        <v>0.998</v>
      </c>
      <c r="CK246" s="222">
        <v>0.95</v>
      </c>
      <c r="CL246" s="223">
        <f t="shared" si="147"/>
        <v>1</v>
      </c>
      <c r="CM246" s="223">
        <f t="shared" si="148"/>
        <v>1</v>
      </c>
      <c r="CN246" s="223">
        <f t="shared" si="149"/>
        <v>1</v>
      </c>
      <c r="CO246" s="223">
        <f t="shared" si="150"/>
        <v>1</v>
      </c>
      <c r="CP246" s="223">
        <f t="shared" si="151"/>
        <v>1</v>
      </c>
      <c r="CQ246" s="223">
        <f t="shared" si="152"/>
        <v>1</v>
      </c>
      <c r="CR246" s="223">
        <f t="shared" si="153"/>
        <v>1</v>
      </c>
      <c r="CS246" s="343"/>
      <c r="CT246" s="343"/>
      <c r="CU246" s="343"/>
      <c r="CV246" s="343"/>
      <c r="CW246" s="343"/>
      <c r="CX246" s="343"/>
      <c r="CY246" s="343"/>
      <c r="CZ246" s="342"/>
      <c r="DA246" s="338"/>
      <c r="DB246" s="338"/>
      <c r="DC246" s="338"/>
      <c r="DD246" s="338"/>
      <c r="DE246" s="84">
        <f t="shared" si="136"/>
        <v>0</v>
      </c>
      <c r="DF246" s="84">
        <f t="shared" si="136"/>
        <v>0</v>
      </c>
      <c r="DG246" s="84">
        <f t="shared" si="136"/>
        <v>0</v>
      </c>
      <c r="DH246" s="84">
        <f t="shared" si="137"/>
        <v>0</v>
      </c>
      <c r="DI246" s="84">
        <f t="shared" si="137"/>
        <v>0</v>
      </c>
      <c r="DJ246" s="84">
        <f t="shared" si="137"/>
        <v>0</v>
      </c>
      <c r="DK246" s="84">
        <f t="shared" si="137"/>
        <v>0</v>
      </c>
      <c r="DL246" s="337"/>
      <c r="DM246" s="337"/>
      <c r="DN246" s="337"/>
      <c r="DO246" s="337"/>
      <c r="DP246" s="337"/>
      <c r="DQ246" s="337"/>
      <c r="DR246" s="337"/>
    </row>
    <row r="247" spans="1:122" ht="13.5" thickBot="1" x14ac:dyDescent="0.25">
      <c r="A247" s="84">
        <v>1921</v>
      </c>
      <c r="B247" s="336"/>
      <c r="C247" s="113">
        <v>42743</v>
      </c>
      <c r="D247" s="87">
        <v>28759</v>
      </c>
      <c r="E247" s="84"/>
      <c r="F247" s="88"/>
      <c r="G247" s="84"/>
      <c r="H247" s="232"/>
      <c r="I247" s="88">
        <v>503</v>
      </c>
      <c r="J247" s="84">
        <v>19</v>
      </c>
      <c r="K247" s="88">
        <v>0</v>
      </c>
      <c r="L247" s="89">
        <v>0.96222664015904569</v>
      </c>
      <c r="M247" s="88">
        <v>592</v>
      </c>
      <c r="N247" s="88">
        <v>82</v>
      </c>
      <c r="O247" s="88">
        <v>0</v>
      </c>
      <c r="P247" s="90">
        <v>0.86148648648648651</v>
      </c>
      <c r="Q247" s="88">
        <v>155</v>
      </c>
      <c r="R247" s="88">
        <v>5</v>
      </c>
      <c r="S247" s="88">
        <v>0</v>
      </c>
      <c r="T247" s="90">
        <v>0.967741935483871</v>
      </c>
      <c r="U247" s="88">
        <v>27509</v>
      </c>
      <c r="V247" s="88">
        <v>780</v>
      </c>
      <c r="W247" s="88">
        <v>4</v>
      </c>
      <c r="X247" s="90">
        <v>0.97164564324402924</v>
      </c>
      <c r="Y247" s="85">
        <v>28759</v>
      </c>
      <c r="Z247" s="85">
        <v>886</v>
      </c>
      <c r="AA247" s="91">
        <v>4</v>
      </c>
      <c r="AB247" s="92">
        <v>1</v>
      </c>
      <c r="AC247" s="84">
        <v>0</v>
      </c>
      <c r="AD247" s="84">
        <v>0</v>
      </c>
      <c r="AE247" s="115">
        <v>1</v>
      </c>
      <c r="AF247" s="84">
        <v>0</v>
      </c>
      <c r="AG247" s="84">
        <v>0</v>
      </c>
      <c r="AH247" s="115">
        <v>1</v>
      </c>
      <c r="AI247" s="84">
        <v>0</v>
      </c>
      <c r="AJ247" s="84">
        <v>0</v>
      </c>
      <c r="AK247" s="224">
        <v>1</v>
      </c>
      <c r="AL247" s="84">
        <v>0</v>
      </c>
      <c r="AM247" s="94">
        <v>0</v>
      </c>
      <c r="AN247" s="224">
        <v>1</v>
      </c>
      <c r="AO247" s="84">
        <v>0</v>
      </c>
      <c r="AP247" s="94">
        <v>0</v>
      </c>
      <c r="AQ247" s="224">
        <v>1</v>
      </c>
      <c r="AR247" s="84">
        <v>0</v>
      </c>
      <c r="AS247" s="94">
        <v>0</v>
      </c>
      <c r="AT247" s="224">
        <v>1</v>
      </c>
      <c r="AU247" s="84">
        <v>0</v>
      </c>
      <c r="AV247" s="225">
        <v>0</v>
      </c>
      <c r="AW247" s="226">
        <f t="shared" si="167"/>
        <v>0</v>
      </c>
      <c r="AX247" s="226">
        <f t="shared" si="168"/>
        <v>1095</v>
      </c>
      <c r="AY247" s="227">
        <f t="shared" si="169"/>
        <v>27664</v>
      </c>
      <c r="AZ247" s="116"/>
      <c r="BA247" s="97">
        <v>21</v>
      </c>
      <c r="BB247" s="98">
        <v>9</v>
      </c>
      <c r="BC247" s="98">
        <v>22</v>
      </c>
      <c r="BD247" s="99">
        <v>7.5</v>
      </c>
      <c r="BE247" s="100">
        <v>10.5</v>
      </c>
      <c r="BF247" s="101"/>
      <c r="BG247" s="84"/>
      <c r="BH247" s="84"/>
      <c r="BI247" s="102"/>
      <c r="BJ247" s="102"/>
      <c r="BK247" s="102"/>
      <c r="BL247" s="103"/>
      <c r="BM247" s="104"/>
      <c r="BN247" s="102"/>
      <c r="BO247" s="102"/>
      <c r="BP247" s="104"/>
      <c r="BQ247" s="104"/>
      <c r="BR247" s="104"/>
      <c r="BS247" s="104"/>
      <c r="BT247" s="105">
        <f t="shared" si="154"/>
        <v>1</v>
      </c>
      <c r="BU247" s="105">
        <f t="shared" si="155"/>
        <v>1</v>
      </c>
      <c r="BV247" s="105">
        <f t="shared" si="156"/>
        <v>1</v>
      </c>
      <c r="BW247" s="105">
        <f t="shared" si="146"/>
        <v>1</v>
      </c>
      <c r="BX247" s="105">
        <f t="shared" si="157"/>
        <v>1</v>
      </c>
      <c r="BY247" s="105">
        <f t="shared" si="158"/>
        <v>1</v>
      </c>
      <c r="BZ247" s="105">
        <f t="shared" si="159"/>
        <v>1</v>
      </c>
      <c r="CA247" s="221">
        <v>0.98</v>
      </c>
      <c r="CB247" s="221">
        <v>0.9</v>
      </c>
      <c r="CC247" s="341"/>
      <c r="CD247" s="341"/>
      <c r="CE247" s="341"/>
      <c r="CF247" s="341"/>
      <c r="CG247" s="341"/>
      <c r="CH247" s="341"/>
      <c r="CI247" s="341"/>
      <c r="CJ247" s="222">
        <v>0.998</v>
      </c>
      <c r="CK247" s="222">
        <v>0.95</v>
      </c>
      <c r="CL247" s="223">
        <f t="shared" si="147"/>
        <v>1</v>
      </c>
      <c r="CM247" s="223">
        <f t="shared" si="148"/>
        <v>1</v>
      </c>
      <c r="CN247" s="223">
        <f t="shared" si="149"/>
        <v>1</v>
      </c>
      <c r="CO247" s="223">
        <f t="shared" si="150"/>
        <v>1</v>
      </c>
      <c r="CP247" s="223">
        <f t="shared" si="151"/>
        <v>1</v>
      </c>
      <c r="CQ247" s="223">
        <f t="shared" si="152"/>
        <v>1</v>
      </c>
      <c r="CR247" s="223">
        <f t="shared" si="153"/>
        <v>1</v>
      </c>
      <c r="CS247" s="343"/>
      <c r="CT247" s="343"/>
      <c r="CU247" s="343"/>
      <c r="CV247" s="343"/>
      <c r="CW247" s="343"/>
      <c r="CX247" s="343"/>
      <c r="CY247" s="343"/>
      <c r="CZ247" s="342"/>
      <c r="DA247" s="338"/>
      <c r="DB247" s="338"/>
      <c r="DC247" s="338"/>
      <c r="DD247" s="338"/>
      <c r="DE247" s="84">
        <f t="shared" si="136"/>
        <v>0</v>
      </c>
      <c r="DF247" s="84">
        <f t="shared" si="136"/>
        <v>0</v>
      </c>
      <c r="DG247" s="84">
        <f t="shared" si="136"/>
        <v>0</v>
      </c>
      <c r="DH247" s="84">
        <f t="shared" si="137"/>
        <v>0</v>
      </c>
      <c r="DI247" s="84">
        <f t="shared" si="137"/>
        <v>0</v>
      </c>
      <c r="DJ247" s="84">
        <f t="shared" si="137"/>
        <v>0</v>
      </c>
      <c r="DK247" s="84">
        <f t="shared" si="137"/>
        <v>0</v>
      </c>
      <c r="DL247" s="337"/>
      <c r="DM247" s="337"/>
      <c r="DN247" s="337"/>
      <c r="DO247" s="337"/>
      <c r="DP247" s="337"/>
      <c r="DQ247" s="337"/>
      <c r="DR247" s="337"/>
    </row>
    <row r="248" spans="1:122" ht="13.5" thickBot="1" x14ac:dyDescent="0.25">
      <c r="A248" s="84">
        <v>1922</v>
      </c>
      <c r="B248" s="334">
        <v>2</v>
      </c>
      <c r="C248" s="113">
        <v>42744</v>
      </c>
      <c r="D248" s="87">
        <v>79330</v>
      </c>
      <c r="E248" s="84">
        <v>11030</v>
      </c>
      <c r="F248" s="88">
        <v>274</v>
      </c>
      <c r="G248" s="84">
        <v>0</v>
      </c>
      <c r="H248" s="232">
        <v>0.97515865820489578</v>
      </c>
      <c r="I248" s="88">
        <v>17426</v>
      </c>
      <c r="J248" s="84">
        <v>416</v>
      </c>
      <c r="K248" s="88">
        <v>1</v>
      </c>
      <c r="L248" s="89">
        <v>0.9761276253873522</v>
      </c>
      <c r="M248" s="88">
        <v>6279</v>
      </c>
      <c r="N248" s="88">
        <v>162</v>
      </c>
      <c r="O248" s="88">
        <v>0</v>
      </c>
      <c r="P248" s="90">
        <v>0.9741997133301481</v>
      </c>
      <c r="Q248" s="88">
        <v>7150</v>
      </c>
      <c r="R248" s="88">
        <v>222</v>
      </c>
      <c r="S248" s="88">
        <v>0</v>
      </c>
      <c r="T248" s="90">
        <v>0.968951048951049</v>
      </c>
      <c r="U248" s="88">
        <v>37445</v>
      </c>
      <c r="V248" s="88">
        <v>1448</v>
      </c>
      <c r="W248" s="88">
        <v>0</v>
      </c>
      <c r="X248" s="90">
        <v>0.96132995059420479</v>
      </c>
      <c r="Y248" s="85">
        <v>79330</v>
      </c>
      <c r="Z248" s="85">
        <v>2522</v>
      </c>
      <c r="AA248" s="91">
        <v>1</v>
      </c>
      <c r="AB248" s="92">
        <v>1</v>
      </c>
      <c r="AC248" s="84">
        <v>0</v>
      </c>
      <c r="AD248" s="84">
        <v>0</v>
      </c>
      <c r="AE248" s="115">
        <v>1</v>
      </c>
      <c r="AF248" s="84">
        <v>0</v>
      </c>
      <c r="AG248" s="84">
        <v>0</v>
      </c>
      <c r="AH248" s="115">
        <v>1</v>
      </c>
      <c r="AI248" s="84">
        <v>0</v>
      </c>
      <c r="AJ248" s="84">
        <v>0</v>
      </c>
      <c r="AK248" s="224">
        <v>1</v>
      </c>
      <c r="AL248" s="84">
        <v>0</v>
      </c>
      <c r="AM248" s="94">
        <v>0</v>
      </c>
      <c r="AN248" s="224">
        <v>1</v>
      </c>
      <c r="AO248" s="84">
        <v>0</v>
      </c>
      <c r="AP248" s="94">
        <v>0</v>
      </c>
      <c r="AQ248" s="224">
        <v>1</v>
      </c>
      <c r="AR248" s="84">
        <v>0</v>
      </c>
      <c r="AS248" s="94">
        <v>0</v>
      </c>
      <c r="AT248" s="224">
        <v>1</v>
      </c>
      <c r="AU248" s="84">
        <v>0</v>
      </c>
      <c r="AV248" s="225">
        <v>0</v>
      </c>
      <c r="AW248" s="226">
        <f t="shared" si="167"/>
        <v>11030</v>
      </c>
      <c r="AX248" s="226">
        <f t="shared" si="168"/>
        <v>23705</v>
      </c>
      <c r="AY248" s="227">
        <f t="shared" si="169"/>
        <v>44595</v>
      </c>
      <c r="AZ248" s="116"/>
      <c r="BA248" s="97">
        <v>14.5</v>
      </c>
      <c r="BB248" s="98">
        <v>0</v>
      </c>
      <c r="BC248" s="98">
        <v>12</v>
      </c>
      <c r="BD248" s="98">
        <v>7.5</v>
      </c>
      <c r="BE248" s="118">
        <v>10.5</v>
      </c>
      <c r="BF248" s="101"/>
      <c r="BG248" s="84"/>
      <c r="BH248" s="84"/>
      <c r="BI248" s="102"/>
      <c r="BJ248" s="102"/>
      <c r="BK248" s="102"/>
      <c r="BL248" s="103"/>
      <c r="BM248" s="104"/>
      <c r="BN248" s="102"/>
      <c r="BO248" s="102"/>
      <c r="BP248" s="104"/>
      <c r="BQ248" s="104"/>
      <c r="BR248" s="104"/>
      <c r="BS248" s="104"/>
      <c r="BT248" s="105">
        <f t="shared" si="154"/>
        <v>1</v>
      </c>
      <c r="BU248" s="105">
        <f t="shared" si="155"/>
        <v>1</v>
      </c>
      <c r="BV248" s="105">
        <f t="shared" si="156"/>
        <v>1</v>
      </c>
      <c r="BW248" s="105">
        <f t="shared" si="146"/>
        <v>1</v>
      </c>
      <c r="BX248" s="105">
        <f t="shared" si="157"/>
        <v>1</v>
      </c>
      <c r="BY248" s="105">
        <f t="shared" si="158"/>
        <v>1</v>
      </c>
      <c r="BZ248" s="105">
        <f t="shared" si="159"/>
        <v>1</v>
      </c>
      <c r="CA248" s="221">
        <v>0.98</v>
      </c>
      <c r="CB248" s="221">
        <v>0.9</v>
      </c>
      <c r="CC248" s="344">
        <f t="shared" ref="CC248:CI248" si="172">AVERAGE(BT248:BT254)</f>
        <v>0.99999659863945578</v>
      </c>
      <c r="CD248" s="339">
        <f t="shared" si="172"/>
        <v>1</v>
      </c>
      <c r="CE248" s="339">
        <f t="shared" si="172"/>
        <v>1</v>
      </c>
      <c r="CF248" s="339">
        <f t="shared" si="172"/>
        <v>1</v>
      </c>
      <c r="CG248" s="339">
        <f t="shared" si="172"/>
        <v>1</v>
      </c>
      <c r="CH248" s="339">
        <f t="shared" si="172"/>
        <v>1</v>
      </c>
      <c r="CI248" s="339">
        <f t="shared" si="172"/>
        <v>1</v>
      </c>
      <c r="CJ248" s="222">
        <v>0.998</v>
      </c>
      <c r="CK248" s="222">
        <v>0.95</v>
      </c>
      <c r="CL248" s="223">
        <f t="shared" si="147"/>
        <v>1</v>
      </c>
      <c r="CM248" s="223">
        <f t="shared" si="148"/>
        <v>1</v>
      </c>
      <c r="CN248" s="223">
        <f t="shared" si="149"/>
        <v>1</v>
      </c>
      <c r="CO248" s="223">
        <f t="shared" si="150"/>
        <v>1</v>
      </c>
      <c r="CP248" s="223">
        <f t="shared" si="151"/>
        <v>1</v>
      </c>
      <c r="CQ248" s="223">
        <f t="shared" si="152"/>
        <v>1</v>
      </c>
      <c r="CR248" s="223">
        <f t="shared" si="153"/>
        <v>1</v>
      </c>
      <c r="CS248" s="342">
        <f t="shared" ref="CS248:CY248" si="173">AVERAGE(CL248:CL254)</f>
        <v>0.99999659863945578</v>
      </c>
      <c r="CT248" s="342">
        <f t="shared" si="173"/>
        <v>1</v>
      </c>
      <c r="CU248" s="342">
        <f t="shared" si="173"/>
        <v>1</v>
      </c>
      <c r="CV248" s="342">
        <f t="shared" si="173"/>
        <v>1</v>
      </c>
      <c r="CW248" s="342">
        <f t="shared" si="173"/>
        <v>1</v>
      </c>
      <c r="CX248" s="342">
        <f t="shared" si="173"/>
        <v>1</v>
      </c>
      <c r="CY248" s="342">
        <f t="shared" si="173"/>
        <v>1</v>
      </c>
      <c r="CZ248" s="342">
        <f>(SUM(Q247:Q253)-SUM(R247:R253))/SUM(Q247:Q253)</f>
        <v>0.96144788486698651</v>
      </c>
      <c r="DA248" s="338">
        <f>(SUM(U247:U253)-SUM(V247:V253))/SUM(U247:U253)</f>
        <v>0.96381288967960121</v>
      </c>
      <c r="DB248" s="338">
        <f>((SUM(E247:E253)-SUM(F247:F253))/SUM(E247:E253))</f>
        <v>0.97419132828630417</v>
      </c>
      <c r="DC248" s="338">
        <f>((SUM(I247:I253)-SUM(J247:J253))/SUM(I247:I253))</f>
        <v>0.97107715154854013</v>
      </c>
      <c r="DD248" s="338">
        <f>((SUM(M247:M253)-SUM(N247:N253))/SUM(M247:M253))</f>
        <v>0.96596281121966598</v>
      </c>
      <c r="DE248" s="84">
        <f t="shared" si="136"/>
        <v>0</v>
      </c>
      <c r="DF248" s="84">
        <f t="shared" si="136"/>
        <v>0</v>
      </c>
      <c r="DG248" s="84">
        <f t="shared" si="136"/>
        <v>0</v>
      </c>
      <c r="DH248" s="84">
        <f t="shared" si="137"/>
        <v>0</v>
      </c>
      <c r="DI248" s="84">
        <f t="shared" si="137"/>
        <v>0</v>
      </c>
      <c r="DJ248" s="84">
        <f t="shared" si="137"/>
        <v>0</v>
      </c>
      <c r="DK248" s="84">
        <f t="shared" si="137"/>
        <v>0</v>
      </c>
      <c r="DL248" s="337">
        <f>IF(CC248&lt;99%,5000,IF(CC248&lt;99.2%,4500,IF(CC248&lt;99.3%,4000,IF(CC248&lt;99.4%,3500,IF(CC248&lt;99.5%,3000,IF(CC248&lt;99.6%,2500,IF(CC248&lt;99.7%,2000,IF(CC248&lt;99.8%,1500,))))))))</f>
        <v>0</v>
      </c>
      <c r="DM248" s="337">
        <f>IF(CD248&lt;99%,5000,IF(CD248&lt;99.2%,4500,IF(CD248&lt;99.3%,4000,IF(CD248&lt;99.4%,3500,IF(CD248&lt;99.5%,3000,IF(CD248&lt;99.6%,2500,IF(CD248&lt;99.7%,2000,IF(CD248&lt;99.8%,1500,))))))))</f>
        <v>0</v>
      </c>
      <c r="DN248" s="337">
        <f>IF(CE248&lt;99%,5000,IF(CE248&lt;99.2%,4500,IF(CE248&lt;99.3%,4000,IF(CE248&lt;99.4%,3500,IF(CE248&lt;99.5%,3000,IF(CE248&lt;99.6%,2500,IF(CE248&lt;99.7%,2000,IF(CE248&lt;99.8%,1500,))))))))</f>
        <v>0</v>
      </c>
      <c r="DO248" s="337">
        <f>IF(CF248&lt;88.2%,5000,IF(CF248&lt;88.4%,4500,IF(CF248&lt;88.5%,4000,IF(CF248&lt;88.6%,3500,IF(CF248&lt;88.7%,3000,IF(CF248&lt;88.8%,2500,IF(CF248&lt;88.9%,2000,IF(CF248&lt;90%,1500,))))))))</f>
        <v>0</v>
      </c>
      <c r="DP248" s="337">
        <f>IF(CG248&lt;99%,5000,IF(CG248&lt;99.2%,4500,IF(CG248&lt;99.3%,4000,IF(CG248&lt;99.4%,3500,IF(CG248&lt;99.5%,3000,IF(CG248&lt;99.6%,2500,IF(CG248&lt;99.7%,2000,IF(CG248&lt;99.8%,1500,))))))))</f>
        <v>0</v>
      </c>
      <c r="DQ248" s="337">
        <f>IF(CH248&lt;99%,5000,IF(CH248&lt;99.2%,4500,IF(CH248&lt;99.3%,4000,IF(CH248&lt;99.4%,3500,IF(CH248&lt;99.5%,3000,IF(CH248&lt;99.6%,2500,IF(CH248&lt;99.7%,2000,IF(CH248&lt;99.8%,1500,))))))))</f>
        <v>0</v>
      </c>
      <c r="DR248" s="337">
        <f>IF(CI248&lt;99%,5000,IF(CI248&lt;99.2%,4500,IF(CI248&lt;99.3%,4000,IF(CI248&lt;99.4%,3500,IF(CI248&lt;99.5%,3000,IF(CI248&lt;99.6%,2500,IF(CI248&lt;99.7%,2000,IF(CI248&lt;99.8%,1500,))))))))</f>
        <v>0</v>
      </c>
    </row>
    <row r="249" spans="1:122" ht="13.5" thickBot="1" x14ac:dyDescent="0.25">
      <c r="A249" s="84">
        <v>1923</v>
      </c>
      <c r="B249" s="335"/>
      <c r="C249" s="113">
        <v>42745</v>
      </c>
      <c r="D249" s="87">
        <v>79473</v>
      </c>
      <c r="E249" s="84">
        <v>10481</v>
      </c>
      <c r="F249" s="88">
        <v>254</v>
      </c>
      <c r="G249" s="84">
        <v>0</v>
      </c>
      <c r="H249" s="232">
        <v>0.9757656712145788</v>
      </c>
      <c r="I249" s="88">
        <v>15568</v>
      </c>
      <c r="J249" s="84">
        <v>563</v>
      </c>
      <c r="K249" s="88">
        <v>2</v>
      </c>
      <c r="L249" s="89">
        <v>0.96383607399794446</v>
      </c>
      <c r="M249" s="88">
        <v>5702</v>
      </c>
      <c r="N249" s="88">
        <v>215</v>
      </c>
      <c r="O249" s="88">
        <v>0</v>
      </c>
      <c r="P249" s="90">
        <v>0.9622939319537005</v>
      </c>
      <c r="Q249" s="88">
        <v>10168</v>
      </c>
      <c r="R249" s="88">
        <v>464</v>
      </c>
      <c r="S249" s="88">
        <v>0</v>
      </c>
      <c r="T249" s="90">
        <v>0.95436664044059794</v>
      </c>
      <c r="U249" s="88">
        <v>37554</v>
      </c>
      <c r="V249" s="88">
        <v>1363</v>
      </c>
      <c r="W249" s="88">
        <v>2</v>
      </c>
      <c r="X249" s="90">
        <v>0.96370559727325988</v>
      </c>
      <c r="Y249" s="85">
        <v>79473</v>
      </c>
      <c r="Z249" s="85">
        <v>2859</v>
      </c>
      <c r="AA249" s="91">
        <v>4</v>
      </c>
      <c r="AB249" s="92">
        <v>0.99997619047619057</v>
      </c>
      <c r="AC249" s="84">
        <v>1</v>
      </c>
      <c r="AD249" s="84">
        <v>5.0000000000000001E-4</v>
      </c>
      <c r="AE249" s="115">
        <v>1</v>
      </c>
      <c r="AF249" s="84">
        <v>0</v>
      </c>
      <c r="AG249" s="84">
        <v>0</v>
      </c>
      <c r="AH249" s="115">
        <v>1</v>
      </c>
      <c r="AI249" s="84">
        <v>0</v>
      </c>
      <c r="AJ249" s="84">
        <v>0</v>
      </c>
      <c r="AK249" s="224">
        <v>1</v>
      </c>
      <c r="AL249" s="84">
        <v>0</v>
      </c>
      <c r="AM249" s="94">
        <v>0</v>
      </c>
      <c r="AN249" s="224">
        <v>1</v>
      </c>
      <c r="AO249" s="84">
        <v>0</v>
      </c>
      <c r="AP249" s="94">
        <v>0</v>
      </c>
      <c r="AQ249" s="224">
        <v>1</v>
      </c>
      <c r="AR249" s="84">
        <v>0</v>
      </c>
      <c r="AS249" s="94">
        <v>0</v>
      </c>
      <c r="AT249" s="224">
        <v>1</v>
      </c>
      <c r="AU249" s="84">
        <v>0</v>
      </c>
      <c r="AV249" s="225">
        <v>0</v>
      </c>
      <c r="AW249" s="226">
        <f t="shared" si="167"/>
        <v>10481</v>
      </c>
      <c r="AX249" s="226">
        <f t="shared" si="168"/>
        <v>21270</v>
      </c>
      <c r="AY249" s="227">
        <f t="shared" si="169"/>
        <v>47722</v>
      </c>
      <c r="AZ249" s="116" t="s">
        <v>877</v>
      </c>
      <c r="BA249" s="97">
        <v>16</v>
      </c>
      <c r="BB249" s="98">
        <v>0</v>
      </c>
      <c r="BC249" s="98">
        <v>8</v>
      </c>
      <c r="BD249" s="99">
        <v>7.5</v>
      </c>
      <c r="BE249" s="100">
        <v>10.5</v>
      </c>
      <c r="BF249" s="101">
        <v>0.5</v>
      </c>
      <c r="BG249" s="84"/>
      <c r="BH249" s="84"/>
      <c r="BI249" s="102"/>
      <c r="BJ249" s="102"/>
      <c r="BK249" s="102"/>
      <c r="BL249" s="103"/>
      <c r="BM249" s="104">
        <v>1</v>
      </c>
      <c r="BN249" s="102"/>
      <c r="BO249" s="102"/>
      <c r="BP249" s="104"/>
      <c r="BQ249" s="104"/>
      <c r="BR249" s="104"/>
      <c r="BS249" s="104"/>
      <c r="BT249" s="105">
        <f t="shared" si="154"/>
        <v>0.99997619047619057</v>
      </c>
      <c r="BU249" s="105">
        <f t="shared" si="155"/>
        <v>1</v>
      </c>
      <c r="BV249" s="105">
        <f t="shared" si="156"/>
        <v>1</v>
      </c>
      <c r="BW249" s="105">
        <f t="shared" si="146"/>
        <v>1</v>
      </c>
      <c r="BX249" s="105">
        <f t="shared" si="157"/>
        <v>1</v>
      </c>
      <c r="BY249" s="105">
        <f t="shared" si="158"/>
        <v>1</v>
      </c>
      <c r="BZ249" s="105">
        <f t="shared" si="159"/>
        <v>1</v>
      </c>
      <c r="CA249" s="221">
        <v>0.98</v>
      </c>
      <c r="CB249" s="221">
        <v>0.9</v>
      </c>
      <c r="CC249" s="345"/>
      <c r="CD249" s="340"/>
      <c r="CE249" s="340"/>
      <c r="CF249" s="340"/>
      <c r="CG249" s="340"/>
      <c r="CH249" s="340"/>
      <c r="CI249" s="340"/>
      <c r="CJ249" s="222">
        <v>0.998</v>
      </c>
      <c r="CK249" s="222">
        <v>0.95</v>
      </c>
      <c r="CL249" s="223">
        <f t="shared" si="147"/>
        <v>0.99997619047619057</v>
      </c>
      <c r="CM249" s="223">
        <f t="shared" si="148"/>
        <v>1</v>
      </c>
      <c r="CN249" s="223">
        <f t="shared" si="149"/>
        <v>1</v>
      </c>
      <c r="CO249" s="223">
        <f t="shared" si="150"/>
        <v>1</v>
      </c>
      <c r="CP249" s="223">
        <f t="shared" si="151"/>
        <v>1</v>
      </c>
      <c r="CQ249" s="223">
        <f t="shared" si="152"/>
        <v>1</v>
      </c>
      <c r="CR249" s="223">
        <f t="shared" si="153"/>
        <v>1</v>
      </c>
      <c r="CS249" s="343"/>
      <c r="CT249" s="343"/>
      <c r="CU249" s="343"/>
      <c r="CV249" s="343"/>
      <c r="CW249" s="343"/>
      <c r="CX249" s="343"/>
      <c r="CY249" s="343"/>
      <c r="CZ249" s="342"/>
      <c r="DA249" s="338"/>
      <c r="DB249" s="338"/>
      <c r="DC249" s="338"/>
      <c r="DD249" s="338"/>
      <c r="DE249" s="84">
        <f t="shared" si="136"/>
        <v>0</v>
      </c>
      <c r="DF249" s="84">
        <f t="shared" si="136"/>
        <v>0</v>
      </c>
      <c r="DG249" s="84">
        <f t="shared" si="136"/>
        <v>0</v>
      </c>
      <c r="DH249" s="84">
        <f t="shared" si="137"/>
        <v>0</v>
      </c>
      <c r="DI249" s="84">
        <f t="shared" si="137"/>
        <v>0</v>
      </c>
      <c r="DJ249" s="84">
        <f t="shared" si="137"/>
        <v>0</v>
      </c>
      <c r="DK249" s="84">
        <f t="shared" si="137"/>
        <v>0</v>
      </c>
      <c r="DL249" s="337"/>
      <c r="DM249" s="337"/>
      <c r="DN249" s="337"/>
      <c r="DO249" s="337"/>
      <c r="DP249" s="337"/>
      <c r="DQ249" s="337"/>
      <c r="DR249" s="337"/>
    </row>
    <row r="250" spans="1:122" ht="13.5" thickBot="1" x14ac:dyDescent="0.25">
      <c r="A250" s="84">
        <v>1924</v>
      </c>
      <c r="B250" s="335"/>
      <c r="C250" s="113">
        <v>42746</v>
      </c>
      <c r="D250" s="87">
        <v>75697</v>
      </c>
      <c r="E250" s="84">
        <v>10505</v>
      </c>
      <c r="F250" s="88">
        <v>283</v>
      </c>
      <c r="G250" s="84">
        <v>0</v>
      </c>
      <c r="H250" s="232">
        <v>0.97306044740599718</v>
      </c>
      <c r="I250" s="88">
        <v>16304</v>
      </c>
      <c r="J250" s="84">
        <v>388</v>
      </c>
      <c r="K250" s="88">
        <v>1</v>
      </c>
      <c r="L250" s="89">
        <v>0.97620215897939155</v>
      </c>
      <c r="M250" s="88">
        <v>4639</v>
      </c>
      <c r="N250" s="88">
        <v>138</v>
      </c>
      <c r="O250" s="88">
        <v>0</v>
      </c>
      <c r="P250" s="90">
        <v>0.97025220952791547</v>
      </c>
      <c r="Q250" s="88">
        <v>8349</v>
      </c>
      <c r="R250" s="88">
        <v>266</v>
      </c>
      <c r="S250" s="88">
        <v>3</v>
      </c>
      <c r="T250" s="90">
        <v>0.96813989699365188</v>
      </c>
      <c r="U250" s="88">
        <v>35900</v>
      </c>
      <c r="V250" s="88">
        <v>1352</v>
      </c>
      <c r="W250" s="88">
        <v>17</v>
      </c>
      <c r="X250" s="90">
        <v>0.96233983286908076</v>
      </c>
      <c r="Y250" s="85">
        <v>75697</v>
      </c>
      <c r="Z250" s="85">
        <v>2427</v>
      </c>
      <c r="AA250" s="91">
        <v>21</v>
      </c>
      <c r="AB250" s="92">
        <v>1</v>
      </c>
      <c r="AC250" s="84">
        <v>0</v>
      </c>
      <c r="AD250" s="84">
        <v>0</v>
      </c>
      <c r="AE250" s="115">
        <v>1</v>
      </c>
      <c r="AF250" s="84">
        <v>0</v>
      </c>
      <c r="AG250" s="84">
        <v>0</v>
      </c>
      <c r="AH250" s="115">
        <v>1</v>
      </c>
      <c r="AI250" s="84">
        <v>0</v>
      </c>
      <c r="AJ250" s="84">
        <v>0</v>
      </c>
      <c r="AK250" s="224">
        <v>1</v>
      </c>
      <c r="AL250" s="84">
        <v>0</v>
      </c>
      <c r="AM250" s="94">
        <v>0</v>
      </c>
      <c r="AN250" s="224">
        <v>1</v>
      </c>
      <c r="AO250" s="84">
        <v>0</v>
      </c>
      <c r="AP250" s="94">
        <v>0</v>
      </c>
      <c r="AQ250" s="224">
        <v>1</v>
      </c>
      <c r="AR250" s="84">
        <v>0</v>
      </c>
      <c r="AS250" s="94">
        <v>0</v>
      </c>
      <c r="AT250" s="224">
        <v>1</v>
      </c>
      <c r="AU250" s="84">
        <v>0</v>
      </c>
      <c r="AV250" s="225">
        <v>0</v>
      </c>
      <c r="AW250" s="226">
        <f t="shared" si="167"/>
        <v>10505</v>
      </c>
      <c r="AX250" s="226">
        <f t="shared" si="168"/>
        <v>20943</v>
      </c>
      <c r="AY250" s="227">
        <f t="shared" si="169"/>
        <v>44249</v>
      </c>
      <c r="AZ250" s="116"/>
      <c r="BA250" s="97">
        <v>21</v>
      </c>
      <c r="BB250" s="98">
        <v>9</v>
      </c>
      <c r="BC250" s="98">
        <v>18</v>
      </c>
      <c r="BD250" s="99">
        <v>7.5</v>
      </c>
      <c r="BE250" s="100">
        <v>10.5</v>
      </c>
      <c r="BF250" s="101"/>
      <c r="BG250" s="84"/>
      <c r="BH250" s="84"/>
      <c r="BI250" s="102"/>
      <c r="BJ250" s="102"/>
      <c r="BK250" s="102"/>
      <c r="BL250" s="103"/>
      <c r="BM250" s="104"/>
      <c r="BN250" s="102"/>
      <c r="BO250" s="102"/>
      <c r="BP250" s="104"/>
      <c r="BQ250" s="104"/>
      <c r="BR250" s="104"/>
      <c r="BS250" s="104"/>
      <c r="BT250" s="105">
        <f t="shared" si="154"/>
        <v>1</v>
      </c>
      <c r="BU250" s="105">
        <f t="shared" si="155"/>
        <v>1</v>
      </c>
      <c r="BV250" s="105">
        <f t="shared" si="156"/>
        <v>1</v>
      </c>
      <c r="BW250" s="105">
        <f t="shared" si="146"/>
        <v>1</v>
      </c>
      <c r="BX250" s="105">
        <f t="shared" si="157"/>
        <v>1</v>
      </c>
      <c r="BY250" s="105">
        <f t="shared" si="158"/>
        <v>1</v>
      </c>
      <c r="BZ250" s="105">
        <f t="shared" si="159"/>
        <v>1</v>
      </c>
      <c r="CA250" s="221">
        <v>0.98</v>
      </c>
      <c r="CB250" s="221">
        <v>0.9</v>
      </c>
      <c r="CC250" s="345"/>
      <c r="CD250" s="340"/>
      <c r="CE250" s="340"/>
      <c r="CF250" s="340"/>
      <c r="CG250" s="340"/>
      <c r="CH250" s="340"/>
      <c r="CI250" s="340"/>
      <c r="CJ250" s="222">
        <v>0.998</v>
      </c>
      <c r="CK250" s="222">
        <v>0.95</v>
      </c>
      <c r="CL250" s="223">
        <f t="shared" si="147"/>
        <v>1</v>
      </c>
      <c r="CM250" s="223">
        <f t="shared" si="148"/>
        <v>1</v>
      </c>
      <c r="CN250" s="223">
        <f t="shared" si="149"/>
        <v>1</v>
      </c>
      <c r="CO250" s="223">
        <f t="shared" si="150"/>
        <v>1</v>
      </c>
      <c r="CP250" s="223">
        <f t="shared" si="151"/>
        <v>1</v>
      </c>
      <c r="CQ250" s="223">
        <f t="shared" si="152"/>
        <v>1</v>
      </c>
      <c r="CR250" s="223">
        <f t="shared" si="153"/>
        <v>1</v>
      </c>
      <c r="CS250" s="343"/>
      <c r="CT250" s="343"/>
      <c r="CU250" s="343"/>
      <c r="CV250" s="343"/>
      <c r="CW250" s="343"/>
      <c r="CX250" s="343"/>
      <c r="CY250" s="343"/>
      <c r="CZ250" s="342"/>
      <c r="DA250" s="338"/>
      <c r="DB250" s="338"/>
      <c r="DC250" s="338"/>
      <c r="DD250" s="338"/>
      <c r="DE250" s="84">
        <f t="shared" si="136"/>
        <v>0</v>
      </c>
      <c r="DF250" s="84">
        <f t="shared" si="136"/>
        <v>0</v>
      </c>
      <c r="DG250" s="84">
        <f t="shared" si="136"/>
        <v>0</v>
      </c>
      <c r="DH250" s="84">
        <f t="shared" si="137"/>
        <v>0</v>
      </c>
      <c r="DI250" s="84">
        <f t="shared" si="137"/>
        <v>0</v>
      </c>
      <c r="DJ250" s="84">
        <f t="shared" si="137"/>
        <v>0</v>
      </c>
      <c r="DK250" s="84">
        <f t="shared" si="137"/>
        <v>0</v>
      </c>
      <c r="DL250" s="337"/>
      <c r="DM250" s="337"/>
      <c r="DN250" s="337"/>
      <c r="DO250" s="337"/>
      <c r="DP250" s="337"/>
      <c r="DQ250" s="337"/>
      <c r="DR250" s="337"/>
    </row>
    <row r="251" spans="1:122" ht="13.5" thickBot="1" x14ac:dyDescent="0.25">
      <c r="A251" s="84">
        <v>1925</v>
      </c>
      <c r="B251" s="335"/>
      <c r="C251" s="113">
        <v>42747</v>
      </c>
      <c r="D251" s="87">
        <v>74046</v>
      </c>
      <c r="E251" s="84">
        <v>10213</v>
      </c>
      <c r="F251" s="88">
        <v>256</v>
      </c>
      <c r="G251" s="84">
        <v>1</v>
      </c>
      <c r="H251" s="232">
        <v>0.97493390776461375</v>
      </c>
      <c r="I251" s="88">
        <v>13932</v>
      </c>
      <c r="J251" s="84">
        <v>401</v>
      </c>
      <c r="K251" s="88">
        <v>2</v>
      </c>
      <c r="L251" s="89">
        <v>0.97121734137238014</v>
      </c>
      <c r="M251" s="88">
        <v>4281</v>
      </c>
      <c r="N251" s="88">
        <v>141</v>
      </c>
      <c r="O251" s="88">
        <v>0</v>
      </c>
      <c r="P251" s="90">
        <v>0.96706377014716183</v>
      </c>
      <c r="Q251" s="88">
        <v>8242</v>
      </c>
      <c r="R251" s="88">
        <v>318</v>
      </c>
      <c r="S251" s="88">
        <v>2</v>
      </c>
      <c r="T251" s="90">
        <v>0.9614171317641349</v>
      </c>
      <c r="U251" s="88">
        <v>37378</v>
      </c>
      <c r="V251" s="88">
        <v>1693</v>
      </c>
      <c r="W251" s="88">
        <v>6</v>
      </c>
      <c r="X251" s="90">
        <v>0.95470597677778368</v>
      </c>
      <c r="Y251" s="85">
        <v>74046</v>
      </c>
      <c r="Z251" s="85">
        <v>2809</v>
      </c>
      <c r="AA251" s="91">
        <v>11</v>
      </c>
      <c r="AB251" s="92">
        <v>1</v>
      </c>
      <c r="AC251" s="84">
        <v>0</v>
      </c>
      <c r="AD251" s="84">
        <v>0</v>
      </c>
      <c r="AE251" s="115">
        <v>1</v>
      </c>
      <c r="AF251" s="84">
        <v>0</v>
      </c>
      <c r="AG251" s="84">
        <v>0</v>
      </c>
      <c r="AH251" s="115">
        <v>1</v>
      </c>
      <c r="AI251" s="84">
        <v>0</v>
      </c>
      <c r="AJ251" s="84">
        <v>0</v>
      </c>
      <c r="AK251" s="224">
        <v>1</v>
      </c>
      <c r="AL251" s="84">
        <v>0</v>
      </c>
      <c r="AM251" s="94">
        <v>0</v>
      </c>
      <c r="AN251" s="224">
        <v>1</v>
      </c>
      <c r="AO251" s="84">
        <v>0</v>
      </c>
      <c r="AP251" s="94">
        <v>0</v>
      </c>
      <c r="AQ251" s="224">
        <v>1</v>
      </c>
      <c r="AR251" s="84">
        <v>0</v>
      </c>
      <c r="AS251" s="94">
        <v>0</v>
      </c>
      <c r="AT251" s="224">
        <v>1</v>
      </c>
      <c r="AU251" s="84">
        <v>0</v>
      </c>
      <c r="AV251" s="225">
        <v>0</v>
      </c>
      <c r="AW251" s="226">
        <f t="shared" si="167"/>
        <v>10213</v>
      </c>
      <c r="AX251" s="226">
        <f t="shared" si="168"/>
        <v>18213</v>
      </c>
      <c r="AY251" s="227">
        <f t="shared" si="169"/>
        <v>45620</v>
      </c>
      <c r="AZ251" s="116"/>
      <c r="BA251" s="97">
        <v>21</v>
      </c>
      <c r="BB251" s="98">
        <v>9</v>
      </c>
      <c r="BC251" s="98">
        <v>22</v>
      </c>
      <c r="BD251" s="99">
        <v>7.5</v>
      </c>
      <c r="BE251" s="100">
        <v>10.5</v>
      </c>
      <c r="BF251" s="101"/>
      <c r="BG251" s="84"/>
      <c r="BH251" s="84"/>
      <c r="BI251" s="102"/>
      <c r="BJ251" s="102"/>
      <c r="BK251" s="102"/>
      <c r="BL251" s="103"/>
      <c r="BM251" s="104"/>
      <c r="BN251" s="102"/>
      <c r="BO251" s="102"/>
      <c r="BP251" s="104"/>
      <c r="BQ251" s="104"/>
      <c r="BR251" s="104"/>
      <c r="BS251" s="104"/>
      <c r="BT251" s="105">
        <f t="shared" si="154"/>
        <v>1</v>
      </c>
      <c r="BU251" s="105">
        <f t="shared" si="155"/>
        <v>1</v>
      </c>
      <c r="BV251" s="105">
        <f t="shared" si="156"/>
        <v>1</v>
      </c>
      <c r="BW251" s="105">
        <f t="shared" si="146"/>
        <v>1</v>
      </c>
      <c r="BX251" s="105">
        <f t="shared" si="157"/>
        <v>1</v>
      </c>
      <c r="BY251" s="105">
        <f t="shared" si="158"/>
        <v>1</v>
      </c>
      <c r="BZ251" s="105">
        <f t="shared" si="159"/>
        <v>1</v>
      </c>
      <c r="CA251" s="221">
        <v>0.98</v>
      </c>
      <c r="CB251" s="221">
        <v>0.9</v>
      </c>
      <c r="CC251" s="345"/>
      <c r="CD251" s="340"/>
      <c r="CE251" s="340"/>
      <c r="CF251" s="340"/>
      <c r="CG251" s="340"/>
      <c r="CH251" s="340"/>
      <c r="CI251" s="340"/>
      <c r="CJ251" s="222">
        <v>0.998</v>
      </c>
      <c r="CK251" s="222">
        <v>0.95</v>
      </c>
      <c r="CL251" s="223">
        <f t="shared" si="147"/>
        <v>1</v>
      </c>
      <c r="CM251" s="223">
        <f t="shared" si="148"/>
        <v>1</v>
      </c>
      <c r="CN251" s="223">
        <f t="shared" si="149"/>
        <v>1</v>
      </c>
      <c r="CO251" s="223">
        <f t="shared" si="150"/>
        <v>1</v>
      </c>
      <c r="CP251" s="223">
        <f t="shared" si="151"/>
        <v>1</v>
      </c>
      <c r="CQ251" s="223">
        <f t="shared" si="152"/>
        <v>1</v>
      </c>
      <c r="CR251" s="223">
        <f t="shared" si="153"/>
        <v>1</v>
      </c>
      <c r="CS251" s="343"/>
      <c r="CT251" s="343"/>
      <c r="CU251" s="343"/>
      <c r="CV251" s="343"/>
      <c r="CW251" s="343"/>
      <c r="CX251" s="343"/>
      <c r="CY251" s="343"/>
      <c r="CZ251" s="342"/>
      <c r="DA251" s="338"/>
      <c r="DB251" s="338"/>
      <c r="DC251" s="338"/>
      <c r="DD251" s="338"/>
      <c r="DE251" s="84">
        <f t="shared" si="136"/>
        <v>0</v>
      </c>
      <c r="DF251" s="84">
        <f t="shared" si="136"/>
        <v>0</v>
      </c>
      <c r="DG251" s="84">
        <f t="shared" si="136"/>
        <v>0</v>
      </c>
      <c r="DH251" s="84">
        <f t="shared" si="137"/>
        <v>0</v>
      </c>
      <c r="DI251" s="84">
        <f t="shared" si="137"/>
        <v>0</v>
      </c>
      <c r="DJ251" s="84">
        <f t="shared" si="137"/>
        <v>0</v>
      </c>
      <c r="DK251" s="84">
        <f t="shared" si="137"/>
        <v>0</v>
      </c>
      <c r="DL251" s="337"/>
      <c r="DM251" s="337"/>
      <c r="DN251" s="337"/>
      <c r="DO251" s="337"/>
      <c r="DP251" s="337"/>
      <c r="DQ251" s="337"/>
      <c r="DR251" s="337"/>
    </row>
    <row r="252" spans="1:122" ht="13.5" thickBot="1" x14ac:dyDescent="0.25">
      <c r="A252" s="84">
        <v>1926</v>
      </c>
      <c r="B252" s="335"/>
      <c r="C252" s="113">
        <v>42748</v>
      </c>
      <c r="D252" s="87">
        <v>73665</v>
      </c>
      <c r="E252" s="84">
        <v>10079</v>
      </c>
      <c r="F252" s="88">
        <v>283</v>
      </c>
      <c r="G252" s="84">
        <v>0</v>
      </c>
      <c r="H252" s="232">
        <v>0.97192181764063901</v>
      </c>
      <c r="I252" s="88">
        <v>14666</v>
      </c>
      <c r="J252" s="84">
        <v>391</v>
      </c>
      <c r="K252" s="88">
        <v>0</v>
      </c>
      <c r="L252" s="89">
        <v>0.9733396972589663</v>
      </c>
      <c r="M252" s="88">
        <v>4598</v>
      </c>
      <c r="N252" s="88">
        <v>156</v>
      </c>
      <c r="O252" s="88">
        <v>0</v>
      </c>
      <c r="P252" s="90">
        <v>0.96607220530665505</v>
      </c>
      <c r="Q252" s="88">
        <v>9139</v>
      </c>
      <c r="R252" s="88">
        <v>385</v>
      </c>
      <c r="S252" s="88">
        <v>0</v>
      </c>
      <c r="T252" s="90">
        <v>0.95787285260969468</v>
      </c>
      <c r="U252" s="88">
        <v>35183</v>
      </c>
      <c r="V252" s="88">
        <v>1184</v>
      </c>
      <c r="W252" s="88">
        <v>0</v>
      </c>
      <c r="X252" s="90">
        <v>0.96634738367961803</v>
      </c>
      <c r="Y252" s="85">
        <v>73665</v>
      </c>
      <c r="Z252" s="85">
        <v>2399</v>
      </c>
      <c r="AA252" s="91">
        <v>0</v>
      </c>
      <c r="AB252" s="92">
        <v>1</v>
      </c>
      <c r="AC252" s="84">
        <v>0</v>
      </c>
      <c r="AD252" s="84">
        <v>0</v>
      </c>
      <c r="AE252" s="115">
        <v>1</v>
      </c>
      <c r="AF252" s="84">
        <v>0</v>
      </c>
      <c r="AG252" s="84">
        <v>0</v>
      </c>
      <c r="AH252" s="115">
        <v>1</v>
      </c>
      <c r="AI252" s="84">
        <v>0</v>
      </c>
      <c r="AJ252" s="84">
        <v>0</v>
      </c>
      <c r="AK252" s="224">
        <v>1</v>
      </c>
      <c r="AL252" s="84">
        <v>0</v>
      </c>
      <c r="AM252" s="94">
        <v>0</v>
      </c>
      <c r="AN252" s="224">
        <v>1</v>
      </c>
      <c r="AO252" s="84">
        <v>0</v>
      </c>
      <c r="AP252" s="94">
        <v>0</v>
      </c>
      <c r="AQ252" s="224">
        <v>1</v>
      </c>
      <c r="AR252" s="84">
        <v>0</v>
      </c>
      <c r="AS252" s="94">
        <v>0</v>
      </c>
      <c r="AT252" s="224">
        <v>1</v>
      </c>
      <c r="AU252" s="84">
        <v>0</v>
      </c>
      <c r="AV252" s="225">
        <v>0</v>
      </c>
      <c r="AW252" s="226">
        <f t="shared" si="167"/>
        <v>10079</v>
      </c>
      <c r="AX252" s="226">
        <f t="shared" si="168"/>
        <v>19264</v>
      </c>
      <c r="AY252" s="227">
        <f t="shared" si="169"/>
        <v>44322</v>
      </c>
      <c r="AZ252" s="116"/>
      <c r="BA252" s="97">
        <v>21</v>
      </c>
      <c r="BB252" s="98">
        <v>9</v>
      </c>
      <c r="BC252" s="98">
        <v>22</v>
      </c>
      <c r="BD252" s="99">
        <v>7.5</v>
      </c>
      <c r="BE252" s="100">
        <v>10.5</v>
      </c>
      <c r="BF252" s="101"/>
      <c r="BG252" s="84"/>
      <c r="BH252" s="84"/>
      <c r="BI252" s="102"/>
      <c r="BJ252" s="102"/>
      <c r="BK252" s="102"/>
      <c r="BL252" s="103"/>
      <c r="BM252" s="104"/>
      <c r="BN252" s="102"/>
      <c r="BO252" s="102"/>
      <c r="BP252" s="104"/>
      <c r="BQ252" s="104"/>
      <c r="BR252" s="104"/>
      <c r="BS252" s="104"/>
      <c r="BT252" s="105">
        <f t="shared" si="154"/>
        <v>1</v>
      </c>
      <c r="BU252" s="105">
        <f t="shared" si="155"/>
        <v>1</v>
      </c>
      <c r="BV252" s="105">
        <f t="shared" si="156"/>
        <v>1</v>
      </c>
      <c r="BW252" s="105">
        <f t="shared" si="146"/>
        <v>1</v>
      </c>
      <c r="BX252" s="105">
        <f t="shared" si="157"/>
        <v>1</v>
      </c>
      <c r="BY252" s="105">
        <f t="shared" si="158"/>
        <v>1</v>
      </c>
      <c r="BZ252" s="105">
        <f t="shared" si="159"/>
        <v>1</v>
      </c>
      <c r="CA252" s="221">
        <v>0.98</v>
      </c>
      <c r="CB252" s="221">
        <v>0.9</v>
      </c>
      <c r="CC252" s="345"/>
      <c r="CD252" s="340"/>
      <c r="CE252" s="340"/>
      <c r="CF252" s="340"/>
      <c r="CG252" s="340"/>
      <c r="CH252" s="340"/>
      <c r="CI252" s="340"/>
      <c r="CJ252" s="222">
        <v>0.998</v>
      </c>
      <c r="CK252" s="222">
        <v>0.95</v>
      </c>
      <c r="CL252" s="223">
        <f t="shared" si="147"/>
        <v>1</v>
      </c>
      <c r="CM252" s="223">
        <f t="shared" si="148"/>
        <v>1</v>
      </c>
      <c r="CN252" s="223">
        <f t="shared" si="149"/>
        <v>1</v>
      </c>
      <c r="CO252" s="223">
        <f t="shared" si="150"/>
        <v>1</v>
      </c>
      <c r="CP252" s="223">
        <f t="shared" si="151"/>
        <v>1</v>
      </c>
      <c r="CQ252" s="223">
        <f t="shared" si="152"/>
        <v>1</v>
      </c>
      <c r="CR252" s="223">
        <f t="shared" si="153"/>
        <v>1</v>
      </c>
      <c r="CS252" s="343"/>
      <c r="CT252" s="343"/>
      <c r="CU252" s="343"/>
      <c r="CV252" s="343"/>
      <c r="CW252" s="343"/>
      <c r="CX252" s="343"/>
      <c r="CY252" s="343"/>
      <c r="CZ252" s="342"/>
      <c r="DA252" s="338"/>
      <c r="DB252" s="338"/>
      <c r="DC252" s="338"/>
      <c r="DD252" s="338"/>
      <c r="DE252" s="84">
        <f t="shared" si="136"/>
        <v>0</v>
      </c>
      <c r="DF252" s="84">
        <f t="shared" si="136"/>
        <v>0</v>
      </c>
      <c r="DG252" s="84">
        <f t="shared" si="136"/>
        <v>0</v>
      </c>
      <c r="DH252" s="84">
        <f t="shared" si="137"/>
        <v>0</v>
      </c>
      <c r="DI252" s="84">
        <f t="shared" si="137"/>
        <v>0</v>
      </c>
      <c r="DJ252" s="84">
        <f t="shared" si="137"/>
        <v>0</v>
      </c>
      <c r="DK252" s="84">
        <f t="shared" si="137"/>
        <v>0</v>
      </c>
      <c r="DL252" s="337"/>
      <c r="DM252" s="337"/>
      <c r="DN252" s="337"/>
      <c r="DO252" s="337"/>
      <c r="DP252" s="337"/>
      <c r="DQ252" s="337"/>
      <c r="DR252" s="337"/>
    </row>
    <row r="253" spans="1:122" ht="13.5" thickBot="1" x14ac:dyDescent="0.25">
      <c r="A253" s="84">
        <v>1927</v>
      </c>
      <c r="B253" s="335"/>
      <c r="C253" s="113">
        <v>42749</v>
      </c>
      <c r="D253" s="87">
        <v>48817</v>
      </c>
      <c r="E253" s="84"/>
      <c r="F253" s="88"/>
      <c r="G253" s="84"/>
      <c r="H253" s="232"/>
      <c r="I253" s="88">
        <v>5099</v>
      </c>
      <c r="J253" s="84">
        <v>237</v>
      </c>
      <c r="K253" s="88">
        <v>0</v>
      </c>
      <c r="L253" s="89">
        <v>0.95352029809766625</v>
      </c>
      <c r="M253" s="88">
        <v>2466</v>
      </c>
      <c r="N253" s="88">
        <v>78</v>
      </c>
      <c r="O253" s="88">
        <v>0</v>
      </c>
      <c r="P253" s="90">
        <v>0.96836982968369834</v>
      </c>
      <c r="Q253" s="88">
        <v>2657</v>
      </c>
      <c r="R253" s="88">
        <v>108</v>
      </c>
      <c r="S253" s="88">
        <v>0</v>
      </c>
      <c r="T253" s="90">
        <v>0.95935265336846065</v>
      </c>
      <c r="U253" s="88">
        <v>38595</v>
      </c>
      <c r="V253" s="88">
        <v>1211</v>
      </c>
      <c r="W253" s="88">
        <v>7</v>
      </c>
      <c r="X253" s="90">
        <v>0.9686228786112191</v>
      </c>
      <c r="Y253" s="85">
        <v>48817</v>
      </c>
      <c r="Z253" s="85">
        <v>1634</v>
      </c>
      <c r="AA253" s="91">
        <v>7</v>
      </c>
      <c r="AB253" s="92">
        <v>1</v>
      </c>
      <c r="AC253" s="84">
        <v>0</v>
      </c>
      <c r="AD253" s="84">
        <v>0</v>
      </c>
      <c r="AE253" s="115">
        <v>1</v>
      </c>
      <c r="AF253" s="84">
        <v>0</v>
      </c>
      <c r="AG253" s="84">
        <v>0</v>
      </c>
      <c r="AH253" s="115">
        <v>1</v>
      </c>
      <c r="AI253" s="84">
        <v>0</v>
      </c>
      <c r="AJ253" s="84">
        <v>0</v>
      </c>
      <c r="AK253" s="224">
        <v>1</v>
      </c>
      <c r="AL253" s="84">
        <v>0</v>
      </c>
      <c r="AM253" s="94">
        <v>0</v>
      </c>
      <c r="AN253" s="224">
        <v>1</v>
      </c>
      <c r="AO253" s="84">
        <v>0</v>
      </c>
      <c r="AP253" s="94">
        <v>0</v>
      </c>
      <c r="AQ253" s="224">
        <v>1</v>
      </c>
      <c r="AR253" s="84">
        <v>0</v>
      </c>
      <c r="AS253" s="94">
        <v>0</v>
      </c>
      <c r="AT253" s="224">
        <v>1</v>
      </c>
      <c r="AU253" s="84">
        <v>0</v>
      </c>
      <c r="AV253" s="225">
        <v>0</v>
      </c>
      <c r="AW253" s="226">
        <f t="shared" si="167"/>
        <v>0</v>
      </c>
      <c r="AX253" s="226">
        <f t="shared" si="168"/>
        <v>7565</v>
      </c>
      <c r="AY253" s="227">
        <f t="shared" si="169"/>
        <v>41252</v>
      </c>
      <c r="AZ253" s="116"/>
      <c r="BA253" s="97">
        <v>21</v>
      </c>
      <c r="BB253" s="98">
        <v>9</v>
      </c>
      <c r="BC253" s="98">
        <v>22</v>
      </c>
      <c r="BD253" s="99">
        <v>7.5</v>
      </c>
      <c r="BE253" s="100">
        <v>10.5</v>
      </c>
      <c r="BF253" s="101"/>
      <c r="BG253" s="84"/>
      <c r="BH253" s="84"/>
      <c r="BI253" s="102"/>
      <c r="BJ253" s="102"/>
      <c r="BK253" s="102"/>
      <c r="BL253" s="103"/>
      <c r="BM253" s="104"/>
      <c r="BN253" s="102"/>
      <c r="BO253" s="102"/>
      <c r="BP253" s="104"/>
      <c r="BQ253" s="104"/>
      <c r="BR253" s="104"/>
      <c r="BS253" s="104"/>
      <c r="BT253" s="105">
        <f t="shared" si="154"/>
        <v>1</v>
      </c>
      <c r="BU253" s="105">
        <f t="shared" si="155"/>
        <v>1</v>
      </c>
      <c r="BV253" s="105">
        <f t="shared" si="156"/>
        <v>1</v>
      </c>
      <c r="BW253" s="105">
        <f t="shared" si="146"/>
        <v>1</v>
      </c>
      <c r="BX253" s="105">
        <f t="shared" si="157"/>
        <v>1</v>
      </c>
      <c r="BY253" s="105">
        <f t="shared" si="158"/>
        <v>1</v>
      </c>
      <c r="BZ253" s="105">
        <f t="shared" si="159"/>
        <v>1</v>
      </c>
      <c r="CA253" s="221">
        <v>0.98</v>
      </c>
      <c r="CB253" s="221">
        <v>0.9</v>
      </c>
      <c r="CC253" s="345"/>
      <c r="CD253" s="340"/>
      <c r="CE253" s="340"/>
      <c r="CF253" s="340"/>
      <c r="CG253" s="340"/>
      <c r="CH253" s="340"/>
      <c r="CI253" s="340"/>
      <c r="CJ253" s="222">
        <v>0.998</v>
      </c>
      <c r="CK253" s="222">
        <v>0.95</v>
      </c>
      <c r="CL253" s="223">
        <f t="shared" si="147"/>
        <v>1</v>
      </c>
      <c r="CM253" s="223">
        <f t="shared" si="148"/>
        <v>1</v>
      </c>
      <c r="CN253" s="223">
        <f t="shared" si="149"/>
        <v>1</v>
      </c>
      <c r="CO253" s="223">
        <f t="shared" si="150"/>
        <v>1</v>
      </c>
      <c r="CP253" s="223">
        <f t="shared" si="151"/>
        <v>1</v>
      </c>
      <c r="CQ253" s="223">
        <f t="shared" si="152"/>
        <v>1</v>
      </c>
      <c r="CR253" s="223">
        <f t="shared" si="153"/>
        <v>1</v>
      </c>
      <c r="CS253" s="343"/>
      <c r="CT253" s="343"/>
      <c r="CU253" s="343"/>
      <c r="CV253" s="343"/>
      <c r="CW253" s="343"/>
      <c r="CX253" s="343"/>
      <c r="CY253" s="343"/>
      <c r="CZ253" s="342"/>
      <c r="DA253" s="338"/>
      <c r="DB253" s="338"/>
      <c r="DC253" s="338"/>
      <c r="DD253" s="338"/>
      <c r="DE253" s="84">
        <f t="shared" si="136"/>
        <v>0</v>
      </c>
      <c r="DF253" s="84">
        <f t="shared" si="136"/>
        <v>0</v>
      </c>
      <c r="DG253" s="84">
        <f t="shared" si="136"/>
        <v>0</v>
      </c>
      <c r="DH253" s="84">
        <f t="shared" si="137"/>
        <v>0</v>
      </c>
      <c r="DI253" s="84">
        <f t="shared" si="137"/>
        <v>0</v>
      </c>
      <c r="DJ253" s="84">
        <f t="shared" si="137"/>
        <v>0</v>
      </c>
      <c r="DK253" s="84">
        <f t="shared" si="137"/>
        <v>0</v>
      </c>
      <c r="DL253" s="337"/>
      <c r="DM253" s="337"/>
      <c r="DN253" s="337"/>
      <c r="DO253" s="337"/>
      <c r="DP253" s="337"/>
      <c r="DQ253" s="337"/>
      <c r="DR253" s="337"/>
    </row>
    <row r="254" spans="1:122" ht="13.5" thickBot="1" x14ac:dyDescent="0.25">
      <c r="A254" s="84">
        <v>1928</v>
      </c>
      <c r="B254" s="336"/>
      <c r="C254" s="113">
        <v>42750</v>
      </c>
      <c r="D254" s="87">
        <v>36173</v>
      </c>
      <c r="E254" s="84"/>
      <c r="F254" s="88"/>
      <c r="G254" s="84"/>
      <c r="H254" s="232"/>
      <c r="I254" s="88">
        <v>747</v>
      </c>
      <c r="J254" s="84">
        <v>46</v>
      </c>
      <c r="K254" s="88">
        <v>0</v>
      </c>
      <c r="L254" s="89">
        <v>0.93842034805890229</v>
      </c>
      <c r="M254" s="88">
        <v>855</v>
      </c>
      <c r="N254" s="88">
        <v>101</v>
      </c>
      <c r="O254" s="88">
        <v>0</v>
      </c>
      <c r="P254" s="90">
        <v>0.88187134502923981</v>
      </c>
      <c r="Q254" s="88">
        <v>280</v>
      </c>
      <c r="R254" s="88">
        <v>12</v>
      </c>
      <c r="S254" s="88">
        <v>0</v>
      </c>
      <c r="T254" s="90">
        <v>0.95714285714285718</v>
      </c>
      <c r="U254" s="88">
        <v>34291</v>
      </c>
      <c r="V254" s="88">
        <v>951</v>
      </c>
      <c r="W254" s="88">
        <v>0</v>
      </c>
      <c r="X254" s="90">
        <v>0.97226677553877106</v>
      </c>
      <c r="Y254" s="85">
        <v>36173</v>
      </c>
      <c r="Z254" s="85">
        <v>1110</v>
      </c>
      <c r="AA254" s="91">
        <v>0</v>
      </c>
      <c r="AB254" s="92">
        <v>1</v>
      </c>
      <c r="AC254" s="84">
        <v>0</v>
      </c>
      <c r="AD254" s="84">
        <v>0</v>
      </c>
      <c r="AE254" s="115">
        <v>1</v>
      </c>
      <c r="AF254" s="84">
        <v>0</v>
      </c>
      <c r="AG254" s="84">
        <v>0</v>
      </c>
      <c r="AH254" s="115">
        <v>1</v>
      </c>
      <c r="AI254" s="84">
        <v>0</v>
      </c>
      <c r="AJ254" s="84">
        <v>0</v>
      </c>
      <c r="AK254" s="224">
        <v>1</v>
      </c>
      <c r="AL254" s="84">
        <v>0</v>
      </c>
      <c r="AM254" s="94">
        <v>0</v>
      </c>
      <c r="AN254" s="224">
        <v>1</v>
      </c>
      <c r="AO254" s="84">
        <v>0</v>
      </c>
      <c r="AP254" s="94">
        <v>0</v>
      </c>
      <c r="AQ254" s="224">
        <v>1</v>
      </c>
      <c r="AR254" s="84">
        <v>0</v>
      </c>
      <c r="AS254" s="94">
        <v>0</v>
      </c>
      <c r="AT254" s="224">
        <v>1</v>
      </c>
      <c r="AU254" s="84">
        <v>0</v>
      </c>
      <c r="AV254" s="225">
        <v>0</v>
      </c>
      <c r="AW254" s="226">
        <f t="shared" si="167"/>
        <v>0</v>
      </c>
      <c r="AX254" s="226">
        <f t="shared" si="168"/>
        <v>1602</v>
      </c>
      <c r="AY254" s="227">
        <f t="shared" si="169"/>
        <v>34571</v>
      </c>
      <c r="AZ254" s="116"/>
      <c r="BA254" s="97">
        <v>21</v>
      </c>
      <c r="BB254" s="98">
        <v>9</v>
      </c>
      <c r="BC254" s="98">
        <v>22</v>
      </c>
      <c r="BD254" s="99">
        <v>7.5</v>
      </c>
      <c r="BE254" s="100">
        <v>10.5</v>
      </c>
      <c r="BF254" s="101"/>
      <c r="BG254" s="84"/>
      <c r="BH254" s="84"/>
      <c r="BI254" s="102"/>
      <c r="BJ254" s="102"/>
      <c r="BK254" s="102"/>
      <c r="BL254" s="103"/>
      <c r="BM254" s="104"/>
      <c r="BN254" s="102"/>
      <c r="BO254" s="102"/>
      <c r="BP254" s="104"/>
      <c r="BQ254" s="104"/>
      <c r="BR254" s="104"/>
      <c r="BS254" s="104"/>
      <c r="BT254" s="105">
        <f t="shared" si="154"/>
        <v>1</v>
      </c>
      <c r="BU254" s="105">
        <f t="shared" si="155"/>
        <v>1</v>
      </c>
      <c r="BV254" s="105">
        <f t="shared" si="156"/>
        <v>1</v>
      </c>
      <c r="BW254" s="105">
        <f t="shared" si="146"/>
        <v>1</v>
      </c>
      <c r="BX254" s="105">
        <f t="shared" si="157"/>
        <v>1</v>
      </c>
      <c r="BY254" s="105">
        <f t="shared" si="158"/>
        <v>1</v>
      </c>
      <c r="BZ254" s="105">
        <f t="shared" si="159"/>
        <v>1</v>
      </c>
      <c r="CA254" s="221">
        <v>0.98</v>
      </c>
      <c r="CB254" s="221">
        <v>0.9</v>
      </c>
      <c r="CC254" s="346"/>
      <c r="CD254" s="341"/>
      <c r="CE254" s="341"/>
      <c r="CF254" s="341"/>
      <c r="CG254" s="341"/>
      <c r="CH254" s="341"/>
      <c r="CI254" s="341"/>
      <c r="CJ254" s="222">
        <v>0.998</v>
      </c>
      <c r="CK254" s="222">
        <v>0.95</v>
      </c>
      <c r="CL254" s="223">
        <f t="shared" si="147"/>
        <v>1</v>
      </c>
      <c r="CM254" s="223">
        <f t="shared" si="148"/>
        <v>1</v>
      </c>
      <c r="CN254" s="223">
        <f t="shared" si="149"/>
        <v>1</v>
      </c>
      <c r="CO254" s="223">
        <f t="shared" si="150"/>
        <v>1</v>
      </c>
      <c r="CP254" s="223">
        <f t="shared" si="151"/>
        <v>1</v>
      </c>
      <c r="CQ254" s="223">
        <f t="shared" si="152"/>
        <v>1</v>
      </c>
      <c r="CR254" s="223">
        <f t="shared" si="153"/>
        <v>1</v>
      </c>
      <c r="CS254" s="343"/>
      <c r="CT254" s="343"/>
      <c r="CU254" s="343"/>
      <c r="CV254" s="343"/>
      <c r="CW254" s="343"/>
      <c r="CX254" s="343"/>
      <c r="CY254" s="343"/>
      <c r="CZ254" s="342"/>
      <c r="DA254" s="338"/>
      <c r="DB254" s="338"/>
      <c r="DC254" s="338"/>
      <c r="DD254" s="338"/>
      <c r="DE254" s="84">
        <f t="shared" si="136"/>
        <v>0</v>
      </c>
      <c r="DF254" s="84">
        <f t="shared" si="136"/>
        <v>0</v>
      </c>
      <c r="DG254" s="84">
        <f t="shared" si="136"/>
        <v>0</v>
      </c>
      <c r="DH254" s="84">
        <f t="shared" si="137"/>
        <v>0</v>
      </c>
      <c r="DI254" s="84">
        <f t="shared" si="137"/>
        <v>0</v>
      </c>
      <c r="DJ254" s="84">
        <f t="shared" si="137"/>
        <v>0</v>
      </c>
      <c r="DK254" s="84">
        <f t="shared" si="137"/>
        <v>0</v>
      </c>
      <c r="DL254" s="337"/>
      <c r="DM254" s="337"/>
      <c r="DN254" s="337"/>
      <c r="DO254" s="337"/>
      <c r="DP254" s="337"/>
      <c r="DQ254" s="337"/>
      <c r="DR254" s="337"/>
    </row>
    <row r="255" spans="1:122" ht="13.5" thickBot="1" x14ac:dyDescent="0.25">
      <c r="A255" s="84">
        <v>1929</v>
      </c>
      <c r="B255" s="334">
        <v>3</v>
      </c>
      <c r="C255" s="113">
        <v>42751</v>
      </c>
      <c r="D255" s="87">
        <v>78277</v>
      </c>
      <c r="E255" s="84">
        <v>10649</v>
      </c>
      <c r="F255" s="88">
        <v>209</v>
      </c>
      <c r="G255" s="84">
        <v>0</v>
      </c>
      <c r="H255" s="232">
        <v>0.9803737440135224</v>
      </c>
      <c r="I255" s="88">
        <v>16712</v>
      </c>
      <c r="J255" s="84">
        <v>354</v>
      </c>
      <c r="K255" s="88">
        <v>3</v>
      </c>
      <c r="L255" s="89">
        <v>0.97881761608425089</v>
      </c>
      <c r="M255" s="88">
        <v>4761</v>
      </c>
      <c r="N255" s="88">
        <v>139</v>
      </c>
      <c r="O255" s="88">
        <v>2</v>
      </c>
      <c r="P255" s="90">
        <v>0.97080445284604078</v>
      </c>
      <c r="Q255" s="88">
        <v>9642</v>
      </c>
      <c r="R255" s="88">
        <v>332</v>
      </c>
      <c r="S255" s="88">
        <v>0</v>
      </c>
      <c r="T255" s="90">
        <v>0.96556730968678695</v>
      </c>
      <c r="U255" s="88">
        <v>36513</v>
      </c>
      <c r="V255" s="88">
        <v>1717</v>
      </c>
      <c r="W255" s="88">
        <v>7</v>
      </c>
      <c r="X255" s="90">
        <v>0.95297565250732619</v>
      </c>
      <c r="Y255" s="85">
        <v>78277</v>
      </c>
      <c r="Z255" s="85">
        <v>2751</v>
      </c>
      <c r="AA255" s="91">
        <v>12</v>
      </c>
      <c r="AB255" s="92">
        <v>1</v>
      </c>
      <c r="AC255" s="84">
        <v>0</v>
      </c>
      <c r="AD255" s="84">
        <v>0</v>
      </c>
      <c r="AE255" s="115">
        <v>1</v>
      </c>
      <c r="AF255" s="84">
        <v>0</v>
      </c>
      <c r="AG255" s="84">
        <v>0</v>
      </c>
      <c r="AH255" s="115">
        <v>1</v>
      </c>
      <c r="AI255" s="84">
        <v>0</v>
      </c>
      <c r="AJ255" s="84">
        <v>0</v>
      </c>
      <c r="AK255" s="224">
        <v>1</v>
      </c>
      <c r="AL255" s="84">
        <v>0</v>
      </c>
      <c r="AM255" s="94">
        <v>0</v>
      </c>
      <c r="AN255" s="224">
        <v>1</v>
      </c>
      <c r="AO255" s="84">
        <v>0</v>
      </c>
      <c r="AP255" s="94">
        <v>0</v>
      </c>
      <c r="AQ255" s="224">
        <v>1</v>
      </c>
      <c r="AR255" s="84">
        <v>0</v>
      </c>
      <c r="AS255" s="94">
        <v>0</v>
      </c>
      <c r="AT255" s="224">
        <v>1</v>
      </c>
      <c r="AU255" s="84">
        <v>0</v>
      </c>
      <c r="AV255" s="225">
        <v>0</v>
      </c>
      <c r="AW255" s="226">
        <f t="shared" si="167"/>
        <v>10649</v>
      </c>
      <c r="AX255" s="226">
        <f t="shared" si="168"/>
        <v>21473</v>
      </c>
      <c r="AY255" s="227">
        <f t="shared" si="169"/>
        <v>46155</v>
      </c>
      <c r="AZ255" s="116"/>
      <c r="BA255" s="97">
        <v>14.5</v>
      </c>
      <c r="BB255" s="98">
        <v>0</v>
      </c>
      <c r="BC255" s="98">
        <v>12</v>
      </c>
      <c r="BD255" s="98">
        <v>7.5</v>
      </c>
      <c r="BE255" s="118">
        <v>10.5</v>
      </c>
      <c r="BF255" s="101"/>
      <c r="BG255" s="84"/>
      <c r="BH255" s="84"/>
      <c r="BI255" s="102"/>
      <c r="BJ255" s="102"/>
      <c r="BK255" s="102"/>
      <c r="BL255" s="103"/>
      <c r="BM255" s="104"/>
      <c r="BN255" s="102"/>
      <c r="BO255" s="102"/>
      <c r="BP255" s="104"/>
      <c r="BQ255" s="104"/>
      <c r="BR255" s="104"/>
      <c r="BS255" s="104"/>
      <c r="BT255" s="105">
        <f t="shared" si="154"/>
        <v>1</v>
      </c>
      <c r="BU255" s="105">
        <f t="shared" si="155"/>
        <v>1</v>
      </c>
      <c r="BV255" s="105">
        <f t="shared" si="156"/>
        <v>1</v>
      </c>
      <c r="BW255" s="105">
        <f t="shared" si="146"/>
        <v>1</v>
      </c>
      <c r="BX255" s="105">
        <f t="shared" si="157"/>
        <v>1</v>
      </c>
      <c r="BY255" s="105">
        <f t="shared" si="158"/>
        <v>1</v>
      </c>
      <c r="BZ255" s="105">
        <f t="shared" si="159"/>
        <v>1</v>
      </c>
      <c r="CA255" s="221">
        <v>0.98</v>
      </c>
      <c r="CB255" s="221">
        <v>0.9</v>
      </c>
      <c r="CC255" s="339">
        <f t="shared" ref="CC255:CI255" si="174">AVERAGE(BT255:BT261)</f>
        <v>1</v>
      </c>
      <c r="CD255" s="339">
        <f t="shared" si="174"/>
        <v>1</v>
      </c>
      <c r="CE255" s="339">
        <f t="shared" si="174"/>
        <v>1</v>
      </c>
      <c r="CF255" s="339">
        <f t="shared" si="174"/>
        <v>1</v>
      </c>
      <c r="CG255" s="339">
        <f t="shared" si="174"/>
        <v>1</v>
      </c>
      <c r="CH255" s="339">
        <f t="shared" si="174"/>
        <v>1</v>
      </c>
      <c r="CI255" s="339">
        <f t="shared" si="174"/>
        <v>1</v>
      </c>
      <c r="CJ255" s="222">
        <v>0.998</v>
      </c>
      <c r="CK255" s="222">
        <v>0.95</v>
      </c>
      <c r="CL255" s="223">
        <f t="shared" si="147"/>
        <v>1</v>
      </c>
      <c r="CM255" s="223">
        <f t="shared" si="148"/>
        <v>1</v>
      </c>
      <c r="CN255" s="223">
        <f t="shared" si="149"/>
        <v>1</v>
      </c>
      <c r="CO255" s="223">
        <f t="shared" si="150"/>
        <v>1</v>
      </c>
      <c r="CP255" s="223">
        <f t="shared" si="151"/>
        <v>1</v>
      </c>
      <c r="CQ255" s="223">
        <f t="shared" si="152"/>
        <v>1</v>
      </c>
      <c r="CR255" s="223">
        <f t="shared" si="153"/>
        <v>1</v>
      </c>
      <c r="CS255" s="342">
        <f t="shared" ref="CS255:CY255" si="175">AVERAGE(CL255:CL261)</f>
        <v>1</v>
      </c>
      <c r="CT255" s="342">
        <f t="shared" si="175"/>
        <v>1</v>
      </c>
      <c r="CU255" s="342">
        <f t="shared" si="175"/>
        <v>1</v>
      </c>
      <c r="CV255" s="342">
        <f t="shared" si="175"/>
        <v>1</v>
      </c>
      <c r="CW255" s="342">
        <f t="shared" si="175"/>
        <v>1</v>
      </c>
      <c r="CX255" s="342">
        <f t="shared" si="175"/>
        <v>1</v>
      </c>
      <c r="CY255" s="342">
        <f t="shared" si="175"/>
        <v>1</v>
      </c>
      <c r="CZ255" s="342">
        <f>(SUM(Q254:Q260)-SUM(R254:R260))/SUM(Q254:Q260)</f>
        <v>0.95864390987633408</v>
      </c>
      <c r="DA255" s="338">
        <f>(SUM(U254:U260)-SUM(V254:V260))/SUM(U254:U260)</f>
        <v>0.95974972659688373</v>
      </c>
      <c r="DB255" s="338">
        <f>((SUM(E254:E260)-SUM(F254:F260))/SUM(E254:E260))</f>
        <v>0.97779844470388033</v>
      </c>
      <c r="DC255" s="338">
        <f>((SUM(I254:I260)-SUM(J254:J260))/SUM(I254:I260))</f>
        <v>0.97089933373084802</v>
      </c>
      <c r="DD255" s="338">
        <f>((SUM(M254:M260)-SUM(N254:N260))/SUM(M254:M260))</f>
        <v>0.96858029480217223</v>
      </c>
      <c r="DE255" s="84">
        <f t="shared" si="136"/>
        <v>0</v>
      </c>
      <c r="DF255" s="84">
        <f t="shared" si="136"/>
        <v>0</v>
      </c>
      <c r="DG255" s="84">
        <f t="shared" si="136"/>
        <v>0</v>
      </c>
      <c r="DH255" s="84">
        <f t="shared" si="137"/>
        <v>0</v>
      </c>
      <c r="DI255" s="84">
        <f t="shared" si="137"/>
        <v>0</v>
      </c>
      <c r="DJ255" s="84">
        <f t="shared" si="137"/>
        <v>0</v>
      </c>
      <c r="DK255" s="84">
        <f t="shared" si="137"/>
        <v>0</v>
      </c>
      <c r="DL255" s="337">
        <f>IF(CC255&lt;99%,5000,IF(CC255&lt;99.2%,4500,IF(CC255&lt;99.3%,4000,IF(CC255&lt;99.4%,3500,IF(CC255&lt;99.5%,3000,IF(CC255&lt;99.6%,2500,IF(CC255&lt;99.7%,2000,IF(CC255&lt;99.8%,1500,))))))))</f>
        <v>0</v>
      </c>
      <c r="DM255" s="337">
        <f>IF(CD255&lt;99%,5000,IF(CD255&lt;99.2%,4500,IF(CD255&lt;99.3%,4000,IF(CD255&lt;99.4%,3500,IF(CD255&lt;99.5%,3000,IF(CD255&lt;99.6%,2500,IF(CD255&lt;99.7%,2000,IF(CD255&lt;99.8%,1500,))))))))</f>
        <v>0</v>
      </c>
      <c r="DN255" s="337">
        <f>IF(CE255&lt;99%,5000,IF(CE255&lt;99.2%,4500,IF(CE255&lt;99.3%,4000,IF(CE255&lt;99.4%,3500,IF(CE255&lt;99.5%,3000,IF(CE255&lt;99.6%,2500,IF(CE255&lt;99.7%,2000,IF(CE255&lt;99.8%,1500,))))))))</f>
        <v>0</v>
      </c>
      <c r="DO255" s="337">
        <f>IF(CF255&lt;88.2%,5000,IF(CF255&lt;88.4%,4500,IF(CF255&lt;88.5%,4000,IF(CF255&lt;88.6%,3500,IF(CF255&lt;88.7%,3000,IF(CF255&lt;88.8%,2500,IF(CF255&lt;88.9%,2000,IF(CF255&lt;90%,1500,))))))))</f>
        <v>0</v>
      </c>
      <c r="DP255" s="337">
        <f>IF(CG255&lt;99%,5000,IF(CG255&lt;99.2%,4500,IF(CG255&lt;99.3%,4000,IF(CG255&lt;99.4%,3500,IF(CG255&lt;99.5%,3000,IF(CG255&lt;99.6%,2500,IF(CG255&lt;99.7%,2000,IF(CG255&lt;99.8%,1500,))))))))</f>
        <v>0</v>
      </c>
      <c r="DQ255" s="337">
        <f>IF(CH255&lt;99%,5000,IF(CH255&lt;99.2%,4500,IF(CH255&lt;99.3%,4000,IF(CH255&lt;99.4%,3500,IF(CH255&lt;99.5%,3000,IF(CH255&lt;99.6%,2500,IF(CH255&lt;99.7%,2000,IF(CH255&lt;99.8%,1500,))))))))</f>
        <v>0</v>
      </c>
      <c r="DR255" s="337">
        <f>IF(CI255&lt;99%,5000,IF(CI255&lt;99.2%,4500,IF(CI255&lt;99.3%,4000,IF(CI255&lt;99.4%,3500,IF(CI255&lt;99.5%,3000,IF(CI255&lt;99.6%,2500,IF(CI255&lt;99.7%,2000,IF(CI255&lt;99.8%,1500,))))))))</f>
        <v>0</v>
      </c>
    </row>
    <row r="256" spans="1:122" ht="13.5" thickBot="1" x14ac:dyDescent="0.25">
      <c r="A256" s="84">
        <v>1930</v>
      </c>
      <c r="B256" s="335"/>
      <c r="C256" s="113">
        <v>42752</v>
      </c>
      <c r="D256" s="87">
        <v>81088</v>
      </c>
      <c r="E256" s="84">
        <v>11730</v>
      </c>
      <c r="F256" s="88">
        <v>245</v>
      </c>
      <c r="G256" s="84">
        <v>0</v>
      </c>
      <c r="H256" s="232">
        <v>0.97911338448422847</v>
      </c>
      <c r="I256" s="88">
        <v>14927</v>
      </c>
      <c r="J256" s="84">
        <v>453</v>
      </c>
      <c r="K256" s="88">
        <v>0</v>
      </c>
      <c r="L256" s="89">
        <v>0.96965230789843904</v>
      </c>
      <c r="M256" s="88">
        <v>5721</v>
      </c>
      <c r="N256" s="88">
        <v>175</v>
      </c>
      <c r="O256" s="88">
        <v>1</v>
      </c>
      <c r="P256" s="90">
        <v>0.96941094214298196</v>
      </c>
      <c r="Q256" s="88">
        <v>9355</v>
      </c>
      <c r="R256" s="88">
        <v>374</v>
      </c>
      <c r="S256" s="88">
        <v>0</v>
      </c>
      <c r="T256" s="90">
        <v>0.96002137894174233</v>
      </c>
      <c r="U256" s="88">
        <v>39355</v>
      </c>
      <c r="V256" s="88">
        <v>1601</v>
      </c>
      <c r="W256" s="88">
        <v>2</v>
      </c>
      <c r="X256" s="90">
        <v>0.95931901918434759</v>
      </c>
      <c r="Y256" s="85">
        <v>81088</v>
      </c>
      <c r="Z256" s="85">
        <v>2848</v>
      </c>
      <c r="AA256" s="91">
        <v>3</v>
      </c>
      <c r="AB256" s="92">
        <v>1</v>
      </c>
      <c r="AC256" s="84">
        <v>0</v>
      </c>
      <c r="AD256" s="84">
        <v>0</v>
      </c>
      <c r="AE256" s="115">
        <v>1</v>
      </c>
      <c r="AF256" s="84">
        <v>0</v>
      </c>
      <c r="AG256" s="84">
        <v>0</v>
      </c>
      <c r="AH256" s="115">
        <v>1</v>
      </c>
      <c r="AI256" s="84">
        <v>0</v>
      </c>
      <c r="AJ256" s="84">
        <v>0</v>
      </c>
      <c r="AK256" s="224">
        <v>1</v>
      </c>
      <c r="AL256" s="84">
        <v>0</v>
      </c>
      <c r="AM256" s="94">
        <v>0</v>
      </c>
      <c r="AN256" s="224">
        <v>1</v>
      </c>
      <c r="AO256" s="84">
        <v>0</v>
      </c>
      <c r="AP256" s="94">
        <v>0</v>
      </c>
      <c r="AQ256" s="224">
        <v>1</v>
      </c>
      <c r="AR256" s="84">
        <v>0</v>
      </c>
      <c r="AS256" s="94">
        <v>0</v>
      </c>
      <c r="AT256" s="224">
        <v>1</v>
      </c>
      <c r="AU256" s="84">
        <v>0</v>
      </c>
      <c r="AV256" s="225">
        <v>0</v>
      </c>
      <c r="AW256" s="226">
        <f t="shared" si="167"/>
        <v>11730</v>
      </c>
      <c r="AX256" s="226">
        <f t="shared" si="168"/>
        <v>20648</v>
      </c>
      <c r="AY256" s="227">
        <f t="shared" si="169"/>
        <v>48710</v>
      </c>
      <c r="AZ256" s="116"/>
      <c r="BA256" s="97">
        <v>21</v>
      </c>
      <c r="BB256" s="98">
        <v>9</v>
      </c>
      <c r="BC256" s="98">
        <v>22</v>
      </c>
      <c r="BD256" s="99">
        <v>7.5</v>
      </c>
      <c r="BE256" s="100">
        <v>10.5</v>
      </c>
      <c r="BF256" s="101">
        <v>0</v>
      </c>
      <c r="BG256" s="84">
        <v>0</v>
      </c>
      <c r="BH256" s="84">
        <v>0</v>
      </c>
      <c r="BI256" s="102">
        <v>0</v>
      </c>
      <c r="BJ256" s="102">
        <v>0</v>
      </c>
      <c r="BK256" s="102">
        <v>0</v>
      </c>
      <c r="BL256" s="103">
        <v>0</v>
      </c>
      <c r="BM256" s="104"/>
      <c r="BN256" s="102"/>
      <c r="BO256" s="102"/>
      <c r="BP256" s="104"/>
      <c r="BQ256" s="104"/>
      <c r="BR256" s="104"/>
      <c r="BS256" s="104"/>
      <c r="BT256" s="105">
        <f>IF(BM256&lt;1,1,AB256)</f>
        <v>1</v>
      </c>
      <c r="BU256" s="105">
        <f>IF(BN256&lt;1,1,AE256)</f>
        <v>1</v>
      </c>
      <c r="BV256" s="105">
        <f>IF(BO256&lt;1,1,AH256)</f>
        <v>1</v>
      </c>
      <c r="BW256" s="105">
        <f>IF(BP256&lt;1,1,AK256)</f>
        <v>1</v>
      </c>
      <c r="BX256" s="105">
        <f>IF(BQ256&lt;1,1,AN256)</f>
        <v>1</v>
      </c>
      <c r="BY256" s="105">
        <f>IF(BR256&lt;1,1,AQ256)</f>
        <v>1</v>
      </c>
      <c r="BZ256" s="105">
        <f>IF(BS256&lt;1,1,AT256)</f>
        <v>1</v>
      </c>
      <c r="CA256" s="221">
        <v>0.98</v>
      </c>
      <c r="CB256" s="221">
        <v>0.9</v>
      </c>
      <c r="CC256" s="340"/>
      <c r="CD256" s="340"/>
      <c r="CE256" s="340"/>
      <c r="CF256" s="340"/>
      <c r="CG256" s="340"/>
      <c r="CH256" s="340"/>
      <c r="CI256" s="340"/>
      <c r="CJ256" s="222">
        <v>0.998</v>
      </c>
      <c r="CK256" s="222">
        <v>0.95</v>
      </c>
      <c r="CL256" s="223">
        <f t="shared" si="147"/>
        <v>1</v>
      </c>
      <c r="CM256" s="223">
        <f t="shared" si="148"/>
        <v>1</v>
      </c>
      <c r="CN256" s="223">
        <f t="shared" si="149"/>
        <v>1</v>
      </c>
      <c r="CO256" s="223">
        <f t="shared" si="150"/>
        <v>1</v>
      </c>
      <c r="CP256" s="223">
        <f t="shared" si="151"/>
        <v>1</v>
      </c>
      <c r="CQ256" s="223">
        <f t="shared" si="152"/>
        <v>1</v>
      </c>
      <c r="CR256" s="223">
        <f t="shared" si="153"/>
        <v>1</v>
      </c>
      <c r="CS256" s="343"/>
      <c r="CT256" s="343"/>
      <c r="CU256" s="343"/>
      <c r="CV256" s="343"/>
      <c r="CW256" s="343"/>
      <c r="CX256" s="343"/>
      <c r="CY256" s="343"/>
      <c r="CZ256" s="342"/>
      <c r="DA256" s="338"/>
      <c r="DB256" s="338"/>
      <c r="DC256" s="338"/>
      <c r="DD256" s="338"/>
      <c r="DE256" s="84">
        <f t="shared" si="136"/>
        <v>0</v>
      </c>
      <c r="DF256" s="84">
        <f t="shared" si="136"/>
        <v>0</v>
      </c>
      <c r="DG256" s="84">
        <f t="shared" si="136"/>
        <v>0</v>
      </c>
      <c r="DH256" s="84">
        <f t="shared" si="137"/>
        <v>0</v>
      </c>
      <c r="DI256" s="84">
        <f t="shared" si="137"/>
        <v>0</v>
      </c>
      <c r="DJ256" s="84">
        <f t="shared" si="137"/>
        <v>0</v>
      </c>
      <c r="DK256" s="84">
        <f t="shared" si="137"/>
        <v>0</v>
      </c>
      <c r="DL256" s="337"/>
      <c r="DM256" s="337"/>
      <c r="DN256" s="337"/>
      <c r="DO256" s="337"/>
      <c r="DP256" s="337"/>
      <c r="DQ256" s="337"/>
      <c r="DR256" s="337"/>
    </row>
    <row r="257" spans="1:122" ht="13.5" thickBot="1" x14ac:dyDescent="0.25">
      <c r="A257" s="84">
        <v>1931</v>
      </c>
      <c r="B257" s="335"/>
      <c r="C257" s="113">
        <v>42753</v>
      </c>
      <c r="D257" s="87">
        <v>76541</v>
      </c>
      <c r="E257" s="84">
        <v>9586</v>
      </c>
      <c r="F257" s="88">
        <v>190</v>
      </c>
      <c r="G257" s="84">
        <v>0</v>
      </c>
      <c r="H257" s="232">
        <v>0.98017942833298566</v>
      </c>
      <c r="I257" s="88">
        <v>17283</v>
      </c>
      <c r="J257" s="84">
        <v>396</v>
      </c>
      <c r="K257" s="88">
        <v>1</v>
      </c>
      <c r="L257" s="89">
        <v>0.97708731123068915</v>
      </c>
      <c r="M257" s="88">
        <v>5295</v>
      </c>
      <c r="N257" s="88">
        <v>158</v>
      </c>
      <c r="O257" s="88">
        <v>0</v>
      </c>
      <c r="P257" s="90">
        <v>0.97016052880075543</v>
      </c>
      <c r="Q257" s="88">
        <v>9859</v>
      </c>
      <c r="R257" s="88">
        <v>376</v>
      </c>
      <c r="S257" s="88">
        <v>7</v>
      </c>
      <c r="T257" s="90">
        <v>0.96186225783548029</v>
      </c>
      <c r="U257" s="88">
        <v>34518</v>
      </c>
      <c r="V257" s="88">
        <v>1427</v>
      </c>
      <c r="W257" s="88">
        <v>2</v>
      </c>
      <c r="X257" s="90">
        <v>0.95865925024624832</v>
      </c>
      <c r="Y257" s="85">
        <v>76541</v>
      </c>
      <c r="Z257" s="85">
        <v>2547</v>
      </c>
      <c r="AA257" s="91">
        <v>10</v>
      </c>
      <c r="AB257" s="92">
        <v>1</v>
      </c>
      <c r="AC257" s="84">
        <v>0</v>
      </c>
      <c r="AD257" s="84">
        <v>0</v>
      </c>
      <c r="AE257" s="115">
        <v>1</v>
      </c>
      <c r="AF257" s="84">
        <v>0</v>
      </c>
      <c r="AG257" s="84">
        <v>0</v>
      </c>
      <c r="AH257" s="115">
        <v>1</v>
      </c>
      <c r="AI257" s="84">
        <v>0</v>
      </c>
      <c r="AJ257" s="84">
        <v>0</v>
      </c>
      <c r="AK257" s="224">
        <v>1</v>
      </c>
      <c r="AL257" s="84">
        <v>0</v>
      </c>
      <c r="AM257" s="94">
        <v>0</v>
      </c>
      <c r="AN257" s="224">
        <v>1</v>
      </c>
      <c r="AO257" s="84">
        <v>0</v>
      </c>
      <c r="AP257" s="94">
        <v>0</v>
      </c>
      <c r="AQ257" s="224">
        <v>1</v>
      </c>
      <c r="AR257" s="84">
        <v>0</v>
      </c>
      <c r="AS257" s="94">
        <v>0</v>
      </c>
      <c r="AT257" s="224">
        <v>1</v>
      </c>
      <c r="AU257" s="84">
        <v>0</v>
      </c>
      <c r="AV257" s="225">
        <v>0</v>
      </c>
      <c r="AW257" s="226">
        <f t="shared" si="167"/>
        <v>9586</v>
      </c>
      <c r="AX257" s="226">
        <f t="shared" si="168"/>
        <v>22578</v>
      </c>
      <c r="AY257" s="227">
        <f t="shared" si="169"/>
        <v>44377</v>
      </c>
      <c r="AZ257" s="116"/>
      <c r="BA257" s="97">
        <v>21</v>
      </c>
      <c r="BB257" s="98">
        <v>9</v>
      </c>
      <c r="BC257" s="98">
        <v>18</v>
      </c>
      <c r="BD257" s="99">
        <v>7.5</v>
      </c>
      <c r="BE257" s="100">
        <v>10.5</v>
      </c>
      <c r="BF257" s="101"/>
      <c r="BG257" s="84"/>
      <c r="BH257" s="84"/>
      <c r="BI257" s="102"/>
      <c r="BJ257" s="102"/>
      <c r="BK257" s="102"/>
      <c r="BL257" s="103"/>
      <c r="BM257" s="104"/>
      <c r="BN257" s="102"/>
      <c r="BO257" s="102"/>
      <c r="BP257" s="104"/>
      <c r="BQ257" s="104"/>
      <c r="BR257" s="104"/>
      <c r="BS257" s="104"/>
      <c r="BT257" s="105">
        <f t="shared" si="154"/>
        <v>1</v>
      </c>
      <c r="BU257" s="105">
        <f t="shared" si="155"/>
        <v>1</v>
      </c>
      <c r="BV257" s="105">
        <f t="shared" si="156"/>
        <v>1</v>
      </c>
      <c r="BW257" s="105">
        <f t="shared" si="146"/>
        <v>1</v>
      </c>
      <c r="BX257" s="105">
        <f t="shared" si="157"/>
        <v>1</v>
      </c>
      <c r="BY257" s="105">
        <f t="shared" si="158"/>
        <v>1</v>
      </c>
      <c r="BZ257" s="105">
        <f t="shared" si="159"/>
        <v>1</v>
      </c>
      <c r="CA257" s="221">
        <v>0.98</v>
      </c>
      <c r="CB257" s="221">
        <v>0.9</v>
      </c>
      <c r="CC257" s="340"/>
      <c r="CD257" s="340"/>
      <c r="CE257" s="340"/>
      <c r="CF257" s="340"/>
      <c r="CG257" s="340"/>
      <c r="CH257" s="340"/>
      <c r="CI257" s="340"/>
      <c r="CJ257" s="222">
        <v>0.998</v>
      </c>
      <c r="CK257" s="222">
        <v>0.95</v>
      </c>
      <c r="CL257" s="223">
        <f t="shared" si="147"/>
        <v>1</v>
      </c>
      <c r="CM257" s="223">
        <f t="shared" si="148"/>
        <v>1</v>
      </c>
      <c r="CN257" s="223">
        <f t="shared" si="149"/>
        <v>1</v>
      </c>
      <c r="CO257" s="223">
        <f t="shared" si="150"/>
        <v>1</v>
      </c>
      <c r="CP257" s="223">
        <f t="shared" si="151"/>
        <v>1</v>
      </c>
      <c r="CQ257" s="223">
        <f t="shared" si="152"/>
        <v>1</v>
      </c>
      <c r="CR257" s="223">
        <f t="shared" si="153"/>
        <v>1</v>
      </c>
      <c r="CS257" s="343"/>
      <c r="CT257" s="343"/>
      <c r="CU257" s="343"/>
      <c r="CV257" s="343"/>
      <c r="CW257" s="343"/>
      <c r="CX257" s="343"/>
      <c r="CY257" s="343"/>
      <c r="CZ257" s="342"/>
      <c r="DA257" s="338"/>
      <c r="DB257" s="338"/>
      <c r="DC257" s="338"/>
      <c r="DD257" s="338"/>
      <c r="DE257" s="84">
        <f t="shared" si="136"/>
        <v>0</v>
      </c>
      <c r="DF257" s="84">
        <f t="shared" si="136"/>
        <v>0</v>
      </c>
      <c r="DG257" s="84">
        <f t="shared" si="136"/>
        <v>0</v>
      </c>
      <c r="DH257" s="84">
        <f t="shared" si="137"/>
        <v>0</v>
      </c>
      <c r="DI257" s="84">
        <f t="shared" si="137"/>
        <v>0</v>
      </c>
      <c r="DJ257" s="84">
        <f t="shared" si="137"/>
        <v>0</v>
      </c>
      <c r="DK257" s="84">
        <f t="shared" si="137"/>
        <v>0</v>
      </c>
      <c r="DL257" s="337"/>
      <c r="DM257" s="337"/>
      <c r="DN257" s="337"/>
      <c r="DO257" s="337"/>
      <c r="DP257" s="337"/>
      <c r="DQ257" s="337"/>
      <c r="DR257" s="337"/>
    </row>
    <row r="258" spans="1:122" ht="13.5" thickBot="1" x14ac:dyDescent="0.25">
      <c r="A258" s="84">
        <v>1932</v>
      </c>
      <c r="B258" s="335"/>
      <c r="C258" s="113">
        <v>42754</v>
      </c>
      <c r="D258" s="87">
        <v>67311</v>
      </c>
      <c r="E258" s="84">
        <v>10115</v>
      </c>
      <c r="F258" s="88">
        <v>266</v>
      </c>
      <c r="G258" s="84">
        <v>0</v>
      </c>
      <c r="H258" s="232">
        <v>0.97370242214532876</v>
      </c>
      <c r="I258" s="88">
        <v>10303</v>
      </c>
      <c r="J258" s="84">
        <v>291</v>
      </c>
      <c r="K258" s="88">
        <v>0</v>
      </c>
      <c r="L258" s="89">
        <v>0.97175579928176259</v>
      </c>
      <c r="M258" s="88">
        <v>4094</v>
      </c>
      <c r="N258" s="88">
        <v>91</v>
      </c>
      <c r="O258" s="88">
        <v>0</v>
      </c>
      <c r="P258" s="90">
        <v>0.97777234978016614</v>
      </c>
      <c r="Q258" s="88">
        <v>6721</v>
      </c>
      <c r="R258" s="88">
        <v>273</v>
      </c>
      <c r="S258" s="88">
        <v>0</v>
      </c>
      <c r="T258" s="90">
        <v>0.95938104448742745</v>
      </c>
      <c r="U258" s="88">
        <v>36078</v>
      </c>
      <c r="V258" s="88">
        <v>1727</v>
      </c>
      <c r="W258" s="88">
        <v>1</v>
      </c>
      <c r="X258" s="90">
        <v>0.9521314928765453</v>
      </c>
      <c r="Y258" s="85">
        <v>67311</v>
      </c>
      <c r="Z258" s="85">
        <v>2648</v>
      </c>
      <c r="AA258" s="91">
        <v>1</v>
      </c>
      <c r="AB258" s="92">
        <v>1</v>
      </c>
      <c r="AC258" s="84">
        <v>0</v>
      </c>
      <c r="AD258" s="84">
        <v>0</v>
      </c>
      <c r="AE258" s="115">
        <v>1</v>
      </c>
      <c r="AF258" s="84">
        <v>0</v>
      </c>
      <c r="AG258" s="84">
        <v>0</v>
      </c>
      <c r="AH258" s="115">
        <v>1</v>
      </c>
      <c r="AI258" s="84">
        <v>0</v>
      </c>
      <c r="AJ258" s="84">
        <v>0</v>
      </c>
      <c r="AK258" s="224">
        <v>1</v>
      </c>
      <c r="AL258" s="84">
        <v>0</v>
      </c>
      <c r="AM258" s="94">
        <v>0</v>
      </c>
      <c r="AN258" s="224">
        <v>1</v>
      </c>
      <c r="AO258" s="84">
        <v>0</v>
      </c>
      <c r="AP258" s="94">
        <v>0</v>
      </c>
      <c r="AQ258" s="224">
        <v>1</v>
      </c>
      <c r="AR258" s="84">
        <v>0</v>
      </c>
      <c r="AS258" s="94">
        <v>0</v>
      </c>
      <c r="AT258" s="224">
        <v>1</v>
      </c>
      <c r="AU258" s="84">
        <v>0</v>
      </c>
      <c r="AV258" s="225">
        <v>0</v>
      </c>
      <c r="AW258" s="226">
        <f t="shared" si="167"/>
        <v>10115</v>
      </c>
      <c r="AX258" s="226">
        <f t="shared" si="168"/>
        <v>14397</v>
      </c>
      <c r="AY258" s="227">
        <f t="shared" si="169"/>
        <v>42799</v>
      </c>
      <c r="AZ258" s="116"/>
      <c r="BA258" s="97">
        <v>21</v>
      </c>
      <c r="BB258" s="98">
        <v>9</v>
      </c>
      <c r="BC258" s="98">
        <v>22</v>
      </c>
      <c r="BD258" s="99">
        <v>7.5</v>
      </c>
      <c r="BE258" s="100">
        <v>10.5</v>
      </c>
      <c r="BF258" s="101"/>
      <c r="BG258" s="84"/>
      <c r="BH258" s="84"/>
      <c r="BI258" s="102"/>
      <c r="BJ258" s="102"/>
      <c r="BK258" s="102"/>
      <c r="BL258" s="103"/>
      <c r="BM258" s="104"/>
      <c r="BN258" s="102"/>
      <c r="BO258" s="102"/>
      <c r="BP258" s="104"/>
      <c r="BQ258" s="104"/>
      <c r="BR258" s="104"/>
      <c r="BS258" s="104"/>
      <c r="BT258" s="105">
        <f t="shared" si="154"/>
        <v>1</v>
      </c>
      <c r="BU258" s="105">
        <f t="shared" si="155"/>
        <v>1</v>
      </c>
      <c r="BV258" s="105">
        <f t="shared" si="156"/>
        <v>1</v>
      </c>
      <c r="BW258" s="105">
        <f t="shared" si="146"/>
        <v>1</v>
      </c>
      <c r="BX258" s="105">
        <f t="shared" si="157"/>
        <v>1</v>
      </c>
      <c r="BY258" s="105">
        <f t="shared" si="158"/>
        <v>1</v>
      </c>
      <c r="BZ258" s="105">
        <f t="shared" si="159"/>
        <v>1</v>
      </c>
      <c r="CA258" s="221">
        <v>0.98</v>
      </c>
      <c r="CB258" s="221">
        <v>0.9</v>
      </c>
      <c r="CC258" s="340"/>
      <c r="CD258" s="340"/>
      <c r="CE258" s="340"/>
      <c r="CF258" s="340"/>
      <c r="CG258" s="340"/>
      <c r="CH258" s="340"/>
      <c r="CI258" s="340"/>
      <c r="CJ258" s="222">
        <v>0.998</v>
      </c>
      <c r="CK258" s="222">
        <v>0.95</v>
      </c>
      <c r="CL258" s="223">
        <f t="shared" si="147"/>
        <v>1</v>
      </c>
      <c r="CM258" s="223">
        <f t="shared" si="148"/>
        <v>1</v>
      </c>
      <c r="CN258" s="223">
        <f t="shared" si="149"/>
        <v>1</v>
      </c>
      <c r="CO258" s="223">
        <f t="shared" si="150"/>
        <v>1</v>
      </c>
      <c r="CP258" s="223">
        <f t="shared" si="151"/>
        <v>1</v>
      </c>
      <c r="CQ258" s="223">
        <f t="shared" si="152"/>
        <v>1</v>
      </c>
      <c r="CR258" s="223">
        <f t="shared" si="153"/>
        <v>1</v>
      </c>
      <c r="CS258" s="343"/>
      <c r="CT258" s="343"/>
      <c r="CU258" s="343"/>
      <c r="CV258" s="343"/>
      <c r="CW258" s="343"/>
      <c r="CX258" s="343"/>
      <c r="CY258" s="343"/>
      <c r="CZ258" s="342"/>
      <c r="DA258" s="338"/>
      <c r="DB258" s="338"/>
      <c r="DC258" s="338"/>
      <c r="DD258" s="338"/>
      <c r="DE258" s="84">
        <f t="shared" si="136"/>
        <v>0</v>
      </c>
      <c r="DF258" s="84">
        <f t="shared" si="136"/>
        <v>0</v>
      </c>
      <c r="DG258" s="84">
        <f t="shared" si="136"/>
        <v>0</v>
      </c>
      <c r="DH258" s="84">
        <f t="shared" si="137"/>
        <v>0</v>
      </c>
      <c r="DI258" s="84">
        <f t="shared" si="137"/>
        <v>0</v>
      </c>
      <c r="DJ258" s="84">
        <f t="shared" si="137"/>
        <v>0</v>
      </c>
      <c r="DK258" s="84">
        <f t="shared" si="137"/>
        <v>0</v>
      </c>
      <c r="DL258" s="337"/>
      <c r="DM258" s="337"/>
      <c r="DN258" s="337"/>
      <c r="DO258" s="337"/>
      <c r="DP258" s="337"/>
      <c r="DQ258" s="337"/>
      <c r="DR258" s="337"/>
    </row>
    <row r="259" spans="1:122" ht="13.5" thickBot="1" x14ac:dyDescent="0.25">
      <c r="A259" s="84">
        <v>1933</v>
      </c>
      <c r="B259" s="335"/>
      <c r="C259" s="113">
        <v>42755</v>
      </c>
      <c r="D259" s="87">
        <v>66780</v>
      </c>
      <c r="E259" s="84">
        <v>8457</v>
      </c>
      <c r="F259" s="88">
        <v>212</v>
      </c>
      <c r="G259" s="84">
        <v>5</v>
      </c>
      <c r="H259" s="232">
        <v>0.97493200898663834</v>
      </c>
      <c r="I259" s="88">
        <v>12777</v>
      </c>
      <c r="J259" s="84">
        <v>409</v>
      </c>
      <c r="K259" s="88">
        <v>0</v>
      </c>
      <c r="L259" s="89">
        <v>0.96798935587383583</v>
      </c>
      <c r="M259" s="88">
        <v>4929</v>
      </c>
      <c r="N259" s="88">
        <v>128</v>
      </c>
      <c r="O259" s="88">
        <v>0</v>
      </c>
      <c r="P259" s="90">
        <v>0.97403124365997162</v>
      </c>
      <c r="Q259" s="88">
        <v>8188</v>
      </c>
      <c r="R259" s="88">
        <v>423</v>
      </c>
      <c r="S259" s="88">
        <v>5</v>
      </c>
      <c r="T259" s="90">
        <v>0.94833903273082565</v>
      </c>
      <c r="U259" s="88">
        <v>32429</v>
      </c>
      <c r="V259" s="88">
        <v>1282</v>
      </c>
      <c r="W259" s="88">
        <v>6</v>
      </c>
      <c r="X259" s="90">
        <v>0.96046748280859728</v>
      </c>
      <c r="Y259" s="85">
        <v>66780</v>
      </c>
      <c r="Z259" s="85">
        <v>2454</v>
      </c>
      <c r="AA259" s="91">
        <v>16</v>
      </c>
      <c r="AB259" s="92">
        <v>1</v>
      </c>
      <c r="AC259" s="84">
        <v>0</v>
      </c>
      <c r="AD259" s="84">
        <v>0</v>
      </c>
      <c r="AE259" s="115">
        <v>1</v>
      </c>
      <c r="AF259" s="84">
        <v>0</v>
      </c>
      <c r="AG259" s="84">
        <v>0</v>
      </c>
      <c r="AH259" s="115">
        <v>1</v>
      </c>
      <c r="AI259" s="84">
        <v>0</v>
      </c>
      <c r="AJ259" s="84">
        <v>0</v>
      </c>
      <c r="AK259" s="224">
        <v>1</v>
      </c>
      <c r="AL259" s="84">
        <v>0</v>
      </c>
      <c r="AM259" s="94">
        <v>0</v>
      </c>
      <c r="AN259" s="224">
        <v>1</v>
      </c>
      <c r="AO259" s="84">
        <v>0</v>
      </c>
      <c r="AP259" s="94">
        <v>0</v>
      </c>
      <c r="AQ259" s="224">
        <v>1</v>
      </c>
      <c r="AR259" s="84">
        <v>0</v>
      </c>
      <c r="AS259" s="94">
        <v>0</v>
      </c>
      <c r="AT259" s="224">
        <v>1</v>
      </c>
      <c r="AU259" s="84">
        <v>0</v>
      </c>
      <c r="AV259" s="225">
        <v>0</v>
      </c>
      <c r="AW259" s="226">
        <f t="shared" si="167"/>
        <v>8457</v>
      </c>
      <c r="AX259" s="226">
        <f t="shared" si="168"/>
        <v>17706</v>
      </c>
      <c r="AY259" s="227">
        <f t="shared" si="169"/>
        <v>40617</v>
      </c>
      <c r="AZ259" s="116"/>
      <c r="BA259" s="97">
        <v>21</v>
      </c>
      <c r="BB259" s="98">
        <v>9</v>
      </c>
      <c r="BC259" s="98">
        <v>22</v>
      </c>
      <c r="BD259" s="99">
        <v>7.5</v>
      </c>
      <c r="BE259" s="100">
        <v>10.5</v>
      </c>
      <c r="BF259" s="101"/>
      <c r="BG259" s="84"/>
      <c r="BH259" s="84"/>
      <c r="BI259" s="102"/>
      <c r="BJ259" s="102"/>
      <c r="BK259" s="102"/>
      <c r="BL259" s="103"/>
      <c r="BM259" s="104"/>
      <c r="BN259" s="102"/>
      <c r="BO259" s="102"/>
      <c r="BP259" s="104"/>
      <c r="BQ259" s="104"/>
      <c r="BR259" s="104"/>
      <c r="BS259" s="104"/>
      <c r="BT259" s="105">
        <f t="shared" si="154"/>
        <v>1</v>
      </c>
      <c r="BU259" s="105">
        <f t="shared" si="155"/>
        <v>1</v>
      </c>
      <c r="BV259" s="105">
        <f t="shared" si="156"/>
        <v>1</v>
      </c>
      <c r="BW259" s="105">
        <f t="shared" si="146"/>
        <v>1</v>
      </c>
      <c r="BX259" s="105">
        <f t="shared" si="157"/>
        <v>1</v>
      </c>
      <c r="BY259" s="105">
        <f t="shared" si="158"/>
        <v>1</v>
      </c>
      <c r="BZ259" s="105">
        <f t="shared" si="159"/>
        <v>1</v>
      </c>
      <c r="CA259" s="221">
        <v>0.98</v>
      </c>
      <c r="CB259" s="221">
        <v>0.9</v>
      </c>
      <c r="CC259" s="340"/>
      <c r="CD259" s="340"/>
      <c r="CE259" s="340"/>
      <c r="CF259" s="340"/>
      <c r="CG259" s="340"/>
      <c r="CH259" s="340"/>
      <c r="CI259" s="340"/>
      <c r="CJ259" s="222">
        <v>0.998</v>
      </c>
      <c r="CK259" s="222">
        <v>0.95</v>
      </c>
      <c r="CL259" s="223">
        <f t="shared" si="147"/>
        <v>1</v>
      </c>
      <c r="CM259" s="223">
        <f t="shared" si="148"/>
        <v>1</v>
      </c>
      <c r="CN259" s="223">
        <f t="shared" si="149"/>
        <v>1</v>
      </c>
      <c r="CO259" s="223">
        <f t="shared" si="150"/>
        <v>1</v>
      </c>
      <c r="CP259" s="223">
        <f t="shared" si="151"/>
        <v>1</v>
      </c>
      <c r="CQ259" s="223">
        <f t="shared" si="152"/>
        <v>1</v>
      </c>
      <c r="CR259" s="223">
        <f t="shared" si="153"/>
        <v>1</v>
      </c>
      <c r="CS259" s="343"/>
      <c r="CT259" s="343"/>
      <c r="CU259" s="343"/>
      <c r="CV259" s="343"/>
      <c r="CW259" s="343"/>
      <c r="CX259" s="343"/>
      <c r="CY259" s="343"/>
      <c r="CZ259" s="342"/>
      <c r="DA259" s="338"/>
      <c r="DB259" s="338"/>
      <c r="DC259" s="338"/>
      <c r="DD259" s="338"/>
      <c r="DE259" s="84">
        <f t="shared" si="136"/>
        <v>0</v>
      </c>
      <c r="DF259" s="84">
        <f t="shared" si="136"/>
        <v>0</v>
      </c>
      <c r="DG259" s="84">
        <f t="shared" si="136"/>
        <v>0</v>
      </c>
      <c r="DH259" s="84">
        <f t="shared" si="137"/>
        <v>0</v>
      </c>
      <c r="DI259" s="84">
        <f t="shared" si="137"/>
        <v>0</v>
      </c>
      <c r="DJ259" s="84">
        <f t="shared" si="137"/>
        <v>0</v>
      </c>
      <c r="DK259" s="84">
        <f t="shared" si="137"/>
        <v>0</v>
      </c>
      <c r="DL259" s="337"/>
      <c r="DM259" s="337"/>
      <c r="DN259" s="337"/>
      <c r="DO259" s="337"/>
      <c r="DP259" s="337"/>
      <c r="DQ259" s="337"/>
      <c r="DR259" s="337"/>
    </row>
    <row r="260" spans="1:122" ht="13.5" thickBot="1" x14ac:dyDescent="0.25">
      <c r="A260" s="84">
        <v>1934</v>
      </c>
      <c r="B260" s="335"/>
      <c r="C260" s="113">
        <v>42756</v>
      </c>
      <c r="D260" s="87">
        <v>59528</v>
      </c>
      <c r="E260" s="84"/>
      <c r="F260" s="88"/>
      <c r="G260" s="84"/>
      <c r="H260" s="232"/>
      <c r="I260" s="88">
        <v>4397</v>
      </c>
      <c r="J260" s="84">
        <v>296</v>
      </c>
      <c r="K260" s="88">
        <v>0</v>
      </c>
      <c r="L260" s="89">
        <v>0.93268137366386172</v>
      </c>
      <c r="M260" s="88">
        <v>2703</v>
      </c>
      <c r="N260" s="88">
        <v>99</v>
      </c>
      <c r="O260" s="88">
        <v>0</v>
      </c>
      <c r="P260" s="90">
        <v>0.96337402885682577</v>
      </c>
      <c r="Q260" s="88">
        <v>3179</v>
      </c>
      <c r="R260" s="88">
        <v>163</v>
      </c>
      <c r="S260" s="88">
        <v>0</v>
      </c>
      <c r="T260" s="90">
        <v>0.94872601446995908</v>
      </c>
      <c r="U260" s="88">
        <v>49249</v>
      </c>
      <c r="V260" s="88">
        <v>1858</v>
      </c>
      <c r="W260" s="88">
        <v>10</v>
      </c>
      <c r="X260" s="90">
        <v>0.96227334565168832</v>
      </c>
      <c r="Y260" s="84">
        <v>59528</v>
      </c>
      <c r="Z260" s="84">
        <v>2416</v>
      </c>
      <c r="AA260" s="94">
        <v>10</v>
      </c>
      <c r="AB260" s="115">
        <v>1</v>
      </c>
      <c r="AC260" s="84">
        <v>0</v>
      </c>
      <c r="AD260" s="84">
        <v>0</v>
      </c>
      <c r="AE260" s="115">
        <v>1</v>
      </c>
      <c r="AF260" s="84">
        <v>0</v>
      </c>
      <c r="AG260" s="84">
        <v>0</v>
      </c>
      <c r="AH260" s="115">
        <v>1</v>
      </c>
      <c r="AI260" s="84">
        <v>0</v>
      </c>
      <c r="AJ260" s="84">
        <v>0</v>
      </c>
      <c r="AK260" s="224">
        <v>1</v>
      </c>
      <c r="AL260" s="84">
        <v>0</v>
      </c>
      <c r="AM260" s="94">
        <v>0</v>
      </c>
      <c r="AN260" s="224">
        <v>1</v>
      </c>
      <c r="AO260" s="84">
        <v>0</v>
      </c>
      <c r="AP260" s="94">
        <v>0</v>
      </c>
      <c r="AQ260" s="224">
        <v>1</v>
      </c>
      <c r="AR260" s="84">
        <v>0</v>
      </c>
      <c r="AS260" s="94">
        <v>0</v>
      </c>
      <c r="AT260" s="224">
        <v>1</v>
      </c>
      <c r="AU260" s="84">
        <v>0</v>
      </c>
      <c r="AV260" s="225">
        <v>0</v>
      </c>
      <c r="AW260" s="226">
        <f t="shared" si="167"/>
        <v>0</v>
      </c>
      <c r="AX260" s="226">
        <f t="shared" si="168"/>
        <v>7100</v>
      </c>
      <c r="AY260" s="227">
        <f t="shared" si="169"/>
        <v>52428</v>
      </c>
      <c r="AZ260" s="116"/>
      <c r="BA260" s="97">
        <v>21</v>
      </c>
      <c r="BB260" s="98">
        <v>9</v>
      </c>
      <c r="BC260" s="98">
        <v>22</v>
      </c>
      <c r="BD260" s="99">
        <v>7.5</v>
      </c>
      <c r="BE260" s="100">
        <v>10.5</v>
      </c>
      <c r="BF260" s="101"/>
      <c r="BG260" s="84"/>
      <c r="BH260" s="84"/>
      <c r="BI260" s="102"/>
      <c r="BJ260" s="102"/>
      <c r="BK260" s="102"/>
      <c r="BL260" s="103"/>
      <c r="BM260" s="104"/>
      <c r="BN260" s="102"/>
      <c r="BO260" s="102"/>
      <c r="BP260" s="104"/>
      <c r="BQ260" s="104"/>
      <c r="BR260" s="104"/>
      <c r="BS260" s="104"/>
      <c r="BT260" s="105">
        <f t="shared" si="154"/>
        <v>1</v>
      </c>
      <c r="BU260" s="105">
        <f t="shared" si="155"/>
        <v>1</v>
      </c>
      <c r="BV260" s="105">
        <f t="shared" si="156"/>
        <v>1</v>
      </c>
      <c r="BW260" s="105">
        <f t="shared" si="146"/>
        <v>1</v>
      </c>
      <c r="BX260" s="105">
        <f t="shared" si="157"/>
        <v>1</v>
      </c>
      <c r="BY260" s="105">
        <f t="shared" si="158"/>
        <v>1</v>
      </c>
      <c r="BZ260" s="105">
        <f t="shared" si="159"/>
        <v>1</v>
      </c>
      <c r="CA260" s="221">
        <v>0.98</v>
      </c>
      <c r="CB260" s="221">
        <v>0.9</v>
      </c>
      <c r="CC260" s="340"/>
      <c r="CD260" s="340"/>
      <c r="CE260" s="340"/>
      <c r="CF260" s="340"/>
      <c r="CG260" s="340"/>
      <c r="CH260" s="340"/>
      <c r="CI260" s="340"/>
      <c r="CJ260" s="222">
        <v>0.998</v>
      </c>
      <c r="CK260" s="222">
        <v>0.95</v>
      </c>
      <c r="CL260" s="223">
        <f t="shared" si="147"/>
        <v>1</v>
      </c>
      <c r="CM260" s="223">
        <f t="shared" si="148"/>
        <v>1</v>
      </c>
      <c r="CN260" s="223">
        <f t="shared" si="149"/>
        <v>1</v>
      </c>
      <c r="CO260" s="223">
        <f t="shared" si="150"/>
        <v>1</v>
      </c>
      <c r="CP260" s="223">
        <f t="shared" si="151"/>
        <v>1</v>
      </c>
      <c r="CQ260" s="223">
        <f t="shared" si="152"/>
        <v>1</v>
      </c>
      <c r="CR260" s="223">
        <f t="shared" si="153"/>
        <v>1</v>
      </c>
      <c r="CS260" s="343"/>
      <c r="CT260" s="343"/>
      <c r="CU260" s="343"/>
      <c r="CV260" s="343"/>
      <c r="CW260" s="343"/>
      <c r="CX260" s="343"/>
      <c r="CY260" s="343"/>
      <c r="CZ260" s="342"/>
      <c r="DA260" s="338"/>
      <c r="DB260" s="338"/>
      <c r="DC260" s="338"/>
      <c r="DD260" s="338"/>
      <c r="DE260" s="84">
        <f t="shared" si="136"/>
        <v>0</v>
      </c>
      <c r="DF260" s="84">
        <f t="shared" si="136"/>
        <v>0</v>
      </c>
      <c r="DG260" s="84">
        <f t="shared" si="136"/>
        <v>0</v>
      </c>
      <c r="DH260" s="84">
        <f t="shared" si="137"/>
        <v>0</v>
      </c>
      <c r="DI260" s="84">
        <f t="shared" si="137"/>
        <v>0</v>
      </c>
      <c r="DJ260" s="84">
        <f t="shared" si="137"/>
        <v>0</v>
      </c>
      <c r="DK260" s="84">
        <f t="shared" si="137"/>
        <v>0</v>
      </c>
      <c r="DL260" s="337"/>
      <c r="DM260" s="337"/>
      <c r="DN260" s="337"/>
      <c r="DO260" s="337"/>
      <c r="DP260" s="337"/>
      <c r="DQ260" s="337"/>
      <c r="DR260" s="337"/>
    </row>
    <row r="261" spans="1:122" ht="13.5" thickBot="1" x14ac:dyDescent="0.25">
      <c r="A261" s="84">
        <v>1935</v>
      </c>
      <c r="B261" s="336"/>
      <c r="C261" s="113">
        <v>42757</v>
      </c>
      <c r="D261" s="110">
        <f t="shared" ref="D261:D283" si="176">SUM(E261,I261,M261,Q261,U261)</f>
        <v>40598</v>
      </c>
      <c r="E261" s="84"/>
      <c r="F261" s="88"/>
      <c r="G261" s="84"/>
      <c r="H261" s="111"/>
      <c r="I261" s="88">
        <v>608</v>
      </c>
      <c r="J261" s="84">
        <v>29</v>
      </c>
      <c r="K261" s="88">
        <v>0</v>
      </c>
      <c r="L261" s="89">
        <v>0.95230263157894735</v>
      </c>
      <c r="M261" s="88">
        <v>753</v>
      </c>
      <c r="N261" s="88">
        <v>39</v>
      </c>
      <c r="O261" s="88">
        <v>0</v>
      </c>
      <c r="P261" s="90">
        <v>0.94820717131474108</v>
      </c>
      <c r="Q261" s="88">
        <v>196</v>
      </c>
      <c r="R261" s="88">
        <v>11</v>
      </c>
      <c r="S261" s="88">
        <v>0</v>
      </c>
      <c r="T261" s="90">
        <v>0.94387755102040816</v>
      </c>
      <c r="U261" s="88">
        <v>39041</v>
      </c>
      <c r="V261" s="88">
        <v>738</v>
      </c>
      <c r="W261" s="88">
        <v>6</v>
      </c>
      <c r="X261" s="90">
        <v>0.98109679567634023</v>
      </c>
      <c r="Y261" s="85">
        <f t="shared" ref="Y261:AA267" si="177">E261+I261+M261+Q261+U261</f>
        <v>40598</v>
      </c>
      <c r="Z261" s="85">
        <f t="shared" si="177"/>
        <v>817</v>
      </c>
      <c r="AA261" s="91">
        <f t="shared" si="177"/>
        <v>6</v>
      </c>
      <c r="AB261" s="92">
        <v>1</v>
      </c>
      <c r="AC261" s="84">
        <v>0</v>
      </c>
      <c r="AD261" s="84">
        <v>0</v>
      </c>
      <c r="AE261" s="115">
        <v>1</v>
      </c>
      <c r="AF261" s="84">
        <v>0</v>
      </c>
      <c r="AG261" s="84">
        <v>0</v>
      </c>
      <c r="AH261" s="115">
        <v>1</v>
      </c>
      <c r="AI261" s="84">
        <v>0</v>
      </c>
      <c r="AJ261" s="84">
        <v>0</v>
      </c>
      <c r="AK261" s="224">
        <v>1</v>
      </c>
      <c r="AL261" s="84">
        <v>0</v>
      </c>
      <c r="AM261" s="94">
        <v>0</v>
      </c>
      <c r="AN261" s="224">
        <v>1</v>
      </c>
      <c r="AO261" s="84">
        <v>0</v>
      </c>
      <c r="AP261" s="94">
        <v>0</v>
      </c>
      <c r="AQ261" s="224">
        <v>1</v>
      </c>
      <c r="AR261" s="84">
        <v>0</v>
      </c>
      <c r="AS261" s="94">
        <v>0</v>
      </c>
      <c r="AT261" s="224">
        <v>1</v>
      </c>
      <c r="AU261" s="84">
        <v>0</v>
      </c>
      <c r="AV261" s="225">
        <v>0</v>
      </c>
      <c r="AW261" s="226">
        <f t="shared" si="167"/>
        <v>0</v>
      </c>
      <c r="AX261" s="226">
        <f t="shared" si="168"/>
        <v>1361</v>
      </c>
      <c r="AY261" s="227">
        <f t="shared" si="169"/>
        <v>39237</v>
      </c>
      <c r="AZ261" s="116"/>
      <c r="BA261" s="97">
        <v>21</v>
      </c>
      <c r="BB261" s="98">
        <v>9</v>
      </c>
      <c r="BC261" s="98">
        <v>22</v>
      </c>
      <c r="BD261" s="99">
        <v>7.5</v>
      </c>
      <c r="BE261" s="100">
        <v>10.5</v>
      </c>
      <c r="BF261" s="101"/>
      <c r="BG261" s="84"/>
      <c r="BH261" s="84"/>
      <c r="BI261" s="102"/>
      <c r="BJ261" s="102"/>
      <c r="BK261" s="102"/>
      <c r="BL261" s="103"/>
      <c r="BM261" s="104"/>
      <c r="BN261" s="102"/>
      <c r="BO261" s="102"/>
      <c r="BP261" s="104"/>
      <c r="BQ261" s="104"/>
      <c r="BR261" s="104"/>
      <c r="BS261" s="104"/>
      <c r="BT261" s="105">
        <f t="shared" si="154"/>
        <v>1</v>
      </c>
      <c r="BU261" s="105">
        <f t="shared" si="155"/>
        <v>1</v>
      </c>
      <c r="BV261" s="105">
        <f t="shared" si="156"/>
        <v>1</v>
      </c>
      <c r="BW261" s="105">
        <f t="shared" si="146"/>
        <v>1</v>
      </c>
      <c r="BX261" s="105">
        <f t="shared" si="157"/>
        <v>1</v>
      </c>
      <c r="BY261" s="105">
        <f t="shared" si="158"/>
        <v>1</v>
      </c>
      <c r="BZ261" s="105">
        <f t="shared" si="159"/>
        <v>1</v>
      </c>
      <c r="CA261" s="221">
        <v>0.98</v>
      </c>
      <c r="CB261" s="221">
        <v>0.9</v>
      </c>
      <c r="CC261" s="341"/>
      <c r="CD261" s="341"/>
      <c r="CE261" s="341"/>
      <c r="CF261" s="341"/>
      <c r="CG261" s="341"/>
      <c r="CH261" s="341"/>
      <c r="CI261" s="341"/>
      <c r="CJ261" s="222">
        <v>0.998</v>
      </c>
      <c r="CK261" s="222">
        <v>0.95</v>
      </c>
      <c r="CL261" s="223">
        <f t="shared" si="147"/>
        <v>1</v>
      </c>
      <c r="CM261" s="223">
        <f t="shared" si="148"/>
        <v>1</v>
      </c>
      <c r="CN261" s="223">
        <f t="shared" si="149"/>
        <v>1</v>
      </c>
      <c r="CO261" s="223">
        <f t="shared" si="150"/>
        <v>1</v>
      </c>
      <c r="CP261" s="223">
        <f t="shared" si="151"/>
        <v>1</v>
      </c>
      <c r="CQ261" s="223">
        <f t="shared" si="152"/>
        <v>1</v>
      </c>
      <c r="CR261" s="223">
        <f t="shared" si="153"/>
        <v>1</v>
      </c>
      <c r="CS261" s="343"/>
      <c r="CT261" s="343"/>
      <c r="CU261" s="343"/>
      <c r="CV261" s="343"/>
      <c r="CW261" s="343"/>
      <c r="CX261" s="343"/>
      <c r="CY261" s="343"/>
      <c r="CZ261" s="342"/>
      <c r="DA261" s="338"/>
      <c r="DB261" s="338"/>
      <c r="DC261" s="338"/>
      <c r="DD261" s="338"/>
      <c r="DE261" s="84">
        <f t="shared" si="136"/>
        <v>0</v>
      </c>
      <c r="DF261" s="84">
        <f t="shared" si="136"/>
        <v>0</v>
      </c>
      <c r="DG261" s="84">
        <f t="shared" si="136"/>
        <v>0</v>
      </c>
      <c r="DH261" s="84">
        <f t="shared" si="137"/>
        <v>0</v>
      </c>
      <c r="DI261" s="84">
        <f t="shared" si="137"/>
        <v>0</v>
      </c>
      <c r="DJ261" s="84">
        <f t="shared" si="137"/>
        <v>0</v>
      </c>
      <c r="DK261" s="84">
        <f t="shared" ref="DK261:DK324" si="178">IF(BZ261&lt;93.4%,1500,IF(BZ261&lt;93.8%,800,IF(BZ261&lt;94.2%,750,IF(BZ261&lt;94.5%,700,IF(BZ261&lt;94.8%,650,IF(BZ261&lt;95%,500,))))))</f>
        <v>0</v>
      </c>
      <c r="DL261" s="337"/>
      <c r="DM261" s="337"/>
      <c r="DN261" s="337"/>
      <c r="DO261" s="337"/>
      <c r="DP261" s="337"/>
      <c r="DQ261" s="337"/>
      <c r="DR261" s="337"/>
    </row>
    <row r="262" spans="1:122" ht="13.5" thickBot="1" x14ac:dyDescent="0.25">
      <c r="A262" s="84">
        <v>1936</v>
      </c>
      <c r="B262" s="334">
        <v>4</v>
      </c>
      <c r="C262" s="113">
        <v>42758</v>
      </c>
      <c r="D262" s="110">
        <f t="shared" si="176"/>
        <v>78049</v>
      </c>
      <c r="E262" s="84">
        <v>11115</v>
      </c>
      <c r="F262" s="88">
        <v>274</v>
      </c>
      <c r="G262" s="84">
        <v>0</v>
      </c>
      <c r="H262" s="111">
        <v>0.97534862798020694</v>
      </c>
      <c r="I262" s="88">
        <v>17316</v>
      </c>
      <c r="J262" s="84">
        <v>354</v>
      </c>
      <c r="K262" s="88">
        <v>2</v>
      </c>
      <c r="L262" s="89">
        <v>0.97955647955647951</v>
      </c>
      <c r="M262" s="88">
        <v>4913</v>
      </c>
      <c r="N262" s="88">
        <v>173</v>
      </c>
      <c r="O262" s="88">
        <v>0</v>
      </c>
      <c r="P262" s="90">
        <v>0.96478729900264604</v>
      </c>
      <c r="Q262" s="88">
        <v>8468</v>
      </c>
      <c r="R262" s="88">
        <v>269</v>
      </c>
      <c r="S262" s="88">
        <v>6</v>
      </c>
      <c r="T262" s="90">
        <v>0.96823334907888525</v>
      </c>
      <c r="U262" s="88">
        <v>36237</v>
      </c>
      <c r="V262" s="88">
        <v>1523</v>
      </c>
      <c r="W262" s="88">
        <v>2</v>
      </c>
      <c r="X262" s="90">
        <v>0.95797113447581206</v>
      </c>
      <c r="Y262" s="85">
        <f t="shared" si="177"/>
        <v>78049</v>
      </c>
      <c r="Z262" s="85">
        <f t="shared" si="177"/>
        <v>2593</v>
      </c>
      <c r="AA262" s="91">
        <f t="shared" si="177"/>
        <v>10</v>
      </c>
      <c r="AB262" s="92">
        <v>1</v>
      </c>
      <c r="AC262" s="84">
        <v>0</v>
      </c>
      <c r="AD262" s="84">
        <v>0</v>
      </c>
      <c r="AE262" s="115">
        <v>1</v>
      </c>
      <c r="AF262" s="84">
        <v>0</v>
      </c>
      <c r="AG262" s="84">
        <v>0</v>
      </c>
      <c r="AH262" s="115">
        <v>1</v>
      </c>
      <c r="AI262" s="84">
        <v>0</v>
      </c>
      <c r="AJ262" s="84">
        <v>0</v>
      </c>
      <c r="AK262" s="224">
        <v>1</v>
      </c>
      <c r="AL262" s="84">
        <v>0</v>
      </c>
      <c r="AM262" s="94">
        <v>0</v>
      </c>
      <c r="AN262" s="224">
        <v>1</v>
      </c>
      <c r="AO262" s="84">
        <v>0</v>
      </c>
      <c r="AP262" s="94">
        <v>0</v>
      </c>
      <c r="AQ262" s="224">
        <v>1</v>
      </c>
      <c r="AR262" s="84">
        <v>0</v>
      </c>
      <c r="AS262" s="94">
        <v>0</v>
      </c>
      <c r="AT262" s="224">
        <v>1</v>
      </c>
      <c r="AU262" s="84">
        <v>0</v>
      </c>
      <c r="AV262" s="225">
        <v>0</v>
      </c>
      <c r="AW262" s="226">
        <f t="shared" si="167"/>
        <v>11115</v>
      </c>
      <c r="AX262" s="226">
        <f t="shared" si="168"/>
        <v>22229</v>
      </c>
      <c r="AY262" s="227">
        <f t="shared" si="169"/>
        <v>44705</v>
      </c>
      <c r="AZ262" s="116"/>
      <c r="BA262" s="97">
        <v>14.5</v>
      </c>
      <c r="BB262" s="98">
        <v>0</v>
      </c>
      <c r="BC262" s="98">
        <v>12</v>
      </c>
      <c r="BD262" s="98">
        <v>7.5</v>
      </c>
      <c r="BE262" s="118">
        <v>10.5</v>
      </c>
      <c r="BF262" s="101"/>
      <c r="BG262" s="84"/>
      <c r="BH262" s="84"/>
      <c r="BI262" s="102"/>
      <c r="BJ262" s="102"/>
      <c r="BK262" s="102"/>
      <c r="BL262" s="103"/>
      <c r="BM262" s="104"/>
      <c r="BN262" s="102"/>
      <c r="BO262" s="102"/>
      <c r="BP262" s="104"/>
      <c r="BQ262" s="104"/>
      <c r="BR262" s="104"/>
      <c r="BS262" s="104"/>
      <c r="BT262" s="105">
        <f t="shared" si="154"/>
        <v>1</v>
      </c>
      <c r="BU262" s="105">
        <f t="shared" si="155"/>
        <v>1</v>
      </c>
      <c r="BV262" s="105">
        <f t="shared" si="156"/>
        <v>1</v>
      </c>
      <c r="BW262" s="105">
        <f t="shared" si="146"/>
        <v>1</v>
      </c>
      <c r="BX262" s="105">
        <f t="shared" si="157"/>
        <v>1</v>
      </c>
      <c r="BY262" s="105">
        <f t="shared" si="158"/>
        <v>1</v>
      </c>
      <c r="BZ262" s="105">
        <f t="shared" si="159"/>
        <v>1</v>
      </c>
      <c r="CA262" s="221">
        <v>0.98</v>
      </c>
      <c r="CB262" s="221">
        <v>0.9</v>
      </c>
      <c r="CC262" s="339">
        <f t="shared" ref="CC262:CI262" si="179">AVERAGE(BT262:BT268)</f>
        <v>1</v>
      </c>
      <c r="CD262" s="339">
        <f t="shared" si="179"/>
        <v>1</v>
      </c>
      <c r="CE262" s="339">
        <f t="shared" si="179"/>
        <v>0.99883116883116885</v>
      </c>
      <c r="CF262" s="339">
        <f t="shared" si="179"/>
        <v>1</v>
      </c>
      <c r="CG262" s="339">
        <f t="shared" si="179"/>
        <v>1</v>
      </c>
      <c r="CH262" s="339">
        <f t="shared" si="179"/>
        <v>1</v>
      </c>
      <c r="CI262" s="339">
        <f t="shared" si="179"/>
        <v>1</v>
      </c>
      <c r="CJ262" s="222">
        <v>0.998</v>
      </c>
      <c r="CK262" s="222">
        <v>0.95</v>
      </c>
      <c r="CL262" s="223">
        <f t="shared" si="147"/>
        <v>1</v>
      </c>
      <c r="CM262" s="223">
        <f t="shared" si="148"/>
        <v>1</v>
      </c>
      <c r="CN262" s="223">
        <f t="shared" si="149"/>
        <v>1</v>
      </c>
      <c r="CO262" s="223">
        <f t="shared" si="150"/>
        <v>1</v>
      </c>
      <c r="CP262" s="223">
        <f t="shared" si="151"/>
        <v>1</v>
      </c>
      <c r="CQ262" s="223">
        <f t="shared" si="152"/>
        <v>1</v>
      </c>
      <c r="CR262" s="223">
        <f t="shared" si="153"/>
        <v>1</v>
      </c>
      <c r="CS262" s="342">
        <f t="shared" ref="CS262:CY262" si="180">AVERAGE(CL262:CL268)</f>
        <v>0.99972108843537411</v>
      </c>
      <c r="CT262" s="342">
        <f t="shared" si="180"/>
        <v>1</v>
      </c>
      <c r="CU262" s="342">
        <f t="shared" si="180"/>
        <v>0.99883116883116885</v>
      </c>
      <c r="CV262" s="342">
        <f t="shared" si="180"/>
        <v>1</v>
      </c>
      <c r="CW262" s="342">
        <f t="shared" si="180"/>
        <v>1</v>
      </c>
      <c r="CX262" s="342">
        <f t="shared" si="180"/>
        <v>1</v>
      </c>
      <c r="CY262" s="342">
        <f t="shared" si="180"/>
        <v>1</v>
      </c>
      <c r="CZ262" s="342">
        <f>(SUM(Q261:Q267)-SUM(R261:R267))/SUM(Q261:Q267)</f>
        <v>0.95855198600622893</v>
      </c>
      <c r="DA262" s="338">
        <f>(SUM(U261:U267)-SUM(V261:V267))/SUM(U261:U267)</f>
        <v>0.96335182327400226</v>
      </c>
      <c r="DB262" s="338">
        <f>((SUM(E261:E267)-SUM(F261:F267))/SUM(E261:E267))</f>
        <v>0.97716714235120106</v>
      </c>
      <c r="DC262" s="338">
        <f>((SUM(I261:I267)-SUM(J261:J267))/SUM(I261:I267))</f>
        <v>0.9685155291534836</v>
      </c>
      <c r="DD262" s="338">
        <f>((SUM(M261:M267)-SUM(N261:N267))/SUM(M261:M267))</f>
        <v>0.96663452266152361</v>
      </c>
      <c r="DE262" s="84">
        <f t="shared" ref="DE262:DG325" si="181">IF(BT262&lt;96.4%,1500,IF(BT262&lt;96.8%,800,IF(BT262&lt;97.2%,750,IF(BT262&lt;97.5%,700,IF(BT262&lt;97.8%,650,IF(BT262&lt;98%,500,))))))</f>
        <v>0</v>
      </c>
      <c r="DF262" s="84">
        <f t="shared" si="181"/>
        <v>0</v>
      </c>
      <c r="DG262" s="84">
        <f t="shared" si="181"/>
        <v>0</v>
      </c>
      <c r="DH262" s="84">
        <f t="shared" ref="DH262:DK325" si="182">IF(BW262&lt;93.4%,1500,IF(BW262&lt;93.8%,800,IF(BW262&lt;94.2%,750,IF(BW262&lt;94.5%,700,IF(BW262&lt;94.8%,650,IF(BW262&lt;95%,500,))))))</f>
        <v>0</v>
      </c>
      <c r="DI262" s="84">
        <f t="shared" si="182"/>
        <v>0</v>
      </c>
      <c r="DJ262" s="84">
        <f t="shared" si="182"/>
        <v>0</v>
      </c>
      <c r="DK262" s="84">
        <f t="shared" si="178"/>
        <v>0</v>
      </c>
      <c r="DL262" s="337">
        <f>IF(CC262&lt;99%,5000,IF(CC262&lt;99.2%,4500,IF(CC262&lt;99.3%,4000,IF(CC262&lt;99.4%,3500,IF(CC262&lt;99.5%,3000,IF(CC262&lt;99.6%,2500,IF(CC262&lt;99.7%,2000,IF(CC262&lt;99.8%,1500,))))))))</f>
        <v>0</v>
      </c>
      <c r="DM262" s="337">
        <f>IF(CD262&lt;99%,5000,IF(CD262&lt;99.2%,4500,IF(CD262&lt;99.3%,4000,IF(CD262&lt;99.4%,3500,IF(CD262&lt;99.5%,3000,IF(CD262&lt;99.6%,2500,IF(CD262&lt;99.7%,2000,IF(CD262&lt;99.8%,1500,))))))))</f>
        <v>0</v>
      </c>
      <c r="DN262" s="337">
        <f>IF(CE262&lt;99%,5000,IF(CE262&lt;99.2%,4500,IF(CE262&lt;99.3%,4000,IF(CE262&lt;99.4%,3500,IF(CE262&lt;99.5%,3000,IF(CE262&lt;99.6%,2500,IF(CE262&lt;99.7%,2000,IF(CE262&lt;99.8%,1500,))))))))</f>
        <v>0</v>
      </c>
      <c r="DO262" s="337">
        <f>IF(CF262&lt;88.2%,5000,IF(CF262&lt;88.4%,4500,IF(CF262&lt;88.5%,4000,IF(CF262&lt;88.6%,3500,IF(CF262&lt;88.7%,3000,IF(CF262&lt;88.8%,2500,IF(CF262&lt;88.9%,2000,IF(CF262&lt;90%,1500,))))))))</f>
        <v>0</v>
      </c>
      <c r="DP262" s="337">
        <f>IF(CG262&lt;99%,5000,IF(CG262&lt;99.2%,4500,IF(CG262&lt;99.3%,4000,IF(CG262&lt;99.4%,3500,IF(CG262&lt;99.5%,3000,IF(CG262&lt;99.6%,2500,IF(CG262&lt;99.7%,2000,IF(CG262&lt;99.8%,1500,))))))))</f>
        <v>0</v>
      </c>
      <c r="DQ262" s="337">
        <f>IF(CH262&lt;99%,5000,IF(CH262&lt;99.2%,4500,IF(CH262&lt;99.3%,4000,IF(CH262&lt;99.4%,3500,IF(CH262&lt;99.5%,3000,IF(CH262&lt;99.6%,2500,IF(CH262&lt;99.7%,2000,IF(CH262&lt;99.8%,1500,))))))))</f>
        <v>0</v>
      </c>
      <c r="DR262" s="337">
        <f>IF(CI262&lt;99%,5000,IF(CI262&lt;99.2%,4500,IF(CI262&lt;99.3%,4000,IF(CI262&lt;99.4%,3500,IF(CI262&lt;99.5%,3000,IF(CI262&lt;99.6%,2500,IF(CI262&lt;99.7%,2000,IF(CI262&lt;99.8%,1500,))))))))</f>
        <v>0</v>
      </c>
    </row>
    <row r="263" spans="1:122" ht="13.5" thickBot="1" x14ac:dyDescent="0.25">
      <c r="A263" s="84">
        <v>1937</v>
      </c>
      <c r="B263" s="335"/>
      <c r="C263" s="113">
        <v>42759</v>
      </c>
      <c r="D263" s="110">
        <f t="shared" si="176"/>
        <v>72277</v>
      </c>
      <c r="E263" s="84">
        <v>9293</v>
      </c>
      <c r="F263" s="88">
        <v>208</v>
      </c>
      <c r="G263" s="84">
        <v>0</v>
      </c>
      <c r="H263" s="111">
        <v>0.9776175616055095</v>
      </c>
      <c r="I263" s="88">
        <v>13243</v>
      </c>
      <c r="J263" s="84">
        <v>573</v>
      </c>
      <c r="K263" s="88">
        <v>3</v>
      </c>
      <c r="L263" s="89">
        <v>0.9567318583402552</v>
      </c>
      <c r="M263" s="88">
        <v>6376</v>
      </c>
      <c r="N263" s="88">
        <v>244</v>
      </c>
      <c r="O263" s="88">
        <v>2</v>
      </c>
      <c r="P263" s="90">
        <v>0.96173149309912176</v>
      </c>
      <c r="Q263" s="88">
        <v>9661</v>
      </c>
      <c r="R263" s="88">
        <v>432</v>
      </c>
      <c r="S263" s="88">
        <v>0</v>
      </c>
      <c r="T263" s="90">
        <v>0.95528413207742469</v>
      </c>
      <c r="U263" s="88">
        <v>33704</v>
      </c>
      <c r="V263" s="88">
        <v>1308</v>
      </c>
      <c r="W263" s="88">
        <v>4</v>
      </c>
      <c r="X263" s="90">
        <v>0.96119154996439593</v>
      </c>
      <c r="Y263" s="85">
        <f t="shared" si="177"/>
        <v>72277</v>
      </c>
      <c r="Z263" s="85">
        <f t="shared" si="177"/>
        <v>2765</v>
      </c>
      <c r="AA263" s="91">
        <f t="shared" si="177"/>
        <v>9</v>
      </c>
      <c r="AB263" s="92">
        <v>1</v>
      </c>
      <c r="AC263" s="84">
        <v>0</v>
      </c>
      <c r="AD263" s="84">
        <v>0</v>
      </c>
      <c r="AE263" s="115">
        <v>1</v>
      </c>
      <c r="AF263" s="84">
        <v>0</v>
      </c>
      <c r="AG263" s="84">
        <v>0</v>
      </c>
      <c r="AH263" s="115">
        <v>1</v>
      </c>
      <c r="AI263" s="84">
        <v>0</v>
      </c>
      <c r="AJ263" s="84">
        <v>0</v>
      </c>
      <c r="AK263" s="224">
        <v>1</v>
      </c>
      <c r="AL263" s="84">
        <v>0</v>
      </c>
      <c r="AM263" s="94">
        <v>0</v>
      </c>
      <c r="AN263" s="224">
        <v>1</v>
      </c>
      <c r="AO263" s="84">
        <v>0</v>
      </c>
      <c r="AP263" s="94">
        <v>0</v>
      </c>
      <c r="AQ263" s="224">
        <v>1</v>
      </c>
      <c r="AR263" s="84">
        <v>0</v>
      </c>
      <c r="AS263" s="94">
        <v>0</v>
      </c>
      <c r="AT263" s="224">
        <v>1</v>
      </c>
      <c r="AU263" s="84">
        <v>0</v>
      </c>
      <c r="AV263" s="225">
        <v>0</v>
      </c>
      <c r="AW263" s="226">
        <f t="shared" si="167"/>
        <v>9293</v>
      </c>
      <c r="AX263" s="226">
        <f t="shared" si="168"/>
        <v>19619</v>
      </c>
      <c r="AY263" s="227">
        <f t="shared" si="169"/>
        <v>43365</v>
      </c>
      <c r="AZ263"/>
      <c r="BA263" s="97">
        <v>16</v>
      </c>
      <c r="BB263" s="98">
        <v>0</v>
      </c>
      <c r="BC263" s="98">
        <v>8</v>
      </c>
      <c r="BD263" s="99">
        <v>7.5</v>
      </c>
      <c r="BE263" s="100">
        <v>10.5</v>
      </c>
      <c r="BF263" s="101"/>
      <c r="BG263" s="84"/>
      <c r="BH263" s="84"/>
      <c r="BI263" s="102"/>
      <c r="BJ263" s="102"/>
      <c r="BK263" s="102"/>
      <c r="BL263" s="103"/>
      <c r="BM263" s="104"/>
      <c r="BN263" s="102"/>
      <c r="BO263" s="102"/>
      <c r="BP263" s="104"/>
      <c r="BQ263" s="104"/>
      <c r="BR263" s="104"/>
      <c r="BS263" s="104"/>
      <c r="BT263" s="105">
        <f t="shared" si="154"/>
        <v>1</v>
      </c>
      <c r="BU263" s="105">
        <f t="shared" si="155"/>
        <v>1</v>
      </c>
      <c r="BV263" s="105">
        <f t="shared" si="156"/>
        <v>1</v>
      </c>
      <c r="BW263" s="105">
        <f t="shared" si="146"/>
        <v>1</v>
      </c>
      <c r="BX263" s="105">
        <f t="shared" si="157"/>
        <v>1</v>
      </c>
      <c r="BY263" s="105">
        <f t="shared" si="158"/>
        <v>1</v>
      </c>
      <c r="BZ263" s="105">
        <f t="shared" si="159"/>
        <v>1</v>
      </c>
      <c r="CA263" s="221">
        <v>0.98</v>
      </c>
      <c r="CB263" s="221">
        <v>0.9</v>
      </c>
      <c r="CC263" s="340"/>
      <c r="CD263" s="340"/>
      <c r="CE263" s="340"/>
      <c r="CF263" s="340"/>
      <c r="CG263" s="340"/>
      <c r="CH263" s="340"/>
      <c r="CI263" s="340"/>
      <c r="CJ263" s="222">
        <v>0.998</v>
      </c>
      <c r="CK263" s="222">
        <v>0.95</v>
      </c>
      <c r="CL263" s="223">
        <f t="shared" si="147"/>
        <v>1</v>
      </c>
      <c r="CM263" s="223">
        <f t="shared" si="148"/>
        <v>1</v>
      </c>
      <c r="CN263" s="223">
        <f t="shared" si="149"/>
        <v>1</v>
      </c>
      <c r="CO263" s="223">
        <f t="shared" si="150"/>
        <v>1</v>
      </c>
      <c r="CP263" s="223">
        <f t="shared" si="151"/>
        <v>1</v>
      </c>
      <c r="CQ263" s="223">
        <f t="shared" si="152"/>
        <v>1</v>
      </c>
      <c r="CR263" s="223">
        <f t="shared" si="153"/>
        <v>1</v>
      </c>
      <c r="CS263" s="343"/>
      <c r="CT263" s="343"/>
      <c r="CU263" s="343"/>
      <c r="CV263" s="343"/>
      <c r="CW263" s="343"/>
      <c r="CX263" s="343"/>
      <c r="CY263" s="343"/>
      <c r="CZ263" s="342"/>
      <c r="DA263" s="338"/>
      <c r="DB263" s="338"/>
      <c r="DC263" s="338"/>
      <c r="DD263" s="338"/>
      <c r="DE263" s="84">
        <f t="shared" si="181"/>
        <v>0</v>
      </c>
      <c r="DF263" s="84">
        <f t="shared" si="181"/>
        <v>0</v>
      </c>
      <c r="DG263" s="84">
        <f t="shared" si="181"/>
        <v>0</v>
      </c>
      <c r="DH263" s="84">
        <f t="shared" si="182"/>
        <v>0</v>
      </c>
      <c r="DI263" s="84">
        <f t="shared" si="182"/>
        <v>0</v>
      </c>
      <c r="DJ263" s="84">
        <f t="shared" si="182"/>
        <v>0</v>
      </c>
      <c r="DK263" s="84">
        <f t="shared" si="178"/>
        <v>0</v>
      </c>
      <c r="DL263" s="337"/>
      <c r="DM263" s="337"/>
      <c r="DN263" s="337"/>
      <c r="DO263" s="337"/>
      <c r="DP263" s="337"/>
      <c r="DQ263" s="337"/>
      <c r="DR263" s="337"/>
    </row>
    <row r="264" spans="1:122" ht="13.5" thickBot="1" x14ac:dyDescent="0.25">
      <c r="A264" s="84">
        <v>1938</v>
      </c>
      <c r="B264" s="335"/>
      <c r="C264" s="113">
        <v>42760</v>
      </c>
      <c r="D264" s="110">
        <f t="shared" si="176"/>
        <v>71313</v>
      </c>
      <c r="E264" s="84">
        <v>9354</v>
      </c>
      <c r="F264" s="88">
        <v>215</v>
      </c>
      <c r="G264" s="84">
        <v>1</v>
      </c>
      <c r="H264" s="111">
        <v>0.9770151806713705</v>
      </c>
      <c r="I264" s="88">
        <v>14294</v>
      </c>
      <c r="J264" s="84">
        <v>418</v>
      </c>
      <c r="K264" s="88">
        <v>0</v>
      </c>
      <c r="L264" s="89">
        <v>0.97075696096264164</v>
      </c>
      <c r="M264" s="88">
        <v>5239</v>
      </c>
      <c r="N264" s="88">
        <v>183</v>
      </c>
      <c r="O264" s="88">
        <v>0</v>
      </c>
      <c r="P264" s="90">
        <v>0.96506966978430997</v>
      </c>
      <c r="Q264" s="88">
        <v>8407</v>
      </c>
      <c r="R264" s="88">
        <v>329</v>
      </c>
      <c r="S264" s="88">
        <v>3</v>
      </c>
      <c r="T264" s="90">
        <v>0.96086594504579514</v>
      </c>
      <c r="U264" s="88">
        <v>34019</v>
      </c>
      <c r="V264" s="88">
        <v>1309</v>
      </c>
      <c r="W264" s="88">
        <v>8</v>
      </c>
      <c r="X264" s="90">
        <v>0.9615215026896734</v>
      </c>
      <c r="Y264" s="85">
        <f t="shared" si="177"/>
        <v>71313</v>
      </c>
      <c r="Z264" s="85">
        <f t="shared" si="177"/>
        <v>2454</v>
      </c>
      <c r="AA264" s="91">
        <f t="shared" si="177"/>
        <v>12</v>
      </c>
      <c r="AB264" s="92">
        <v>1</v>
      </c>
      <c r="AC264" s="84">
        <v>0</v>
      </c>
      <c r="AD264" s="84">
        <v>0</v>
      </c>
      <c r="AE264" s="115">
        <v>1</v>
      </c>
      <c r="AF264" s="84">
        <v>0</v>
      </c>
      <c r="AG264" s="84">
        <v>0</v>
      </c>
      <c r="AH264" s="115">
        <v>0.99181818181818182</v>
      </c>
      <c r="AI264" s="84">
        <v>2</v>
      </c>
      <c r="AJ264" s="84">
        <v>0.18</v>
      </c>
      <c r="AK264" s="224">
        <v>1</v>
      </c>
      <c r="AL264" s="84">
        <v>0</v>
      </c>
      <c r="AM264" s="94">
        <v>0</v>
      </c>
      <c r="AN264" s="224">
        <v>1</v>
      </c>
      <c r="AO264" s="84">
        <v>0</v>
      </c>
      <c r="AP264" s="94">
        <v>0</v>
      </c>
      <c r="AQ264" s="224">
        <v>1</v>
      </c>
      <c r="AR264" s="84">
        <v>0</v>
      </c>
      <c r="AS264" s="94">
        <v>0</v>
      </c>
      <c r="AT264" s="224">
        <v>1</v>
      </c>
      <c r="AU264" s="84">
        <v>0</v>
      </c>
      <c r="AV264" s="225">
        <v>0</v>
      </c>
      <c r="AW264" s="226">
        <f t="shared" si="167"/>
        <v>9354</v>
      </c>
      <c r="AX264" s="226">
        <f t="shared" si="168"/>
        <v>19533</v>
      </c>
      <c r="AY264" s="227">
        <f t="shared" si="169"/>
        <v>42426</v>
      </c>
      <c r="AZ264" s="116" t="s">
        <v>878</v>
      </c>
      <c r="BA264" s="97">
        <v>21</v>
      </c>
      <c r="BB264" s="98">
        <v>9</v>
      </c>
      <c r="BC264" s="98">
        <v>18</v>
      </c>
      <c r="BD264" s="99">
        <v>7.5</v>
      </c>
      <c r="BE264" s="100">
        <v>10.5</v>
      </c>
      <c r="BF264" s="101"/>
      <c r="BG264" s="84"/>
      <c r="BH264" s="84">
        <v>1.08</v>
      </c>
      <c r="BI264" s="102"/>
      <c r="BJ264" s="102"/>
      <c r="BK264" s="102"/>
      <c r="BL264" s="103"/>
      <c r="BM264" s="104"/>
      <c r="BN264" s="102"/>
      <c r="BO264" s="102">
        <v>1</v>
      </c>
      <c r="BP264" s="104"/>
      <c r="BQ264" s="104"/>
      <c r="BR264" s="104"/>
      <c r="BS264" s="104"/>
      <c r="BT264" s="105">
        <f t="shared" si="154"/>
        <v>1</v>
      </c>
      <c r="BU264" s="105">
        <f t="shared" si="155"/>
        <v>1</v>
      </c>
      <c r="BV264" s="105">
        <f t="shared" si="156"/>
        <v>0.99181818181818182</v>
      </c>
      <c r="BW264" s="105">
        <f t="shared" si="146"/>
        <v>1</v>
      </c>
      <c r="BX264" s="105">
        <f t="shared" si="157"/>
        <v>1</v>
      </c>
      <c r="BY264" s="105">
        <f t="shared" si="158"/>
        <v>1</v>
      </c>
      <c r="BZ264" s="105">
        <f t="shared" si="159"/>
        <v>1</v>
      </c>
      <c r="CA264" s="221">
        <v>0.98</v>
      </c>
      <c r="CB264" s="221">
        <v>0.9</v>
      </c>
      <c r="CC264" s="340"/>
      <c r="CD264" s="340"/>
      <c r="CE264" s="340"/>
      <c r="CF264" s="340"/>
      <c r="CG264" s="340"/>
      <c r="CH264" s="340"/>
      <c r="CI264" s="340"/>
      <c r="CJ264" s="222">
        <v>0.998</v>
      </c>
      <c r="CK264" s="222">
        <v>0.95</v>
      </c>
      <c r="CL264" s="223">
        <f t="shared" si="147"/>
        <v>1</v>
      </c>
      <c r="CM264" s="223">
        <f t="shared" si="148"/>
        <v>1</v>
      </c>
      <c r="CN264" s="223">
        <f t="shared" si="149"/>
        <v>0.99181818181818182</v>
      </c>
      <c r="CO264" s="223">
        <f t="shared" si="150"/>
        <v>1</v>
      </c>
      <c r="CP264" s="223">
        <f t="shared" si="151"/>
        <v>1</v>
      </c>
      <c r="CQ264" s="223">
        <f t="shared" si="152"/>
        <v>1</v>
      </c>
      <c r="CR264" s="223">
        <f t="shared" si="153"/>
        <v>1</v>
      </c>
      <c r="CS264" s="343"/>
      <c r="CT264" s="343"/>
      <c r="CU264" s="343"/>
      <c r="CV264" s="343"/>
      <c r="CW264" s="343"/>
      <c r="CX264" s="343"/>
      <c r="CY264" s="343"/>
      <c r="CZ264" s="342"/>
      <c r="DA264" s="338"/>
      <c r="DB264" s="338"/>
      <c r="DC264" s="338"/>
      <c r="DD264" s="338"/>
      <c r="DE264" s="84">
        <f t="shared" si="181"/>
        <v>0</v>
      </c>
      <c r="DF264" s="84">
        <f t="shared" si="181"/>
        <v>0</v>
      </c>
      <c r="DG264" s="84">
        <f t="shared" si="181"/>
        <v>0</v>
      </c>
      <c r="DH264" s="84">
        <f t="shared" si="182"/>
        <v>0</v>
      </c>
      <c r="DI264" s="84">
        <f t="shared" si="182"/>
        <v>0</v>
      </c>
      <c r="DJ264" s="84">
        <f t="shared" si="182"/>
        <v>0</v>
      </c>
      <c r="DK264" s="84">
        <f t="shared" si="178"/>
        <v>0</v>
      </c>
      <c r="DL264" s="337"/>
      <c r="DM264" s="337"/>
      <c r="DN264" s="337"/>
      <c r="DO264" s="337"/>
      <c r="DP264" s="337"/>
      <c r="DQ264" s="337"/>
      <c r="DR264" s="337"/>
    </row>
    <row r="265" spans="1:122" ht="13.5" thickBot="1" x14ac:dyDescent="0.25">
      <c r="A265" s="84">
        <v>1939</v>
      </c>
      <c r="B265" s="335"/>
      <c r="C265" s="113">
        <v>42761</v>
      </c>
      <c r="D265" s="110">
        <f t="shared" si="176"/>
        <v>72869</v>
      </c>
      <c r="E265" s="84">
        <v>9606</v>
      </c>
      <c r="F265" s="88">
        <v>221</v>
      </c>
      <c r="G265" s="84">
        <v>0</v>
      </c>
      <c r="H265" s="111">
        <v>0.97699354570060382</v>
      </c>
      <c r="I265" s="88">
        <v>14411</v>
      </c>
      <c r="J265" s="84">
        <v>460</v>
      </c>
      <c r="K265" s="88">
        <v>0</v>
      </c>
      <c r="L265" s="89">
        <v>0.96807993893553534</v>
      </c>
      <c r="M265" s="88">
        <v>6545</v>
      </c>
      <c r="N265" s="88">
        <v>154</v>
      </c>
      <c r="O265" s="88">
        <v>0</v>
      </c>
      <c r="P265" s="90">
        <v>0.97647058823529409</v>
      </c>
      <c r="Q265" s="88">
        <v>9964</v>
      </c>
      <c r="R265" s="88">
        <v>415</v>
      </c>
      <c r="S265" s="88">
        <v>5</v>
      </c>
      <c r="T265" s="90">
        <v>0.95835006021678038</v>
      </c>
      <c r="U265" s="88">
        <v>32343</v>
      </c>
      <c r="V265" s="88">
        <v>1270</v>
      </c>
      <c r="W265" s="88">
        <v>21</v>
      </c>
      <c r="X265" s="90">
        <v>0.96073338898679772</v>
      </c>
      <c r="Y265" s="85">
        <f t="shared" si="177"/>
        <v>72869</v>
      </c>
      <c r="Z265" s="85">
        <f t="shared" si="177"/>
        <v>2520</v>
      </c>
      <c r="AA265" s="91">
        <f t="shared" si="177"/>
        <v>26</v>
      </c>
      <c r="AB265" s="92">
        <v>0.99804761904761907</v>
      </c>
      <c r="AC265" s="84">
        <v>1</v>
      </c>
      <c r="AD265" s="84">
        <v>4.1000000000000002E-2</v>
      </c>
      <c r="AE265" s="115">
        <v>1</v>
      </c>
      <c r="AF265" s="84">
        <v>0</v>
      </c>
      <c r="AG265" s="84">
        <v>0</v>
      </c>
      <c r="AH265" s="115">
        <v>1</v>
      </c>
      <c r="AI265" s="84">
        <v>0</v>
      </c>
      <c r="AJ265" s="84">
        <v>0</v>
      </c>
      <c r="AK265" s="224">
        <v>1</v>
      </c>
      <c r="AL265" s="84">
        <v>0</v>
      </c>
      <c r="AM265" s="94">
        <v>0</v>
      </c>
      <c r="AN265" s="224">
        <v>1</v>
      </c>
      <c r="AO265" s="84">
        <v>0</v>
      </c>
      <c r="AP265" s="94">
        <v>0</v>
      </c>
      <c r="AQ265" s="224">
        <v>1</v>
      </c>
      <c r="AR265" s="84">
        <v>0</v>
      </c>
      <c r="AS265" s="94">
        <v>0</v>
      </c>
      <c r="AT265" s="224">
        <v>1</v>
      </c>
      <c r="AU265" s="84">
        <v>0</v>
      </c>
      <c r="AV265" s="225">
        <v>0</v>
      </c>
      <c r="AW265" s="226">
        <f t="shared" si="167"/>
        <v>9606</v>
      </c>
      <c r="AX265" s="226">
        <f t="shared" si="168"/>
        <v>20956</v>
      </c>
      <c r="AY265" s="227">
        <f t="shared" si="169"/>
        <v>42307</v>
      </c>
      <c r="AZ265" s="116" t="s">
        <v>879</v>
      </c>
      <c r="BA265" s="97">
        <v>21</v>
      </c>
      <c r="BB265" s="98">
        <v>9</v>
      </c>
      <c r="BC265" s="98">
        <v>22</v>
      </c>
      <c r="BD265" s="99">
        <v>7.5</v>
      </c>
      <c r="BE265" s="100">
        <v>10.5</v>
      </c>
      <c r="BF265" s="101">
        <v>0.13</v>
      </c>
      <c r="BG265" s="84"/>
      <c r="BH265" s="84"/>
      <c r="BI265" s="102"/>
      <c r="BJ265" s="102"/>
      <c r="BK265" s="102"/>
      <c r="BL265" s="103"/>
      <c r="BM265" s="104">
        <v>0</v>
      </c>
      <c r="BN265" s="102"/>
      <c r="BO265" s="102"/>
      <c r="BP265" s="104"/>
      <c r="BQ265" s="104"/>
      <c r="BR265" s="104"/>
      <c r="BS265" s="104"/>
      <c r="BT265" s="105">
        <f t="shared" si="154"/>
        <v>1</v>
      </c>
      <c r="BU265" s="105">
        <f t="shared" si="155"/>
        <v>1</v>
      </c>
      <c r="BV265" s="105">
        <f t="shared" si="156"/>
        <v>1</v>
      </c>
      <c r="BW265" s="105">
        <f t="shared" si="146"/>
        <v>1</v>
      </c>
      <c r="BX265" s="105">
        <f t="shared" si="157"/>
        <v>1</v>
      </c>
      <c r="BY265" s="105">
        <f t="shared" si="158"/>
        <v>1</v>
      </c>
      <c r="BZ265" s="105">
        <f t="shared" si="159"/>
        <v>1</v>
      </c>
      <c r="CA265" s="221">
        <v>0.98</v>
      </c>
      <c r="CB265" s="221">
        <v>0.9</v>
      </c>
      <c r="CC265" s="340"/>
      <c r="CD265" s="340"/>
      <c r="CE265" s="340"/>
      <c r="CF265" s="340"/>
      <c r="CG265" s="340"/>
      <c r="CH265" s="340"/>
      <c r="CI265" s="340"/>
      <c r="CJ265" s="222">
        <v>0.998</v>
      </c>
      <c r="CK265" s="222">
        <v>0.95</v>
      </c>
      <c r="CL265" s="223">
        <f t="shared" si="147"/>
        <v>0.99804761904761907</v>
      </c>
      <c r="CM265" s="223">
        <f t="shared" si="148"/>
        <v>1</v>
      </c>
      <c r="CN265" s="223">
        <f t="shared" si="149"/>
        <v>1</v>
      </c>
      <c r="CO265" s="223">
        <f t="shared" si="150"/>
        <v>1</v>
      </c>
      <c r="CP265" s="223">
        <f t="shared" si="151"/>
        <v>1</v>
      </c>
      <c r="CQ265" s="223">
        <f t="shared" si="152"/>
        <v>1</v>
      </c>
      <c r="CR265" s="223">
        <f t="shared" si="153"/>
        <v>1</v>
      </c>
      <c r="CS265" s="343"/>
      <c r="CT265" s="343"/>
      <c r="CU265" s="343"/>
      <c r="CV265" s="343"/>
      <c r="CW265" s="343"/>
      <c r="CX265" s="343"/>
      <c r="CY265" s="343"/>
      <c r="CZ265" s="342"/>
      <c r="DA265" s="338"/>
      <c r="DB265" s="338"/>
      <c r="DC265" s="338"/>
      <c r="DD265" s="338"/>
      <c r="DE265" s="84">
        <f t="shared" si="181"/>
        <v>0</v>
      </c>
      <c r="DF265" s="84">
        <f t="shared" si="181"/>
        <v>0</v>
      </c>
      <c r="DG265" s="84">
        <f t="shared" si="181"/>
        <v>0</v>
      </c>
      <c r="DH265" s="84">
        <f t="shared" si="182"/>
        <v>0</v>
      </c>
      <c r="DI265" s="84">
        <f t="shared" si="182"/>
        <v>0</v>
      </c>
      <c r="DJ265" s="84">
        <f t="shared" si="182"/>
        <v>0</v>
      </c>
      <c r="DK265" s="84">
        <f t="shared" si="178"/>
        <v>0</v>
      </c>
      <c r="DL265" s="337"/>
      <c r="DM265" s="337"/>
      <c r="DN265" s="337"/>
      <c r="DO265" s="337"/>
      <c r="DP265" s="337"/>
      <c r="DQ265" s="337"/>
      <c r="DR265" s="337"/>
    </row>
    <row r="266" spans="1:122" ht="13.5" thickBot="1" x14ac:dyDescent="0.25">
      <c r="A266" s="84">
        <v>1940</v>
      </c>
      <c r="B266" s="335"/>
      <c r="C266" s="113">
        <v>42762</v>
      </c>
      <c r="D266" s="110">
        <f t="shared" si="176"/>
        <v>67930</v>
      </c>
      <c r="E266" s="84">
        <v>8633</v>
      </c>
      <c r="F266" s="88">
        <v>178</v>
      </c>
      <c r="G266" s="84">
        <v>0</v>
      </c>
      <c r="H266" s="89">
        <v>0.97938144329896903</v>
      </c>
      <c r="I266" s="88">
        <v>13211</v>
      </c>
      <c r="J266" s="84">
        <v>425</v>
      </c>
      <c r="K266" s="88">
        <v>3</v>
      </c>
      <c r="L266" s="89">
        <v>0.96782983877072137</v>
      </c>
      <c r="M266" s="88">
        <v>5077</v>
      </c>
      <c r="N266" s="88">
        <v>173</v>
      </c>
      <c r="O266" s="88">
        <v>3</v>
      </c>
      <c r="P266" s="90">
        <v>0.96592475871577699</v>
      </c>
      <c r="Q266" s="88">
        <v>7843</v>
      </c>
      <c r="R266" s="88">
        <v>359</v>
      </c>
      <c r="S266" s="88">
        <v>4</v>
      </c>
      <c r="T266" s="90">
        <v>0.95422669896723189</v>
      </c>
      <c r="U266" s="88">
        <v>33166</v>
      </c>
      <c r="V266" s="88">
        <v>1913</v>
      </c>
      <c r="W266" s="88">
        <v>10</v>
      </c>
      <c r="X266" s="90">
        <v>0.94232044865223419</v>
      </c>
      <c r="Y266" s="85">
        <f t="shared" si="177"/>
        <v>67930</v>
      </c>
      <c r="Z266" s="85">
        <f t="shared" si="177"/>
        <v>3048</v>
      </c>
      <c r="AA266" s="91">
        <f t="shared" si="177"/>
        <v>20</v>
      </c>
      <c r="AB266" s="92">
        <v>1</v>
      </c>
      <c r="AC266" s="84">
        <v>0</v>
      </c>
      <c r="AD266" s="84">
        <v>0</v>
      </c>
      <c r="AE266" s="115">
        <v>1</v>
      </c>
      <c r="AF266" s="84">
        <v>0</v>
      </c>
      <c r="AG266" s="84">
        <v>0</v>
      </c>
      <c r="AH266" s="115">
        <v>1</v>
      </c>
      <c r="AI266" s="84">
        <v>0</v>
      </c>
      <c r="AJ266" s="84">
        <v>0</v>
      </c>
      <c r="AK266" s="224">
        <v>1</v>
      </c>
      <c r="AL266" s="84">
        <v>0</v>
      </c>
      <c r="AM266" s="94">
        <v>0</v>
      </c>
      <c r="AN266" s="224">
        <v>1</v>
      </c>
      <c r="AO266" s="84">
        <v>0</v>
      </c>
      <c r="AP266" s="94">
        <v>0</v>
      </c>
      <c r="AQ266" s="224">
        <v>1</v>
      </c>
      <c r="AR266" s="84">
        <v>0</v>
      </c>
      <c r="AS266" s="94">
        <v>0</v>
      </c>
      <c r="AT266" s="224">
        <v>1</v>
      </c>
      <c r="AU266" s="84">
        <v>0</v>
      </c>
      <c r="AV266" s="225">
        <v>0</v>
      </c>
      <c r="AW266" s="226">
        <f t="shared" si="167"/>
        <v>8633</v>
      </c>
      <c r="AX266" s="226">
        <f t="shared" si="168"/>
        <v>18288</v>
      </c>
      <c r="AY266" s="227">
        <f t="shared" si="169"/>
        <v>41009</v>
      </c>
      <c r="AZ266" s="116"/>
      <c r="BA266" s="97">
        <v>21</v>
      </c>
      <c r="BB266" s="98">
        <v>9</v>
      </c>
      <c r="BC266" s="98">
        <v>22</v>
      </c>
      <c r="BD266" s="99">
        <v>7.5</v>
      </c>
      <c r="BE266" s="100">
        <v>10.5</v>
      </c>
      <c r="BF266" s="101"/>
      <c r="BG266" s="84"/>
      <c r="BH266" s="84"/>
      <c r="BI266" s="102"/>
      <c r="BJ266" s="102"/>
      <c r="BK266" s="102"/>
      <c r="BL266" s="103"/>
      <c r="BM266" s="104"/>
      <c r="BN266" s="102"/>
      <c r="BO266" s="102"/>
      <c r="BP266" s="104"/>
      <c r="BQ266" s="104"/>
      <c r="BR266" s="104"/>
      <c r="BS266" s="104"/>
      <c r="BT266" s="105">
        <f t="shared" si="154"/>
        <v>1</v>
      </c>
      <c r="BU266" s="105">
        <f t="shared" si="155"/>
        <v>1</v>
      </c>
      <c r="BV266" s="105">
        <f t="shared" si="156"/>
        <v>1</v>
      </c>
      <c r="BW266" s="105">
        <f t="shared" si="146"/>
        <v>1</v>
      </c>
      <c r="BX266" s="105">
        <f t="shared" si="157"/>
        <v>1</v>
      </c>
      <c r="BY266" s="105">
        <f t="shared" si="158"/>
        <v>1</v>
      </c>
      <c r="BZ266" s="105">
        <f t="shared" si="159"/>
        <v>1</v>
      </c>
      <c r="CA266" s="221">
        <v>0.98</v>
      </c>
      <c r="CB266" s="221">
        <v>0.9</v>
      </c>
      <c r="CC266" s="340"/>
      <c r="CD266" s="340"/>
      <c r="CE266" s="340"/>
      <c r="CF266" s="340"/>
      <c r="CG266" s="340"/>
      <c r="CH266" s="340"/>
      <c r="CI266" s="340"/>
      <c r="CJ266" s="222">
        <v>0.998</v>
      </c>
      <c r="CK266" s="222">
        <v>0.95</v>
      </c>
      <c r="CL266" s="223">
        <f t="shared" si="147"/>
        <v>1</v>
      </c>
      <c r="CM266" s="223">
        <f t="shared" si="148"/>
        <v>1</v>
      </c>
      <c r="CN266" s="223">
        <f t="shared" si="149"/>
        <v>1</v>
      </c>
      <c r="CO266" s="223">
        <f t="shared" si="150"/>
        <v>1</v>
      </c>
      <c r="CP266" s="223">
        <f t="shared" si="151"/>
        <v>1</v>
      </c>
      <c r="CQ266" s="223">
        <f t="shared" si="152"/>
        <v>1</v>
      </c>
      <c r="CR266" s="223">
        <f t="shared" si="153"/>
        <v>1</v>
      </c>
      <c r="CS266" s="343"/>
      <c r="CT266" s="343"/>
      <c r="CU266" s="343"/>
      <c r="CV266" s="343"/>
      <c r="CW266" s="343"/>
      <c r="CX266" s="343"/>
      <c r="CY266" s="343"/>
      <c r="CZ266" s="342"/>
      <c r="DA266" s="338"/>
      <c r="DB266" s="338"/>
      <c r="DC266" s="338"/>
      <c r="DD266" s="338"/>
      <c r="DE266" s="84">
        <f t="shared" si="181"/>
        <v>0</v>
      </c>
      <c r="DF266" s="84">
        <f t="shared" si="181"/>
        <v>0</v>
      </c>
      <c r="DG266" s="84">
        <f t="shared" si="181"/>
        <v>0</v>
      </c>
      <c r="DH266" s="84">
        <f t="shared" si="182"/>
        <v>0</v>
      </c>
      <c r="DI266" s="84">
        <f t="shared" si="182"/>
        <v>0</v>
      </c>
      <c r="DJ266" s="84">
        <f t="shared" si="182"/>
        <v>0</v>
      </c>
      <c r="DK266" s="84">
        <f t="shared" si="178"/>
        <v>0</v>
      </c>
      <c r="DL266" s="337"/>
      <c r="DM266" s="337"/>
      <c r="DN266" s="337"/>
      <c r="DO266" s="337"/>
      <c r="DP266" s="337"/>
      <c r="DQ266" s="337"/>
      <c r="DR266" s="337"/>
    </row>
    <row r="267" spans="1:122" ht="13.5" thickBot="1" x14ac:dyDescent="0.25">
      <c r="A267" s="84">
        <v>1941</v>
      </c>
      <c r="B267" s="335"/>
      <c r="C267" s="113">
        <v>42763</v>
      </c>
      <c r="D267" s="110">
        <f t="shared" si="176"/>
        <v>57645</v>
      </c>
      <c r="E267" s="84">
        <v>0</v>
      </c>
      <c r="F267" s="88">
        <v>0</v>
      </c>
      <c r="G267" s="84">
        <v>0</v>
      </c>
      <c r="H267" s="89"/>
      <c r="I267" s="88">
        <v>4352</v>
      </c>
      <c r="J267" s="84">
        <v>179</v>
      </c>
      <c r="K267" s="88">
        <v>1</v>
      </c>
      <c r="L267" s="89">
        <v>0.95886948529411764</v>
      </c>
      <c r="M267" s="88">
        <v>2207</v>
      </c>
      <c r="N267" s="88">
        <v>72</v>
      </c>
      <c r="O267" s="88">
        <v>3</v>
      </c>
      <c r="P267" s="90">
        <v>0.96737652922519257</v>
      </c>
      <c r="Q267" s="88">
        <v>2339</v>
      </c>
      <c r="R267" s="88">
        <v>128</v>
      </c>
      <c r="S267" s="88">
        <v>1</v>
      </c>
      <c r="T267" s="90">
        <v>0.94527575887131254</v>
      </c>
      <c r="U267" s="88">
        <v>48747</v>
      </c>
      <c r="V267" s="88">
        <v>1367</v>
      </c>
      <c r="W267" s="88">
        <v>4</v>
      </c>
      <c r="X267" s="90">
        <v>0.97195724865119904</v>
      </c>
      <c r="Y267" s="85">
        <f t="shared" si="177"/>
        <v>57645</v>
      </c>
      <c r="Z267" s="85">
        <f t="shared" si="177"/>
        <v>1746</v>
      </c>
      <c r="AA267" s="91">
        <f t="shared" si="177"/>
        <v>9</v>
      </c>
      <c r="AB267" s="92">
        <v>1</v>
      </c>
      <c r="AC267" s="84">
        <v>0</v>
      </c>
      <c r="AD267" s="84">
        <v>0</v>
      </c>
      <c r="AE267" s="115">
        <v>1</v>
      </c>
      <c r="AF267" s="84">
        <v>0</v>
      </c>
      <c r="AG267" s="84">
        <v>0</v>
      </c>
      <c r="AH267" s="115">
        <v>1</v>
      </c>
      <c r="AI267" s="84">
        <v>0</v>
      </c>
      <c r="AJ267" s="84">
        <v>0</v>
      </c>
      <c r="AK267" s="224">
        <v>1</v>
      </c>
      <c r="AL267" s="84">
        <v>0</v>
      </c>
      <c r="AM267" s="94">
        <v>0</v>
      </c>
      <c r="AN267" s="224">
        <v>1</v>
      </c>
      <c r="AO267" s="84">
        <v>0</v>
      </c>
      <c r="AP267" s="94">
        <v>0</v>
      </c>
      <c r="AQ267" s="224">
        <v>1</v>
      </c>
      <c r="AR267" s="84">
        <v>0</v>
      </c>
      <c r="AS267" s="94">
        <v>0</v>
      </c>
      <c r="AT267" s="224">
        <v>1</v>
      </c>
      <c r="AU267" s="84">
        <v>0</v>
      </c>
      <c r="AV267" s="225">
        <v>0</v>
      </c>
      <c r="AW267" s="226">
        <f t="shared" si="167"/>
        <v>0</v>
      </c>
      <c r="AX267" s="226">
        <f t="shared" si="168"/>
        <v>6559</v>
      </c>
      <c r="AY267" s="227">
        <f t="shared" si="169"/>
        <v>51086</v>
      </c>
      <c r="AZ267" s="116"/>
      <c r="BA267" s="97">
        <v>21</v>
      </c>
      <c r="BB267" s="98">
        <v>9</v>
      </c>
      <c r="BC267" s="98">
        <v>22</v>
      </c>
      <c r="BD267" s="99">
        <v>7.5</v>
      </c>
      <c r="BE267" s="100">
        <v>10.5</v>
      </c>
      <c r="BF267" s="101"/>
      <c r="BG267" s="84"/>
      <c r="BH267" s="84"/>
      <c r="BI267" s="102"/>
      <c r="BJ267" s="102"/>
      <c r="BK267" s="102"/>
      <c r="BL267" s="103"/>
      <c r="BM267" s="104"/>
      <c r="BN267" s="102"/>
      <c r="BO267" s="102"/>
      <c r="BP267" s="104"/>
      <c r="BQ267" s="104"/>
      <c r="BR267" s="104"/>
      <c r="BS267" s="104"/>
      <c r="BT267" s="105">
        <f t="shared" si="154"/>
        <v>1</v>
      </c>
      <c r="BU267" s="105">
        <f t="shared" si="155"/>
        <v>1</v>
      </c>
      <c r="BV267" s="105">
        <f t="shared" si="156"/>
        <v>1</v>
      </c>
      <c r="BW267" s="105">
        <f t="shared" si="146"/>
        <v>1</v>
      </c>
      <c r="BX267" s="105">
        <f t="shared" si="157"/>
        <v>1</v>
      </c>
      <c r="BY267" s="105">
        <f t="shared" si="158"/>
        <v>1</v>
      </c>
      <c r="BZ267" s="105">
        <f t="shared" si="159"/>
        <v>1</v>
      </c>
      <c r="CA267" s="221">
        <v>0.98</v>
      </c>
      <c r="CB267" s="221">
        <v>0.9</v>
      </c>
      <c r="CC267" s="340"/>
      <c r="CD267" s="340"/>
      <c r="CE267" s="340"/>
      <c r="CF267" s="340"/>
      <c r="CG267" s="340"/>
      <c r="CH267" s="340"/>
      <c r="CI267" s="340"/>
      <c r="CJ267" s="222">
        <v>0.998</v>
      </c>
      <c r="CK267" s="222">
        <v>0.95</v>
      </c>
      <c r="CL267" s="223">
        <f t="shared" si="147"/>
        <v>1</v>
      </c>
      <c r="CM267" s="223">
        <f t="shared" si="148"/>
        <v>1</v>
      </c>
      <c r="CN267" s="223">
        <f t="shared" si="149"/>
        <v>1</v>
      </c>
      <c r="CO267" s="223">
        <f t="shared" si="150"/>
        <v>1</v>
      </c>
      <c r="CP267" s="223">
        <f t="shared" si="151"/>
        <v>1</v>
      </c>
      <c r="CQ267" s="223">
        <f t="shared" si="152"/>
        <v>1</v>
      </c>
      <c r="CR267" s="223">
        <f t="shared" si="153"/>
        <v>1</v>
      </c>
      <c r="CS267" s="343"/>
      <c r="CT267" s="343"/>
      <c r="CU267" s="343"/>
      <c r="CV267" s="343"/>
      <c r="CW267" s="343"/>
      <c r="CX267" s="343"/>
      <c r="CY267" s="343"/>
      <c r="CZ267" s="342"/>
      <c r="DA267" s="338"/>
      <c r="DB267" s="338"/>
      <c r="DC267" s="338"/>
      <c r="DD267" s="338"/>
      <c r="DE267" s="84">
        <f t="shared" si="181"/>
        <v>0</v>
      </c>
      <c r="DF267" s="84">
        <f t="shared" si="181"/>
        <v>0</v>
      </c>
      <c r="DG267" s="84">
        <f t="shared" si="181"/>
        <v>0</v>
      </c>
      <c r="DH267" s="84">
        <f t="shared" si="182"/>
        <v>0</v>
      </c>
      <c r="DI267" s="84">
        <f t="shared" si="182"/>
        <v>0</v>
      </c>
      <c r="DJ267" s="84">
        <f t="shared" si="182"/>
        <v>0</v>
      </c>
      <c r="DK267" s="84">
        <f t="shared" si="178"/>
        <v>0</v>
      </c>
      <c r="DL267" s="337"/>
      <c r="DM267" s="337"/>
      <c r="DN267" s="337"/>
      <c r="DO267" s="337"/>
      <c r="DP267" s="337"/>
      <c r="DQ267" s="337"/>
      <c r="DR267" s="337"/>
    </row>
    <row r="268" spans="1:122" ht="13.5" thickBot="1" x14ac:dyDescent="0.25">
      <c r="A268" s="84">
        <v>1942</v>
      </c>
      <c r="B268" s="336"/>
      <c r="C268" s="113">
        <v>42764</v>
      </c>
      <c r="D268" s="110">
        <f t="shared" si="176"/>
        <v>28414</v>
      </c>
      <c r="E268" s="84">
        <v>0</v>
      </c>
      <c r="F268" s="88">
        <v>0</v>
      </c>
      <c r="G268" s="84">
        <v>0</v>
      </c>
      <c r="H268" s="89"/>
      <c r="I268" s="88">
        <v>575</v>
      </c>
      <c r="J268" s="84">
        <v>13</v>
      </c>
      <c r="K268" s="88">
        <v>0</v>
      </c>
      <c r="L268" s="89">
        <v>0.97739130434782606</v>
      </c>
      <c r="M268" s="88">
        <v>375</v>
      </c>
      <c r="N268" s="88">
        <v>13</v>
      </c>
      <c r="O268" s="88">
        <v>0</v>
      </c>
      <c r="P268" s="90">
        <v>0.96533333333333338</v>
      </c>
      <c r="Q268" s="88">
        <v>107</v>
      </c>
      <c r="R268" s="88">
        <v>4</v>
      </c>
      <c r="S268" s="88">
        <v>0</v>
      </c>
      <c r="T268" s="90">
        <v>0.96261682242990654</v>
      </c>
      <c r="U268" s="88">
        <v>27357</v>
      </c>
      <c r="V268" s="88">
        <v>482</v>
      </c>
      <c r="W268" s="88">
        <v>0</v>
      </c>
      <c r="X268" s="90">
        <v>0.98238110903973386</v>
      </c>
      <c r="Y268" s="85">
        <f>E268+I268+M268+Q268+U268</f>
        <v>28414</v>
      </c>
      <c r="Z268" s="85">
        <f>F268+J268+N268+R268+V268</f>
        <v>512</v>
      </c>
      <c r="AA268" s="91">
        <f>G268+K268+O268+S268+W268</f>
        <v>0</v>
      </c>
      <c r="AB268" s="92">
        <v>1</v>
      </c>
      <c r="AC268" s="84">
        <v>0</v>
      </c>
      <c r="AD268" s="84">
        <v>0</v>
      </c>
      <c r="AE268" s="115">
        <v>1</v>
      </c>
      <c r="AF268" s="84">
        <v>0</v>
      </c>
      <c r="AG268" s="84">
        <v>0</v>
      </c>
      <c r="AH268" s="115">
        <v>1</v>
      </c>
      <c r="AI268" s="84">
        <v>0</v>
      </c>
      <c r="AJ268" s="84">
        <v>0</v>
      </c>
      <c r="AK268" s="224">
        <v>1</v>
      </c>
      <c r="AL268" s="84">
        <v>0</v>
      </c>
      <c r="AM268" s="94">
        <v>0</v>
      </c>
      <c r="AN268" s="224">
        <v>1</v>
      </c>
      <c r="AO268" s="84">
        <v>0</v>
      </c>
      <c r="AP268" s="94">
        <v>0</v>
      </c>
      <c r="AQ268" s="224">
        <v>1</v>
      </c>
      <c r="AR268" s="84">
        <v>0</v>
      </c>
      <c r="AS268" s="94">
        <v>0</v>
      </c>
      <c r="AT268" s="224">
        <v>1</v>
      </c>
      <c r="AU268" s="84">
        <v>0</v>
      </c>
      <c r="AV268" s="225">
        <v>0</v>
      </c>
      <c r="AW268" s="226">
        <f t="shared" si="167"/>
        <v>0</v>
      </c>
      <c r="AX268" s="226">
        <f t="shared" si="168"/>
        <v>950</v>
      </c>
      <c r="AY268" s="227">
        <f t="shared" si="169"/>
        <v>27464</v>
      </c>
      <c r="AZ268" s="116"/>
      <c r="BA268" s="97">
        <v>21</v>
      </c>
      <c r="BB268" s="98">
        <v>9</v>
      </c>
      <c r="BC268" s="98">
        <v>22</v>
      </c>
      <c r="BD268" s="98">
        <v>7.5</v>
      </c>
      <c r="BE268" s="118">
        <v>10.5</v>
      </c>
      <c r="BF268" s="101"/>
      <c r="BG268" s="84"/>
      <c r="BH268" s="84"/>
      <c r="BI268" s="102"/>
      <c r="BJ268" s="102"/>
      <c r="BK268" s="102"/>
      <c r="BL268" s="103"/>
      <c r="BM268" s="104"/>
      <c r="BN268" s="102"/>
      <c r="BO268" s="102"/>
      <c r="BP268" s="104"/>
      <c r="BQ268" s="104"/>
      <c r="BR268" s="104"/>
      <c r="BS268" s="104"/>
      <c r="BT268" s="105">
        <f t="shared" si="154"/>
        <v>1</v>
      </c>
      <c r="BU268" s="105">
        <f t="shared" si="155"/>
        <v>1</v>
      </c>
      <c r="BV268" s="105">
        <f t="shared" si="156"/>
        <v>1</v>
      </c>
      <c r="BW268" s="105">
        <f t="shared" si="146"/>
        <v>1</v>
      </c>
      <c r="BX268" s="105">
        <f t="shared" si="157"/>
        <v>1</v>
      </c>
      <c r="BY268" s="105">
        <f t="shared" si="158"/>
        <v>1</v>
      </c>
      <c r="BZ268" s="105">
        <f t="shared" si="159"/>
        <v>1</v>
      </c>
      <c r="CA268" s="221">
        <v>0.98</v>
      </c>
      <c r="CB268" s="221">
        <v>0.9</v>
      </c>
      <c r="CC268" s="341"/>
      <c r="CD268" s="341"/>
      <c r="CE268" s="341"/>
      <c r="CF268" s="341"/>
      <c r="CG268" s="341"/>
      <c r="CH268" s="341"/>
      <c r="CI268" s="341"/>
      <c r="CJ268" s="222">
        <v>0.998</v>
      </c>
      <c r="CK268" s="222">
        <v>0.95</v>
      </c>
      <c r="CL268" s="223">
        <f t="shared" si="147"/>
        <v>1</v>
      </c>
      <c r="CM268" s="223">
        <f t="shared" si="148"/>
        <v>1</v>
      </c>
      <c r="CN268" s="223">
        <f t="shared" si="149"/>
        <v>1</v>
      </c>
      <c r="CO268" s="223">
        <f t="shared" si="150"/>
        <v>1</v>
      </c>
      <c r="CP268" s="223">
        <f t="shared" si="151"/>
        <v>1</v>
      </c>
      <c r="CQ268" s="223">
        <f t="shared" si="152"/>
        <v>1</v>
      </c>
      <c r="CR268" s="223">
        <f t="shared" si="153"/>
        <v>1</v>
      </c>
      <c r="CS268" s="343"/>
      <c r="CT268" s="343"/>
      <c r="CU268" s="343"/>
      <c r="CV268" s="343"/>
      <c r="CW268" s="343"/>
      <c r="CX268" s="343"/>
      <c r="CY268" s="343"/>
      <c r="CZ268" s="342"/>
      <c r="DA268" s="338"/>
      <c r="DB268" s="338"/>
      <c r="DC268" s="338"/>
      <c r="DD268" s="338"/>
      <c r="DE268" s="84">
        <f t="shared" si="181"/>
        <v>0</v>
      </c>
      <c r="DF268" s="84">
        <f t="shared" si="181"/>
        <v>0</v>
      </c>
      <c r="DG268" s="84">
        <f t="shared" si="181"/>
        <v>0</v>
      </c>
      <c r="DH268" s="84">
        <f t="shared" si="182"/>
        <v>0</v>
      </c>
      <c r="DI268" s="84">
        <f t="shared" si="182"/>
        <v>0</v>
      </c>
      <c r="DJ268" s="84">
        <f t="shared" si="182"/>
        <v>0</v>
      </c>
      <c r="DK268" s="84">
        <f t="shared" si="178"/>
        <v>0</v>
      </c>
      <c r="DL268" s="337"/>
      <c r="DM268" s="337"/>
      <c r="DN268" s="337"/>
      <c r="DO268" s="337"/>
      <c r="DP268" s="337"/>
      <c r="DQ268" s="337"/>
      <c r="DR268" s="337"/>
    </row>
    <row r="269" spans="1:122" ht="13.5" thickBot="1" x14ac:dyDescent="0.25">
      <c r="A269" s="84">
        <v>1943</v>
      </c>
      <c r="B269" s="334">
        <v>5</v>
      </c>
      <c r="C269" s="113">
        <v>42765</v>
      </c>
      <c r="D269" s="110">
        <f t="shared" si="176"/>
        <v>77352</v>
      </c>
      <c r="E269" s="84">
        <v>10657</v>
      </c>
      <c r="F269" s="88">
        <v>303</v>
      </c>
      <c r="G269" s="84">
        <v>0</v>
      </c>
      <c r="H269" s="89">
        <v>0.97156798348503326</v>
      </c>
      <c r="I269" s="88">
        <v>15054</v>
      </c>
      <c r="J269" s="84">
        <v>443</v>
      </c>
      <c r="K269" s="88">
        <v>0</v>
      </c>
      <c r="L269" s="89">
        <v>0.97057260528763123</v>
      </c>
      <c r="M269" s="88">
        <v>4920</v>
      </c>
      <c r="N269" s="88">
        <v>125</v>
      </c>
      <c r="O269" s="88">
        <v>0</v>
      </c>
      <c r="P269" s="90">
        <v>0.97459349593495936</v>
      </c>
      <c r="Q269" s="88">
        <v>7628</v>
      </c>
      <c r="R269" s="88">
        <v>361</v>
      </c>
      <c r="S269" s="88">
        <v>0</v>
      </c>
      <c r="T269" s="90">
        <v>0.95267435762978503</v>
      </c>
      <c r="U269" s="88">
        <v>39093</v>
      </c>
      <c r="V269" s="88">
        <v>1282</v>
      </c>
      <c r="W269" s="88">
        <v>15</v>
      </c>
      <c r="X269" s="90">
        <v>0.96720640523878953</v>
      </c>
      <c r="Y269" s="85">
        <f t="shared" ref="Y269:AA283" si="183">E269+I269+M269+Q269+U269</f>
        <v>77352</v>
      </c>
      <c r="Z269" s="85">
        <f t="shared" si="183"/>
        <v>2514</v>
      </c>
      <c r="AA269" s="91">
        <f t="shared" si="183"/>
        <v>15</v>
      </c>
      <c r="AB269" s="92">
        <v>1</v>
      </c>
      <c r="AC269" s="84">
        <v>0</v>
      </c>
      <c r="AD269" s="84">
        <v>0</v>
      </c>
      <c r="AE269" s="115">
        <v>1</v>
      </c>
      <c r="AF269" s="84">
        <v>0</v>
      </c>
      <c r="AG269" s="84">
        <v>0</v>
      </c>
      <c r="AH269" s="115">
        <v>1</v>
      </c>
      <c r="AI269" s="84">
        <v>0</v>
      </c>
      <c r="AJ269" s="84">
        <v>0</v>
      </c>
      <c r="AK269" s="224">
        <v>1</v>
      </c>
      <c r="AL269" s="84">
        <v>0</v>
      </c>
      <c r="AM269" s="94">
        <v>0</v>
      </c>
      <c r="AN269" s="224">
        <v>1</v>
      </c>
      <c r="AO269" s="84">
        <v>0</v>
      </c>
      <c r="AP269" s="94">
        <v>0</v>
      </c>
      <c r="AQ269" s="224">
        <v>1</v>
      </c>
      <c r="AR269" s="84">
        <v>0</v>
      </c>
      <c r="AS269" s="94">
        <v>0</v>
      </c>
      <c r="AT269" s="224">
        <v>1</v>
      </c>
      <c r="AU269" s="84">
        <v>0</v>
      </c>
      <c r="AV269" s="225">
        <v>0</v>
      </c>
      <c r="AW269" s="226">
        <f>E269</f>
        <v>10657</v>
      </c>
      <c r="AX269" s="226">
        <f>I269+M269</f>
        <v>19974</v>
      </c>
      <c r="AY269" s="227">
        <f>Q269+U269</f>
        <v>46721</v>
      </c>
      <c r="AZ269" s="116"/>
      <c r="BA269" s="97">
        <v>14.5</v>
      </c>
      <c r="BB269" s="98">
        <v>0</v>
      </c>
      <c r="BC269" s="98">
        <v>12</v>
      </c>
      <c r="BD269" s="98">
        <v>7.5</v>
      </c>
      <c r="BE269" s="118">
        <v>10.5</v>
      </c>
      <c r="BF269" s="101"/>
      <c r="BG269" s="84"/>
      <c r="BH269" s="84"/>
      <c r="BI269" s="102"/>
      <c r="BJ269" s="102"/>
      <c r="BK269" s="102"/>
      <c r="BL269" s="103"/>
      <c r="BM269" s="104"/>
      <c r="BN269" s="102"/>
      <c r="BO269" s="102"/>
      <c r="BP269" s="104"/>
      <c r="BQ269" s="104"/>
      <c r="BR269" s="104"/>
      <c r="BS269" s="104"/>
      <c r="BT269" s="105">
        <f t="shared" si="154"/>
        <v>1</v>
      </c>
      <c r="BU269" s="105">
        <f t="shared" si="155"/>
        <v>1</v>
      </c>
      <c r="BV269" s="105">
        <f t="shared" si="156"/>
        <v>1</v>
      </c>
      <c r="BW269" s="105">
        <f t="shared" si="146"/>
        <v>1</v>
      </c>
      <c r="BX269" s="105">
        <f t="shared" si="157"/>
        <v>1</v>
      </c>
      <c r="BY269" s="105">
        <f t="shared" si="158"/>
        <v>1</v>
      </c>
      <c r="BZ269" s="105">
        <f t="shared" si="159"/>
        <v>1</v>
      </c>
      <c r="CA269" s="221">
        <v>0.98</v>
      </c>
      <c r="CB269" s="221">
        <v>0.9</v>
      </c>
      <c r="CC269" s="339">
        <f t="shared" ref="CC269:CI269" si="184">AVERAGE(BT269:BT275)</f>
        <v>0.99993197278911572</v>
      </c>
      <c r="CD269" s="339">
        <f t="shared" si="184"/>
        <v>1</v>
      </c>
      <c r="CE269" s="339">
        <f t="shared" si="184"/>
        <v>1</v>
      </c>
      <c r="CF269" s="339">
        <f t="shared" si="184"/>
        <v>1</v>
      </c>
      <c r="CG269" s="339">
        <f t="shared" si="184"/>
        <v>1</v>
      </c>
      <c r="CH269" s="339">
        <f t="shared" si="184"/>
        <v>1</v>
      </c>
      <c r="CI269" s="339">
        <f t="shared" si="184"/>
        <v>1</v>
      </c>
      <c r="CJ269" s="222">
        <v>0.998</v>
      </c>
      <c r="CK269" s="222">
        <v>0.95</v>
      </c>
      <c r="CL269" s="223">
        <f t="shared" si="147"/>
        <v>1</v>
      </c>
      <c r="CM269" s="223">
        <f t="shared" si="148"/>
        <v>1</v>
      </c>
      <c r="CN269" s="223">
        <f t="shared" si="149"/>
        <v>1</v>
      </c>
      <c r="CO269" s="223">
        <f t="shared" si="150"/>
        <v>1</v>
      </c>
      <c r="CP269" s="223">
        <f t="shared" si="151"/>
        <v>1</v>
      </c>
      <c r="CQ269" s="223">
        <f t="shared" si="152"/>
        <v>1</v>
      </c>
      <c r="CR269" s="223">
        <f t="shared" si="153"/>
        <v>1</v>
      </c>
      <c r="CS269" s="342">
        <f t="shared" ref="CS269:CY269" si="185">AVERAGE(CL269:CL275)</f>
        <v>0.99993197278911572</v>
      </c>
      <c r="CT269" s="342">
        <f t="shared" si="185"/>
        <v>1</v>
      </c>
      <c r="CU269" s="342">
        <f t="shared" si="185"/>
        <v>1</v>
      </c>
      <c r="CV269" s="342">
        <f t="shared" si="185"/>
        <v>1</v>
      </c>
      <c r="CW269" s="342">
        <f t="shared" si="185"/>
        <v>1</v>
      </c>
      <c r="CX269" s="342">
        <f t="shared" si="185"/>
        <v>1</v>
      </c>
      <c r="CY269" s="342">
        <f t="shared" si="185"/>
        <v>1</v>
      </c>
      <c r="CZ269" s="342">
        <f>(SUM(Q268:Q274)-SUM(R268:R274))/SUM(Q268:Q274)</f>
        <v>0.95868100358422936</v>
      </c>
      <c r="DA269" s="338">
        <f>(SUM(U268:U274)-SUM(V268:V274))/SUM(U268:U274)</f>
        <v>0.96663837566103028</v>
      </c>
      <c r="DB269" s="338">
        <f>((SUM(E268:E274)-SUM(F268:F274))/SUM(E268:E274))</f>
        <v>0.97408011226448188</v>
      </c>
      <c r="DC269" s="338">
        <f>((SUM(I268:I274)-SUM(J268:J274))/SUM(I268:I274))</f>
        <v>0.97658945674542386</v>
      </c>
      <c r="DD269" s="338">
        <f>((SUM(M268:M274)-SUM(N268:N274))/SUM(M268:M274))</f>
        <v>0.97507015902712812</v>
      </c>
      <c r="DE269" s="84">
        <f t="shared" si="181"/>
        <v>0</v>
      </c>
      <c r="DF269" s="84">
        <f t="shared" si="181"/>
        <v>0</v>
      </c>
      <c r="DG269" s="84">
        <f t="shared" si="181"/>
        <v>0</v>
      </c>
      <c r="DH269" s="84">
        <f t="shared" si="182"/>
        <v>0</v>
      </c>
      <c r="DI269" s="84">
        <f t="shared" si="182"/>
        <v>0</v>
      </c>
      <c r="DJ269" s="84">
        <f t="shared" si="182"/>
        <v>0</v>
      </c>
      <c r="DK269" s="84">
        <f t="shared" si="178"/>
        <v>0</v>
      </c>
      <c r="DL269" s="337">
        <f>IF(CC269&lt;99%,5000,IF(CC269&lt;99.2%,4500,IF(CC269&lt;99.3%,4000,IF(CC269&lt;99.4%,3500,IF(CC269&lt;99.5%,3000,IF(CC269&lt;99.6%,2500,IF(CC269&lt;99.7%,2000,IF(CC269&lt;99.8%,1500,))))))))</f>
        <v>0</v>
      </c>
      <c r="DM269" s="337">
        <f>IF(CD269&lt;99%,5000,IF(CD269&lt;99.2%,4500,IF(CD269&lt;99.3%,4000,IF(CD269&lt;99.4%,3500,IF(CD269&lt;99.5%,3000,IF(CD269&lt;99.6%,2500,IF(CD269&lt;99.7%,2000,IF(CD269&lt;99.8%,1500,))))))))</f>
        <v>0</v>
      </c>
      <c r="DN269" s="337">
        <f>IF(CE269&lt;99%,5000,IF(CE269&lt;99.2%,4500,IF(CE269&lt;99.3%,4000,IF(CE269&lt;99.4%,3500,IF(CE269&lt;99.5%,3000,IF(CE269&lt;99.6%,2500,IF(CE269&lt;99.7%,2000,IF(CE269&lt;99.8%,1500,))))))))</f>
        <v>0</v>
      </c>
      <c r="DO269" s="337">
        <f>IF(CF269&lt;88.2%,5000,IF(CF269&lt;88.4%,4500,IF(CF269&lt;88.5%,4000,IF(CF269&lt;88.6%,3500,IF(CF269&lt;88.7%,3000,IF(CF269&lt;88.8%,2500,IF(CF269&lt;88.9%,2000,IF(CF269&lt;90%,1500,))))))))</f>
        <v>0</v>
      </c>
      <c r="DP269" s="337">
        <f>IF(CG269&lt;99%,5000,IF(CG269&lt;99.2%,4500,IF(CG269&lt;99.3%,4000,IF(CG269&lt;99.4%,3500,IF(CG269&lt;99.5%,3000,IF(CG269&lt;99.6%,2500,IF(CG269&lt;99.7%,2000,IF(CG269&lt;99.8%,1500,))))))))</f>
        <v>0</v>
      </c>
      <c r="DQ269" s="337">
        <f>IF(CH269&lt;99%,5000,IF(CH269&lt;99.2%,4500,IF(CH269&lt;99.3%,4000,IF(CH269&lt;99.4%,3500,IF(CH269&lt;99.5%,3000,IF(CH269&lt;99.6%,2500,IF(CH269&lt;99.7%,2000,IF(CH269&lt;99.8%,1500,))))))))</f>
        <v>0</v>
      </c>
      <c r="DR269" s="337">
        <f>IF(CI269&lt;99%,5000,IF(CI269&lt;99.2%,4500,IF(CI269&lt;99.3%,4000,IF(CI269&lt;99.4%,3500,IF(CI269&lt;99.5%,3000,IF(CI269&lt;99.6%,2500,IF(CI269&lt;99.7%,2000,IF(CI269&lt;99.8%,1500,))))))))</f>
        <v>0</v>
      </c>
    </row>
    <row r="270" spans="1:122" ht="13.5" thickBot="1" x14ac:dyDescent="0.25">
      <c r="A270" s="84">
        <v>1944</v>
      </c>
      <c r="B270" s="335"/>
      <c r="C270" s="113">
        <v>42766</v>
      </c>
      <c r="D270" s="110">
        <f t="shared" si="176"/>
        <v>67949</v>
      </c>
      <c r="E270" s="84">
        <v>9797</v>
      </c>
      <c r="F270" s="88">
        <v>266</v>
      </c>
      <c r="G270" s="84">
        <v>1</v>
      </c>
      <c r="H270" s="111">
        <v>0.97284883127488009</v>
      </c>
      <c r="I270" s="88">
        <v>12640</v>
      </c>
      <c r="J270" s="84">
        <v>241</v>
      </c>
      <c r="K270" s="88">
        <v>2</v>
      </c>
      <c r="L270" s="89">
        <v>0.98093354430379742</v>
      </c>
      <c r="M270" s="88">
        <v>3498</v>
      </c>
      <c r="N270" s="88">
        <v>93</v>
      </c>
      <c r="O270" s="88">
        <v>0</v>
      </c>
      <c r="P270" s="90">
        <v>0.97341337907375647</v>
      </c>
      <c r="Q270" s="88">
        <v>6467</v>
      </c>
      <c r="R270" s="88">
        <v>240</v>
      </c>
      <c r="S270" s="88">
        <v>12</v>
      </c>
      <c r="T270" s="90">
        <v>0.96288851090149996</v>
      </c>
      <c r="U270" s="88">
        <v>35547</v>
      </c>
      <c r="V270" s="88">
        <v>1282</v>
      </c>
      <c r="W270" s="88">
        <v>28</v>
      </c>
      <c r="X270" s="90">
        <v>0.96393507187667027</v>
      </c>
      <c r="Y270" s="85">
        <f t="shared" si="183"/>
        <v>67949</v>
      </c>
      <c r="Z270" s="85">
        <f t="shared" si="183"/>
        <v>2122</v>
      </c>
      <c r="AA270" s="91">
        <f t="shared" si="183"/>
        <v>43</v>
      </c>
      <c r="AB270" s="92">
        <v>1</v>
      </c>
      <c r="AC270" s="84">
        <v>0</v>
      </c>
      <c r="AD270" s="84">
        <v>0</v>
      </c>
      <c r="AE270" s="115">
        <v>1</v>
      </c>
      <c r="AF270" s="84">
        <v>0</v>
      </c>
      <c r="AG270" s="84">
        <v>0</v>
      </c>
      <c r="AH270" s="115">
        <v>1</v>
      </c>
      <c r="AI270" s="84">
        <v>0</v>
      </c>
      <c r="AJ270" s="84">
        <v>0</v>
      </c>
      <c r="AK270" s="224">
        <v>1</v>
      </c>
      <c r="AL270" s="84">
        <v>0</v>
      </c>
      <c r="AM270" s="94">
        <v>0</v>
      </c>
      <c r="AN270" s="224">
        <v>1</v>
      </c>
      <c r="AO270" s="84">
        <v>0</v>
      </c>
      <c r="AP270" s="94">
        <v>0</v>
      </c>
      <c r="AQ270" s="224">
        <v>1</v>
      </c>
      <c r="AR270" s="84">
        <v>0</v>
      </c>
      <c r="AS270" s="94">
        <v>0</v>
      </c>
      <c r="AT270" s="224">
        <v>1</v>
      </c>
      <c r="AU270" s="84">
        <v>0</v>
      </c>
      <c r="AV270" s="225">
        <v>0</v>
      </c>
      <c r="AW270" s="226">
        <f>E270</f>
        <v>9797</v>
      </c>
      <c r="AX270" s="226">
        <f>I270+M270</f>
        <v>16138</v>
      </c>
      <c r="AY270" s="227">
        <f>Q270+U270</f>
        <v>42014</v>
      </c>
      <c r="AZ270" s="116"/>
      <c r="BA270" s="97">
        <v>16</v>
      </c>
      <c r="BB270" s="98">
        <v>0</v>
      </c>
      <c r="BC270" s="98">
        <v>8</v>
      </c>
      <c r="BD270" s="99">
        <v>7.5</v>
      </c>
      <c r="BE270" s="100">
        <v>10.5</v>
      </c>
      <c r="BF270" s="101"/>
      <c r="BG270" s="84"/>
      <c r="BH270" s="84"/>
      <c r="BI270" s="102"/>
      <c r="BJ270" s="102"/>
      <c r="BK270" s="102"/>
      <c r="BL270" s="103"/>
      <c r="BM270" s="104"/>
      <c r="BN270" s="102"/>
      <c r="BO270" s="102"/>
      <c r="BP270" s="104"/>
      <c r="BQ270" s="104"/>
      <c r="BR270" s="104"/>
      <c r="BS270" s="104"/>
      <c r="BT270" s="105">
        <f t="shared" si="154"/>
        <v>1</v>
      </c>
      <c r="BU270" s="105">
        <f t="shared" si="155"/>
        <v>1</v>
      </c>
      <c r="BV270" s="105">
        <f t="shared" si="156"/>
        <v>1</v>
      </c>
      <c r="BW270" s="105">
        <f t="shared" si="146"/>
        <v>1</v>
      </c>
      <c r="BX270" s="105">
        <f t="shared" si="157"/>
        <v>1</v>
      </c>
      <c r="BY270" s="105">
        <f t="shared" si="158"/>
        <v>1</v>
      </c>
      <c r="BZ270" s="105">
        <f t="shared" si="159"/>
        <v>1</v>
      </c>
      <c r="CA270" s="221">
        <v>0.98</v>
      </c>
      <c r="CB270" s="221">
        <v>0.9</v>
      </c>
      <c r="CC270" s="340"/>
      <c r="CD270" s="340"/>
      <c r="CE270" s="340"/>
      <c r="CF270" s="340"/>
      <c r="CG270" s="340"/>
      <c r="CH270" s="340"/>
      <c r="CI270" s="340"/>
      <c r="CJ270" s="222">
        <v>0.998</v>
      </c>
      <c r="CK270" s="222">
        <v>0.95</v>
      </c>
      <c r="CL270" s="223">
        <f t="shared" si="147"/>
        <v>1</v>
      </c>
      <c r="CM270" s="223">
        <f t="shared" si="148"/>
        <v>1</v>
      </c>
      <c r="CN270" s="223">
        <f t="shared" si="149"/>
        <v>1</v>
      </c>
      <c r="CO270" s="223">
        <f t="shared" si="150"/>
        <v>1</v>
      </c>
      <c r="CP270" s="223">
        <f t="shared" si="151"/>
        <v>1</v>
      </c>
      <c r="CQ270" s="223">
        <f t="shared" si="152"/>
        <v>1</v>
      </c>
      <c r="CR270" s="223">
        <f t="shared" si="153"/>
        <v>1</v>
      </c>
      <c r="CS270" s="343"/>
      <c r="CT270" s="343"/>
      <c r="CU270" s="343"/>
      <c r="CV270" s="343"/>
      <c r="CW270" s="343"/>
      <c r="CX270" s="343"/>
      <c r="CY270" s="343"/>
      <c r="CZ270" s="342"/>
      <c r="DA270" s="338"/>
      <c r="DB270" s="338"/>
      <c r="DC270" s="338"/>
      <c r="DD270" s="338"/>
      <c r="DE270" s="84">
        <f t="shared" si="181"/>
        <v>0</v>
      </c>
      <c r="DF270" s="84">
        <f t="shared" si="181"/>
        <v>0</v>
      </c>
      <c r="DG270" s="84">
        <f t="shared" si="181"/>
        <v>0</v>
      </c>
      <c r="DH270" s="84">
        <f t="shared" si="182"/>
        <v>0</v>
      </c>
      <c r="DI270" s="84">
        <f t="shared" si="182"/>
        <v>0</v>
      </c>
      <c r="DJ270" s="84">
        <f t="shared" si="182"/>
        <v>0</v>
      </c>
      <c r="DK270" s="84">
        <f t="shared" si="178"/>
        <v>0</v>
      </c>
      <c r="DL270" s="337"/>
      <c r="DM270" s="337"/>
      <c r="DN270" s="337"/>
      <c r="DO270" s="337"/>
      <c r="DP270" s="337"/>
      <c r="DQ270" s="337"/>
      <c r="DR270" s="337"/>
    </row>
    <row r="271" spans="1:122" ht="13.5" thickBot="1" x14ac:dyDescent="0.25">
      <c r="A271" s="84">
        <v>1945</v>
      </c>
      <c r="B271" s="335"/>
      <c r="C271" s="113">
        <v>42767</v>
      </c>
      <c r="D271" s="110">
        <f t="shared" si="176"/>
        <v>62815</v>
      </c>
      <c r="E271" s="84">
        <v>9652</v>
      </c>
      <c r="F271" s="88">
        <v>250</v>
      </c>
      <c r="G271" s="84">
        <v>0</v>
      </c>
      <c r="H271" s="111">
        <v>0.97409863240779115</v>
      </c>
      <c r="I271" s="88">
        <v>10231</v>
      </c>
      <c r="J271" s="84">
        <v>218</v>
      </c>
      <c r="K271" s="88">
        <v>0</v>
      </c>
      <c r="L271" s="89">
        <v>0.97869220995015149</v>
      </c>
      <c r="M271" s="88">
        <v>3304</v>
      </c>
      <c r="N271" s="88">
        <v>70</v>
      </c>
      <c r="O271" s="88">
        <v>0</v>
      </c>
      <c r="P271" s="90">
        <v>0.97881355932203384</v>
      </c>
      <c r="Q271" s="88">
        <v>6350</v>
      </c>
      <c r="R271" s="88">
        <v>214</v>
      </c>
      <c r="S271" s="88">
        <v>5</v>
      </c>
      <c r="T271" s="90">
        <v>0.96629921259842522</v>
      </c>
      <c r="U271" s="88">
        <v>33278</v>
      </c>
      <c r="V271" s="88">
        <v>1168</v>
      </c>
      <c r="W271" s="88">
        <v>8</v>
      </c>
      <c r="X271" s="90">
        <v>0.96490173688322611</v>
      </c>
      <c r="Y271" s="85">
        <f t="shared" si="183"/>
        <v>62815</v>
      </c>
      <c r="Z271" s="85">
        <f t="shared" si="183"/>
        <v>1920</v>
      </c>
      <c r="AA271" s="91">
        <f t="shared" si="183"/>
        <v>13</v>
      </c>
      <c r="AB271" s="92">
        <v>1</v>
      </c>
      <c r="AC271" s="84">
        <v>0</v>
      </c>
      <c r="AD271" s="84">
        <v>0</v>
      </c>
      <c r="AE271" s="115">
        <v>1</v>
      </c>
      <c r="AF271" s="84">
        <v>0</v>
      </c>
      <c r="AG271" s="84">
        <v>0</v>
      </c>
      <c r="AH271" s="115">
        <v>1</v>
      </c>
      <c r="AI271" s="84">
        <v>0</v>
      </c>
      <c r="AJ271" s="84">
        <v>0</v>
      </c>
      <c r="AK271" s="224">
        <v>1</v>
      </c>
      <c r="AL271" s="84">
        <v>0</v>
      </c>
      <c r="AM271" s="94">
        <v>0</v>
      </c>
      <c r="AN271" s="224">
        <v>1</v>
      </c>
      <c r="AO271" s="84">
        <v>0</v>
      </c>
      <c r="AP271" s="94">
        <v>0</v>
      </c>
      <c r="AQ271" s="224">
        <v>1</v>
      </c>
      <c r="AR271" s="84">
        <v>0</v>
      </c>
      <c r="AS271" s="94">
        <v>0</v>
      </c>
      <c r="AT271" s="224">
        <v>1</v>
      </c>
      <c r="AU271" s="84">
        <v>0</v>
      </c>
      <c r="AV271" s="225">
        <v>0</v>
      </c>
      <c r="AW271" s="226">
        <f>E271</f>
        <v>9652</v>
      </c>
      <c r="AX271" s="226">
        <f>I271+M271</f>
        <v>13535</v>
      </c>
      <c r="AY271" s="227">
        <f>Q271+U271</f>
        <v>39628</v>
      </c>
      <c r="AZ271" s="116"/>
      <c r="BA271" s="97">
        <v>21</v>
      </c>
      <c r="BB271" s="98">
        <v>9</v>
      </c>
      <c r="BC271" s="98">
        <v>18</v>
      </c>
      <c r="BD271" s="99">
        <v>7.5</v>
      </c>
      <c r="BE271" s="100">
        <v>10.5</v>
      </c>
      <c r="BF271" s="101"/>
      <c r="BG271" s="84"/>
      <c r="BH271" s="84"/>
      <c r="BI271" s="102"/>
      <c r="BJ271" s="102"/>
      <c r="BK271" s="102"/>
      <c r="BL271" s="103"/>
      <c r="BM271" s="104"/>
      <c r="BN271" s="102"/>
      <c r="BO271" s="102"/>
      <c r="BP271" s="104"/>
      <c r="BQ271" s="104"/>
      <c r="BR271" s="104"/>
      <c r="BS271" s="104"/>
      <c r="BT271" s="105">
        <f t="shared" si="154"/>
        <v>1</v>
      </c>
      <c r="BU271" s="105">
        <f t="shared" si="155"/>
        <v>1</v>
      </c>
      <c r="BV271" s="105">
        <f t="shared" si="156"/>
        <v>1</v>
      </c>
      <c r="BW271" s="105">
        <f t="shared" si="146"/>
        <v>1</v>
      </c>
      <c r="BX271" s="105">
        <f t="shared" si="157"/>
        <v>1</v>
      </c>
      <c r="BY271" s="105">
        <f t="shared" si="158"/>
        <v>1</v>
      </c>
      <c r="BZ271" s="105">
        <f t="shared" si="159"/>
        <v>1</v>
      </c>
      <c r="CA271" s="221">
        <v>0.98</v>
      </c>
      <c r="CB271" s="221">
        <v>0.9</v>
      </c>
      <c r="CC271" s="340"/>
      <c r="CD271" s="340"/>
      <c r="CE271" s="340"/>
      <c r="CF271" s="340"/>
      <c r="CG271" s="340"/>
      <c r="CH271" s="340"/>
      <c r="CI271" s="340"/>
      <c r="CJ271" s="222">
        <v>0.998</v>
      </c>
      <c r="CK271" s="222">
        <v>0.95</v>
      </c>
      <c r="CL271" s="223">
        <f t="shared" si="147"/>
        <v>1</v>
      </c>
      <c r="CM271" s="223">
        <f t="shared" si="148"/>
        <v>1</v>
      </c>
      <c r="CN271" s="223">
        <f t="shared" si="149"/>
        <v>1</v>
      </c>
      <c r="CO271" s="223">
        <f t="shared" si="150"/>
        <v>1</v>
      </c>
      <c r="CP271" s="223">
        <f t="shared" si="151"/>
        <v>1</v>
      </c>
      <c r="CQ271" s="223">
        <f t="shared" si="152"/>
        <v>1</v>
      </c>
      <c r="CR271" s="223">
        <f t="shared" si="153"/>
        <v>1</v>
      </c>
      <c r="CS271" s="343"/>
      <c r="CT271" s="343"/>
      <c r="CU271" s="343"/>
      <c r="CV271" s="343"/>
      <c r="CW271" s="343"/>
      <c r="CX271" s="343"/>
      <c r="CY271" s="343"/>
      <c r="CZ271" s="342"/>
      <c r="DA271" s="338"/>
      <c r="DB271" s="338"/>
      <c r="DC271" s="338"/>
      <c r="DD271" s="338"/>
      <c r="DE271" s="84">
        <f t="shared" si="181"/>
        <v>0</v>
      </c>
      <c r="DF271" s="84">
        <f t="shared" si="181"/>
        <v>0</v>
      </c>
      <c r="DG271" s="84">
        <f t="shared" si="181"/>
        <v>0</v>
      </c>
      <c r="DH271" s="84">
        <f t="shared" si="182"/>
        <v>0</v>
      </c>
      <c r="DI271" s="84">
        <f t="shared" si="182"/>
        <v>0</v>
      </c>
      <c r="DJ271" s="84">
        <f t="shared" si="182"/>
        <v>0</v>
      </c>
      <c r="DK271" s="84">
        <f t="shared" si="178"/>
        <v>0</v>
      </c>
      <c r="DL271" s="337"/>
      <c r="DM271" s="337"/>
      <c r="DN271" s="337"/>
      <c r="DO271" s="337"/>
      <c r="DP271" s="337"/>
      <c r="DQ271" s="337"/>
      <c r="DR271" s="337"/>
    </row>
    <row r="272" spans="1:122" ht="13.5" thickBot="1" x14ac:dyDescent="0.25">
      <c r="A272" s="84">
        <v>1946</v>
      </c>
      <c r="B272" s="335"/>
      <c r="C272" s="113">
        <v>42768</v>
      </c>
      <c r="D272" s="110">
        <f t="shared" si="176"/>
        <v>65321</v>
      </c>
      <c r="E272" s="84">
        <v>9794</v>
      </c>
      <c r="F272" s="88">
        <v>266</v>
      </c>
      <c r="G272" s="84">
        <v>0</v>
      </c>
      <c r="H272" s="89">
        <v>0.97284051460077603</v>
      </c>
      <c r="I272" s="88">
        <v>11960</v>
      </c>
      <c r="J272" s="84">
        <v>264</v>
      </c>
      <c r="K272" s="88">
        <v>0</v>
      </c>
      <c r="L272" s="89">
        <v>0.97792642140468222</v>
      </c>
      <c r="M272" s="88">
        <v>3743</v>
      </c>
      <c r="N272" s="88">
        <v>94</v>
      </c>
      <c r="O272" s="88">
        <v>1</v>
      </c>
      <c r="P272" s="90">
        <v>0.97488645471546886</v>
      </c>
      <c r="Q272" s="88">
        <v>6539</v>
      </c>
      <c r="R272" s="88">
        <v>285</v>
      </c>
      <c r="S272" s="88">
        <v>8</v>
      </c>
      <c r="T272" s="90">
        <v>0.95641535402966815</v>
      </c>
      <c r="U272" s="88">
        <v>33285</v>
      </c>
      <c r="V272" s="88">
        <v>1161</v>
      </c>
      <c r="W272" s="88">
        <v>3</v>
      </c>
      <c r="X272" s="90">
        <v>0.96511942316358723</v>
      </c>
      <c r="Y272" s="85">
        <f t="shared" si="183"/>
        <v>65321</v>
      </c>
      <c r="Z272" s="85">
        <f t="shared" si="183"/>
        <v>2070</v>
      </c>
      <c r="AA272" s="91">
        <f t="shared" si="183"/>
        <v>12</v>
      </c>
      <c r="AB272" s="92">
        <v>1</v>
      </c>
      <c r="AC272" s="84">
        <v>0</v>
      </c>
      <c r="AD272" s="84">
        <v>0</v>
      </c>
      <c r="AE272" s="115">
        <v>1</v>
      </c>
      <c r="AF272" s="84">
        <v>0</v>
      </c>
      <c r="AG272" s="84">
        <v>0</v>
      </c>
      <c r="AH272" s="115">
        <v>1</v>
      </c>
      <c r="AI272" s="84">
        <v>0</v>
      </c>
      <c r="AJ272" s="84">
        <v>0</v>
      </c>
      <c r="AK272" s="224">
        <v>1</v>
      </c>
      <c r="AL272" s="84">
        <v>0</v>
      </c>
      <c r="AM272" s="94">
        <v>0</v>
      </c>
      <c r="AN272" s="224">
        <v>1</v>
      </c>
      <c r="AO272" s="84">
        <v>0</v>
      </c>
      <c r="AP272" s="94">
        <v>0</v>
      </c>
      <c r="AQ272" s="224">
        <v>1</v>
      </c>
      <c r="AR272" s="84">
        <v>0</v>
      </c>
      <c r="AS272" s="94">
        <v>0</v>
      </c>
      <c r="AT272" s="224">
        <v>1</v>
      </c>
      <c r="AU272" s="84">
        <v>0</v>
      </c>
      <c r="AV272" s="225">
        <v>0</v>
      </c>
      <c r="AW272" s="226">
        <f>E272</f>
        <v>9794</v>
      </c>
      <c r="AX272" s="226">
        <f>I272+M272</f>
        <v>15703</v>
      </c>
      <c r="AY272" s="227">
        <f>Q272+U272</f>
        <v>39824</v>
      </c>
      <c r="AZ272" s="116"/>
      <c r="BA272" s="97">
        <v>21</v>
      </c>
      <c r="BB272" s="98">
        <v>9</v>
      </c>
      <c r="BC272" s="98">
        <v>22</v>
      </c>
      <c r="BD272" s="99">
        <v>7.5</v>
      </c>
      <c r="BE272" s="100">
        <v>10.5</v>
      </c>
      <c r="BF272" s="101"/>
      <c r="BG272" s="84"/>
      <c r="BH272" s="84"/>
      <c r="BI272" s="102"/>
      <c r="BJ272" s="102"/>
      <c r="BK272" s="102"/>
      <c r="BL272" s="103"/>
      <c r="BM272" s="104"/>
      <c r="BN272" s="102"/>
      <c r="BO272" s="102"/>
      <c r="BP272" s="104"/>
      <c r="BQ272" s="104"/>
      <c r="BR272" s="104"/>
      <c r="BS272" s="104"/>
      <c r="BT272" s="105">
        <f t="shared" si="154"/>
        <v>1</v>
      </c>
      <c r="BU272" s="105">
        <f t="shared" si="155"/>
        <v>1</v>
      </c>
      <c r="BV272" s="105">
        <f t="shared" si="156"/>
        <v>1</v>
      </c>
      <c r="BW272" s="105">
        <f t="shared" si="146"/>
        <v>1</v>
      </c>
      <c r="BX272" s="105">
        <f t="shared" si="157"/>
        <v>1</v>
      </c>
      <c r="BY272" s="105">
        <f t="shared" si="158"/>
        <v>1</v>
      </c>
      <c r="BZ272" s="105">
        <f t="shared" si="159"/>
        <v>1</v>
      </c>
      <c r="CA272" s="221">
        <v>0.98</v>
      </c>
      <c r="CB272" s="221">
        <v>0.9</v>
      </c>
      <c r="CC272" s="340"/>
      <c r="CD272" s="340"/>
      <c r="CE272" s="340"/>
      <c r="CF272" s="340"/>
      <c r="CG272" s="340"/>
      <c r="CH272" s="340"/>
      <c r="CI272" s="340"/>
      <c r="CJ272" s="222">
        <v>0.998</v>
      </c>
      <c r="CK272" s="222">
        <v>0.95</v>
      </c>
      <c r="CL272" s="223">
        <f t="shared" si="147"/>
        <v>1</v>
      </c>
      <c r="CM272" s="223">
        <f t="shared" si="148"/>
        <v>1</v>
      </c>
      <c r="CN272" s="223">
        <f t="shared" si="149"/>
        <v>1</v>
      </c>
      <c r="CO272" s="223">
        <f t="shared" si="150"/>
        <v>1</v>
      </c>
      <c r="CP272" s="223">
        <f t="shared" si="151"/>
        <v>1</v>
      </c>
      <c r="CQ272" s="223">
        <f t="shared" si="152"/>
        <v>1</v>
      </c>
      <c r="CR272" s="223">
        <f t="shared" si="153"/>
        <v>1</v>
      </c>
      <c r="CS272" s="343"/>
      <c r="CT272" s="343"/>
      <c r="CU272" s="343"/>
      <c r="CV272" s="343"/>
      <c r="CW272" s="343"/>
      <c r="CX272" s="343"/>
      <c r="CY272" s="343"/>
      <c r="CZ272" s="342"/>
      <c r="DA272" s="338"/>
      <c r="DB272" s="338"/>
      <c r="DC272" s="338"/>
      <c r="DD272" s="338"/>
      <c r="DE272" s="84">
        <f t="shared" si="181"/>
        <v>0</v>
      </c>
      <c r="DF272" s="84">
        <f t="shared" si="181"/>
        <v>0</v>
      </c>
      <c r="DG272" s="84">
        <f t="shared" si="181"/>
        <v>0</v>
      </c>
      <c r="DH272" s="84">
        <f t="shared" si="182"/>
        <v>0</v>
      </c>
      <c r="DI272" s="84">
        <f t="shared" si="182"/>
        <v>0</v>
      </c>
      <c r="DJ272" s="84">
        <f t="shared" si="182"/>
        <v>0</v>
      </c>
      <c r="DK272" s="84">
        <f t="shared" si="178"/>
        <v>0</v>
      </c>
      <c r="DL272" s="337"/>
      <c r="DM272" s="337"/>
      <c r="DN272" s="337"/>
      <c r="DO272" s="337"/>
      <c r="DP272" s="337"/>
      <c r="DQ272" s="337"/>
      <c r="DR272" s="337"/>
    </row>
    <row r="273" spans="1:122" ht="13.5" thickBot="1" x14ac:dyDescent="0.25">
      <c r="A273" s="84">
        <v>1947</v>
      </c>
      <c r="B273" s="335"/>
      <c r="C273" s="113">
        <v>42769</v>
      </c>
      <c r="D273" s="110">
        <f t="shared" si="176"/>
        <v>59049</v>
      </c>
      <c r="E273" s="84">
        <v>8557</v>
      </c>
      <c r="F273" s="88">
        <v>171</v>
      </c>
      <c r="G273" s="84">
        <v>0</v>
      </c>
      <c r="H273" s="111">
        <v>0.98001636087413813</v>
      </c>
      <c r="I273" s="88">
        <v>10593</v>
      </c>
      <c r="J273" s="84">
        <v>265</v>
      </c>
      <c r="K273" s="88">
        <v>0</v>
      </c>
      <c r="L273" s="89">
        <v>0.97498347965637688</v>
      </c>
      <c r="M273" s="88">
        <v>3816</v>
      </c>
      <c r="N273" s="88">
        <v>84</v>
      </c>
      <c r="O273" s="88">
        <v>0</v>
      </c>
      <c r="P273" s="90">
        <v>0.9779874213836478</v>
      </c>
      <c r="Q273" s="88">
        <v>6218</v>
      </c>
      <c r="R273" s="88">
        <v>269</v>
      </c>
      <c r="S273" s="88">
        <v>9</v>
      </c>
      <c r="T273" s="90">
        <v>0.95673850112576386</v>
      </c>
      <c r="U273" s="88">
        <v>29865</v>
      </c>
      <c r="V273" s="88">
        <v>1102</v>
      </c>
      <c r="W273" s="88">
        <v>11</v>
      </c>
      <c r="X273" s="90">
        <v>0.96310061945421066</v>
      </c>
      <c r="Y273" s="85">
        <f t="shared" si="183"/>
        <v>59049</v>
      </c>
      <c r="Z273" s="85">
        <f t="shared" si="183"/>
        <v>1891</v>
      </c>
      <c r="AA273" s="91">
        <f t="shared" si="183"/>
        <v>20</v>
      </c>
      <c r="AB273" s="92">
        <v>0.99952380952380948</v>
      </c>
      <c r="AC273" s="84">
        <v>1</v>
      </c>
      <c r="AD273" s="84">
        <v>0.01</v>
      </c>
      <c r="AE273" s="115">
        <v>1</v>
      </c>
      <c r="AF273" s="84">
        <v>0</v>
      </c>
      <c r="AG273" s="84">
        <v>0</v>
      </c>
      <c r="AH273" s="115">
        <v>1</v>
      </c>
      <c r="AI273" s="84">
        <v>0</v>
      </c>
      <c r="AJ273" s="84">
        <v>0</v>
      </c>
      <c r="AK273" s="224">
        <v>1</v>
      </c>
      <c r="AL273" s="84">
        <v>0</v>
      </c>
      <c r="AM273" s="94">
        <v>0</v>
      </c>
      <c r="AN273" s="224">
        <v>1</v>
      </c>
      <c r="AO273" s="84">
        <v>0</v>
      </c>
      <c r="AP273" s="94">
        <v>0</v>
      </c>
      <c r="AQ273" s="224">
        <v>1</v>
      </c>
      <c r="AR273" s="84">
        <v>0</v>
      </c>
      <c r="AS273" s="94">
        <v>0</v>
      </c>
      <c r="AT273" s="224">
        <v>1</v>
      </c>
      <c r="AU273" s="84">
        <v>0</v>
      </c>
      <c r="AV273" s="225">
        <v>0</v>
      </c>
      <c r="AW273" s="226">
        <f t="shared" ref="AW273:AW296" si="186">E273</f>
        <v>8557</v>
      </c>
      <c r="AX273" s="226">
        <f t="shared" ref="AX273:AX296" si="187">I273+M273</f>
        <v>14409</v>
      </c>
      <c r="AY273" s="227">
        <f t="shared" ref="AY273:AY296" si="188">Q273+U273</f>
        <v>36083</v>
      </c>
      <c r="AZ273" s="116" t="s">
        <v>880</v>
      </c>
      <c r="BA273" s="97">
        <v>21</v>
      </c>
      <c r="BB273" s="98">
        <v>9</v>
      </c>
      <c r="BC273" s="98">
        <v>22</v>
      </c>
      <c r="BD273" s="99">
        <v>7.5</v>
      </c>
      <c r="BE273" s="100">
        <v>10.5</v>
      </c>
      <c r="BF273" s="101">
        <v>0.5</v>
      </c>
      <c r="BG273" s="84"/>
      <c r="BH273" s="84"/>
      <c r="BI273" s="102"/>
      <c r="BJ273" s="102"/>
      <c r="BK273" s="102"/>
      <c r="BL273" s="103"/>
      <c r="BM273" s="104">
        <v>1</v>
      </c>
      <c r="BN273" s="102"/>
      <c r="BO273" s="102"/>
      <c r="BP273" s="104"/>
      <c r="BQ273" s="104"/>
      <c r="BR273" s="104"/>
      <c r="BS273" s="104"/>
      <c r="BT273" s="105">
        <f t="shared" si="154"/>
        <v>0.99952380952380948</v>
      </c>
      <c r="BU273" s="105">
        <f t="shared" si="155"/>
        <v>1</v>
      </c>
      <c r="BV273" s="105">
        <f t="shared" si="156"/>
        <v>1</v>
      </c>
      <c r="BW273" s="105">
        <f t="shared" si="146"/>
        <v>1</v>
      </c>
      <c r="BX273" s="105">
        <f t="shared" si="157"/>
        <v>1</v>
      </c>
      <c r="BY273" s="105">
        <f t="shared" si="158"/>
        <v>1</v>
      </c>
      <c r="BZ273" s="105">
        <f t="shared" si="159"/>
        <v>1</v>
      </c>
      <c r="CA273" s="221">
        <v>0.98</v>
      </c>
      <c r="CB273" s="221">
        <v>0.9</v>
      </c>
      <c r="CC273" s="340"/>
      <c r="CD273" s="340"/>
      <c r="CE273" s="340"/>
      <c r="CF273" s="340"/>
      <c r="CG273" s="340"/>
      <c r="CH273" s="340"/>
      <c r="CI273" s="340"/>
      <c r="CJ273" s="222">
        <v>0.998</v>
      </c>
      <c r="CK273" s="222">
        <v>0.95</v>
      </c>
      <c r="CL273" s="223">
        <f t="shared" si="147"/>
        <v>0.99952380952380948</v>
      </c>
      <c r="CM273" s="223">
        <f t="shared" si="148"/>
        <v>1</v>
      </c>
      <c r="CN273" s="223">
        <f t="shared" si="149"/>
        <v>1</v>
      </c>
      <c r="CO273" s="223">
        <f t="shared" si="150"/>
        <v>1</v>
      </c>
      <c r="CP273" s="223">
        <f t="shared" si="151"/>
        <v>1</v>
      </c>
      <c r="CQ273" s="223">
        <f t="shared" si="152"/>
        <v>1</v>
      </c>
      <c r="CR273" s="223">
        <f t="shared" si="153"/>
        <v>1</v>
      </c>
      <c r="CS273" s="343"/>
      <c r="CT273" s="343"/>
      <c r="CU273" s="343"/>
      <c r="CV273" s="343"/>
      <c r="CW273" s="343"/>
      <c r="CX273" s="343"/>
      <c r="CY273" s="343"/>
      <c r="CZ273" s="342"/>
      <c r="DA273" s="338"/>
      <c r="DB273" s="338"/>
      <c r="DC273" s="338"/>
      <c r="DD273" s="338"/>
      <c r="DE273" s="84">
        <f t="shared" si="181"/>
        <v>0</v>
      </c>
      <c r="DF273" s="84">
        <f t="shared" si="181"/>
        <v>0</v>
      </c>
      <c r="DG273" s="84">
        <f t="shared" si="181"/>
        <v>0</v>
      </c>
      <c r="DH273" s="84">
        <f t="shared" si="182"/>
        <v>0</v>
      </c>
      <c r="DI273" s="84">
        <f t="shared" si="182"/>
        <v>0</v>
      </c>
      <c r="DJ273" s="84">
        <f t="shared" si="182"/>
        <v>0</v>
      </c>
      <c r="DK273" s="84">
        <f t="shared" si="178"/>
        <v>0</v>
      </c>
      <c r="DL273" s="337"/>
      <c r="DM273" s="337"/>
      <c r="DN273" s="337"/>
      <c r="DO273" s="337"/>
      <c r="DP273" s="337"/>
      <c r="DQ273" s="337"/>
      <c r="DR273" s="337"/>
    </row>
    <row r="274" spans="1:122" ht="13.5" thickBot="1" x14ac:dyDescent="0.25">
      <c r="A274" s="84">
        <v>1948</v>
      </c>
      <c r="B274" s="335"/>
      <c r="C274" s="113">
        <v>42770</v>
      </c>
      <c r="D274" s="110">
        <f t="shared" si="176"/>
        <v>53513</v>
      </c>
      <c r="E274" s="84"/>
      <c r="F274" s="88"/>
      <c r="G274" s="84"/>
      <c r="H274" s="111"/>
      <c r="I274" s="88">
        <v>3576</v>
      </c>
      <c r="J274" s="84">
        <v>69</v>
      </c>
      <c r="K274" s="88">
        <v>0</v>
      </c>
      <c r="L274" s="89">
        <v>0.98070469798657722</v>
      </c>
      <c r="M274" s="88">
        <v>1724</v>
      </c>
      <c r="N274" s="88">
        <v>54</v>
      </c>
      <c r="O274" s="88">
        <v>0</v>
      </c>
      <c r="P274" s="90">
        <v>0.96867749419953597</v>
      </c>
      <c r="Q274" s="88">
        <v>1566</v>
      </c>
      <c r="R274" s="88">
        <v>68</v>
      </c>
      <c r="S274" s="88">
        <v>0</v>
      </c>
      <c r="T274" s="90">
        <v>0.95657726692209455</v>
      </c>
      <c r="U274" s="88">
        <v>46647</v>
      </c>
      <c r="V274" s="88">
        <v>1699</v>
      </c>
      <c r="W274" s="88">
        <v>37</v>
      </c>
      <c r="X274" s="90">
        <v>0.96357750766394412</v>
      </c>
      <c r="Y274" s="85">
        <f t="shared" si="183"/>
        <v>53513</v>
      </c>
      <c r="Z274" s="85">
        <f t="shared" si="183"/>
        <v>1890</v>
      </c>
      <c r="AA274" s="91">
        <f t="shared" si="183"/>
        <v>37</v>
      </c>
      <c r="AB274" s="92">
        <v>1</v>
      </c>
      <c r="AC274" s="84">
        <v>0</v>
      </c>
      <c r="AD274" s="84">
        <v>0</v>
      </c>
      <c r="AE274" s="115">
        <v>1</v>
      </c>
      <c r="AF274" s="84">
        <v>0</v>
      </c>
      <c r="AG274" s="84">
        <v>0</v>
      </c>
      <c r="AH274" s="115">
        <v>1</v>
      </c>
      <c r="AI274" s="84">
        <v>0</v>
      </c>
      <c r="AJ274" s="84">
        <v>0</v>
      </c>
      <c r="AK274" s="224">
        <v>1</v>
      </c>
      <c r="AL274" s="84">
        <v>0</v>
      </c>
      <c r="AM274" s="94">
        <v>0</v>
      </c>
      <c r="AN274" s="224">
        <v>1</v>
      </c>
      <c r="AO274" s="84">
        <v>0</v>
      </c>
      <c r="AP274" s="94">
        <v>0</v>
      </c>
      <c r="AQ274" s="224">
        <v>1</v>
      </c>
      <c r="AR274" s="84">
        <v>0</v>
      </c>
      <c r="AS274" s="94">
        <v>0</v>
      </c>
      <c r="AT274" s="224">
        <v>1</v>
      </c>
      <c r="AU274" s="84">
        <v>0</v>
      </c>
      <c r="AV274" s="225">
        <v>0</v>
      </c>
      <c r="AW274" s="226">
        <f t="shared" si="186"/>
        <v>0</v>
      </c>
      <c r="AX274" s="226">
        <f t="shared" si="187"/>
        <v>5300</v>
      </c>
      <c r="AY274" s="227">
        <f t="shared" si="188"/>
        <v>48213</v>
      </c>
      <c r="AZ274" s="116"/>
      <c r="BA274" s="97">
        <v>21</v>
      </c>
      <c r="BB274" s="98">
        <v>9</v>
      </c>
      <c r="BC274" s="98">
        <v>22</v>
      </c>
      <c r="BD274" s="99">
        <v>7.5</v>
      </c>
      <c r="BE274" s="100">
        <v>10.5</v>
      </c>
      <c r="BF274" s="101"/>
      <c r="BG274" s="84"/>
      <c r="BH274" s="84"/>
      <c r="BI274" s="102"/>
      <c r="BJ274" s="102"/>
      <c r="BK274" s="102"/>
      <c r="BL274" s="103"/>
      <c r="BM274" s="104"/>
      <c r="BN274" s="102"/>
      <c r="BO274" s="102"/>
      <c r="BP274" s="104"/>
      <c r="BQ274" s="104"/>
      <c r="BR274" s="104"/>
      <c r="BS274" s="104"/>
      <c r="BT274" s="105">
        <f t="shared" si="154"/>
        <v>1</v>
      </c>
      <c r="BU274" s="105">
        <f t="shared" si="155"/>
        <v>1</v>
      </c>
      <c r="BV274" s="105">
        <f t="shared" si="156"/>
        <v>1</v>
      </c>
      <c r="BW274" s="105">
        <f t="shared" si="146"/>
        <v>1</v>
      </c>
      <c r="BX274" s="105">
        <f t="shared" si="157"/>
        <v>1</v>
      </c>
      <c r="BY274" s="105">
        <f t="shared" si="158"/>
        <v>1</v>
      </c>
      <c r="BZ274" s="105">
        <f t="shared" si="159"/>
        <v>1</v>
      </c>
      <c r="CA274" s="221">
        <v>0.98</v>
      </c>
      <c r="CB274" s="221">
        <v>0.9</v>
      </c>
      <c r="CC274" s="340"/>
      <c r="CD274" s="340"/>
      <c r="CE274" s="340"/>
      <c r="CF274" s="340"/>
      <c r="CG274" s="340"/>
      <c r="CH274" s="340"/>
      <c r="CI274" s="340"/>
      <c r="CJ274" s="222">
        <v>0.998</v>
      </c>
      <c r="CK274" s="222">
        <v>0.95</v>
      </c>
      <c r="CL274" s="223">
        <f t="shared" si="147"/>
        <v>1</v>
      </c>
      <c r="CM274" s="223">
        <f t="shared" si="148"/>
        <v>1</v>
      </c>
      <c r="CN274" s="223">
        <f t="shared" si="149"/>
        <v>1</v>
      </c>
      <c r="CO274" s="223">
        <f t="shared" si="150"/>
        <v>1</v>
      </c>
      <c r="CP274" s="223">
        <f t="shared" si="151"/>
        <v>1</v>
      </c>
      <c r="CQ274" s="223">
        <f t="shared" si="152"/>
        <v>1</v>
      </c>
      <c r="CR274" s="223">
        <f t="shared" si="153"/>
        <v>1</v>
      </c>
      <c r="CS274" s="343"/>
      <c r="CT274" s="343"/>
      <c r="CU274" s="343"/>
      <c r="CV274" s="343"/>
      <c r="CW274" s="343"/>
      <c r="CX274" s="343"/>
      <c r="CY274" s="343"/>
      <c r="CZ274" s="342"/>
      <c r="DA274" s="338"/>
      <c r="DB274" s="338"/>
      <c r="DC274" s="338"/>
      <c r="DD274" s="338"/>
      <c r="DE274" s="84">
        <f t="shared" si="181"/>
        <v>0</v>
      </c>
      <c r="DF274" s="84">
        <f t="shared" si="181"/>
        <v>0</v>
      </c>
      <c r="DG274" s="84">
        <f t="shared" si="181"/>
        <v>0</v>
      </c>
      <c r="DH274" s="84">
        <f t="shared" si="182"/>
        <v>0</v>
      </c>
      <c r="DI274" s="84">
        <f t="shared" si="182"/>
        <v>0</v>
      </c>
      <c r="DJ274" s="84">
        <f t="shared" si="182"/>
        <v>0</v>
      </c>
      <c r="DK274" s="84">
        <f t="shared" si="178"/>
        <v>0</v>
      </c>
      <c r="DL274" s="337"/>
      <c r="DM274" s="337"/>
      <c r="DN274" s="337"/>
      <c r="DO274" s="337"/>
      <c r="DP274" s="337"/>
      <c r="DQ274" s="337"/>
      <c r="DR274" s="337"/>
    </row>
    <row r="275" spans="1:122" ht="13.5" thickBot="1" x14ac:dyDescent="0.25">
      <c r="A275" s="84">
        <v>1949</v>
      </c>
      <c r="B275" s="336"/>
      <c r="C275" s="113">
        <v>42771</v>
      </c>
      <c r="D275" s="110">
        <f t="shared" si="176"/>
        <v>18485</v>
      </c>
      <c r="E275" s="84"/>
      <c r="F275" s="88"/>
      <c r="G275" s="84"/>
      <c r="H275" s="111"/>
      <c r="I275" s="88">
        <v>10</v>
      </c>
      <c r="J275" s="84">
        <v>0</v>
      </c>
      <c r="K275" s="88">
        <v>0</v>
      </c>
      <c r="L275" s="89">
        <v>1</v>
      </c>
      <c r="M275" s="88">
        <v>88</v>
      </c>
      <c r="N275" s="88">
        <v>2</v>
      </c>
      <c r="O275" s="88">
        <v>0</v>
      </c>
      <c r="P275" s="90">
        <v>0.97727272727272729</v>
      </c>
      <c r="Q275" s="88">
        <v>40</v>
      </c>
      <c r="R275" s="88">
        <v>2</v>
      </c>
      <c r="S275" s="88">
        <v>0</v>
      </c>
      <c r="T275" s="90">
        <v>0.95</v>
      </c>
      <c r="U275" s="88">
        <v>18347</v>
      </c>
      <c r="V275" s="88">
        <v>348</v>
      </c>
      <c r="W275" s="88">
        <v>6</v>
      </c>
      <c r="X275" s="90">
        <v>0.98103232136044038</v>
      </c>
      <c r="Y275" s="85">
        <f t="shared" si="183"/>
        <v>18485</v>
      </c>
      <c r="Z275" s="85">
        <f t="shared" si="183"/>
        <v>352</v>
      </c>
      <c r="AA275" s="91">
        <f t="shared" si="183"/>
        <v>6</v>
      </c>
      <c r="AB275" s="92">
        <v>1</v>
      </c>
      <c r="AC275" s="84">
        <v>0</v>
      </c>
      <c r="AD275" s="84">
        <v>0</v>
      </c>
      <c r="AE275" s="115">
        <v>1</v>
      </c>
      <c r="AF275" s="84">
        <v>0</v>
      </c>
      <c r="AG275" s="84">
        <v>0</v>
      </c>
      <c r="AH275" s="115">
        <v>1</v>
      </c>
      <c r="AI275" s="84">
        <v>0</v>
      </c>
      <c r="AJ275" s="84">
        <v>0</v>
      </c>
      <c r="AK275" s="224">
        <v>1</v>
      </c>
      <c r="AL275" s="84">
        <v>0</v>
      </c>
      <c r="AM275" s="94">
        <v>0</v>
      </c>
      <c r="AN275" s="224">
        <v>1</v>
      </c>
      <c r="AO275" s="84">
        <v>0</v>
      </c>
      <c r="AP275" s="94">
        <v>0</v>
      </c>
      <c r="AQ275" s="224">
        <v>1</v>
      </c>
      <c r="AR275" s="84">
        <v>0</v>
      </c>
      <c r="AS275" s="94">
        <v>0</v>
      </c>
      <c r="AT275" s="224">
        <v>1</v>
      </c>
      <c r="AU275" s="84">
        <v>0</v>
      </c>
      <c r="AV275" s="225">
        <v>0</v>
      </c>
      <c r="AW275" s="226">
        <f t="shared" si="186"/>
        <v>0</v>
      </c>
      <c r="AX275" s="226">
        <f t="shared" si="187"/>
        <v>98</v>
      </c>
      <c r="AY275" s="227">
        <f t="shared" si="188"/>
        <v>18387</v>
      </c>
      <c r="AZ275" s="116"/>
      <c r="BA275" s="97">
        <v>21</v>
      </c>
      <c r="BB275" s="98">
        <v>9</v>
      </c>
      <c r="BC275" s="98">
        <v>22</v>
      </c>
      <c r="BD275" s="98">
        <v>7.5</v>
      </c>
      <c r="BE275" s="118">
        <v>10.5</v>
      </c>
      <c r="BF275" s="101"/>
      <c r="BG275" s="84"/>
      <c r="BH275" s="84"/>
      <c r="BI275" s="102"/>
      <c r="BJ275" s="102"/>
      <c r="BK275" s="102"/>
      <c r="BL275" s="103"/>
      <c r="BM275" s="104"/>
      <c r="BN275" s="102"/>
      <c r="BO275" s="102"/>
      <c r="BP275" s="104"/>
      <c r="BQ275" s="104"/>
      <c r="BR275" s="104"/>
      <c r="BS275" s="104"/>
      <c r="BT275" s="105">
        <f t="shared" si="154"/>
        <v>1</v>
      </c>
      <c r="BU275" s="105">
        <f t="shared" si="155"/>
        <v>1</v>
      </c>
      <c r="BV275" s="105">
        <f t="shared" si="156"/>
        <v>1</v>
      </c>
      <c r="BW275" s="105">
        <f t="shared" si="146"/>
        <v>1</v>
      </c>
      <c r="BX275" s="105">
        <f t="shared" si="157"/>
        <v>1</v>
      </c>
      <c r="BY275" s="105">
        <f t="shared" si="158"/>
        <v>1</v>
      </c>
      <c r="BZ275" s="105">
        <f t="shared" si="159"/>
        <v>1</v>
      </c>
      <c r="CA275" s="221">
        <v>0.98</v>
      </c>
      <c r="CB275" s="221">
        <v>0.9</v>
      </c>
      <c r="CC275" s="341"/>
      <c r="CD275" s="341"/>
      <c r="CE275" s="341"/>
      <c r="CF275" s="341"/>
      <c r="CG275" s="341"/>
      <c r="CH275" s="341"/>
      <c r="CI275" s="341"/>
      <c r="CJ275" s="222">
        <v>0.998</v>
      </c>
      <c r="CK275" s="222">
        <v>0.95</v>
      </c>
      <c r="CL275" s="223">
        <f t="shared" si="147"/>
        <v>1</v>
      </c>
      <c r="CM275" s="223">
        <f t="shared" si="148"/>
        <v>1</v>
      </c>
      <c r="CN275" s="223">
        <f t="shared" si="149"/>
        <v>1</v>
      </c>
      <c r="CO275" s="223">
        <f t="shared" si="150"/>
        <v>1</v>
      </c>
      <c r="CP275" s="223">
        <f t="shared" si="151"/>
        <v>1</v>
      </c>
      <c r="CQ275" s="223">
        <f t="shared" si="152"/>
        <v>1</v>
      </c>
      <c r="CR275" s="223">
        <f t="shared" si="153"/>
        <v>1</v>
      </c>
      <c r="CS275" s="343"/>
      <c r="CT275" s="343"/>
      <c r="CU275" s="343"/>
      <c r="CV275" s="343"/>
      <c r="CW275" s="343"/>
      <c r="CX275" s="343"/>
      <c r="CY275" s="343"/>
      <c r="CZ275" s="342"/>
      <c r="DA275" s="338"/>
      <c r="DB275" s="338"/>
      <c r="DC275" s="338"/>
      <c r="DD275" s="338"/>
      <c r="DE275" s="84">
        <f t="shared" si="181"/>
        <v>0</v>
      </c>
      <c r="DF275" s="84">
        <f t="shared" si="181"/>
        <v>0</v>
      </c>
      <c r="DG275" s="84">
        <f t="shared" si="181"/>
        <v>0</v>
      </c>
      <c r="DH275" s="84">
        <f t="shared" si="182"/>
        <v>0</v>
      </c>
      <c r="DI275" s="84">
        <f t="shared" si="182"/>
        <v>0</v>
      </c>
      <c r="DJ275" s="84">
        <f t="shared" si="182"/>
        <v>0</v>
      </c>
      <c r="DK275" s="84">
        <f t="shared" si="178"/>
        <v>0</v>
      </c>
      <c r="DL275" s="337"/>
      <c r="DM275" s="337"/>
      <c r="DN275" s="337"/>
      <c r="DO275" s="337"/>
      <c r="DP275" s="337"/>
      <c r="DQ275" s="337"/>
      <c r="DR275" s="337"/>
    </row>
    <row r="276" spans="1:122" ht="13.5" thickBot="1" x14ac:dyDescent="0.25">
      <c r="A276" s="84">
        <v>1950</v>
      </c>
      <c r="B276" s="334">
        <v>6</v>
      </c>
      <c r="C276" s="113">
        <v>42772</v>
      </c>
      <c r="D276" s="110">
        <f t="shared" si="176"/>
        <v>76432</v>
      </c>
      <c r="E276" s="84">
        <v>11459</v>
      </c>
      <c r="F276" s="88">
        <v>267</v>
      </c>
      <c r="G276" s="84">
        <v>0</v>
      </c>
      <c r="H276" s="111">
        <v>0.97669953748145566</v>
      </c>
      <c r="I276" s="88">
        <v>16107</v>
      </c>
      <c r="J276" s="84">
        <v>437</v>
      </c>
      <c r="K276" s="88">
        <v>2</v>
      </c>
      <c r="L276" s="89">
        <v>0.97286893897063387</v>
      </c>
      <c r="M276" s="88">
        <v>5199</v>
      </c>
      <c r="N276" s="88">
        <v>151</v>
      </c>
      <c r="O276" s="88">
        <v>0</v>
      </c>
      <c r="P276" s="90">
        <v>0.97095595306789773</v>
      </c>
      <c r="Q276" s="88">
        <v>8182</v>
      </c>
      <c r="R276" s="88">
        <v>286</v>
      </c>
      <c r="S276" s="88">
        <v>5</v>
      </c>
      <c r="T276" s="90">
        <v>0.96504522121730629</v>
      </c>
      <c r="U276" s="88">
        <v>35485</v>
      </c>
      <c r="V276" s="88">
        <v>1204</v>
      </c>
      <c r="W276" s="88">
        <v>38</v>
      </c>
      <c r="X276" s="90">
        <v>0.96607017049457522</v>
      </c>
      <c r="Y276" s="85">
        <f t="shared" si="183"/>
        <v>76432</v>
      </c>
      <c r="Z276" s="85">
        <f t="shared" si="183"/>
        <v>2345</v>
      </c>
      <c r="AA276" s="91">
        <f t="shared" si="183"/>
        <v>45</v>
      </c>
      <c r="AB276" s="92">
        <v>1</v>
      </c>
      <c r="AC276" s="84">
        <v>0</v>
      </c>
      <c r="AD276" s="84">
        <v>0</v>
      </c>
      <c r="AE276" s="115">
        <v>1</v>
      </c>
      <c r="AF276" s="84">
        <v>0</v>
      </c>
      <c r="AG276" s="84">
        <v>0</v>
      </c>
      <c r="AH276" s="115">
        <v>1</v>
      </c>
      <c r="AI276" s="84">
        <v>0</v>
      </c>
      <c r="AJ276" s="84">
        <v>0</v>
      </c>
      <c r="AK276" s="224">
        <v>1</v>
      </c>
      <c r="AL276" s="84">
        <v>0</v>
      </c>
      <c r="AM276" s="94">
        <v>0</v>
      </c>
      <c r="AN276" s="224">
        <v>1</v>
      </c>
      <c r="AO276" s="84">
        <v>0</v>
      </c>
      <c r="AP276" s="94">
        <v>0</v>
      </c>
      <c r="AQ276" s="224">
        <v>1</v>
      </c>
      <c r="AR276" s="84">
        <v>0</v>
      </c>
      <c r="AS276" s="94">
        <v>0</v>
      </c>
      <c r="AT276" s="224">
        <v>1</v>
      </c>
      <c r="AU276" s="84">
        <v>0</v>
      </c>
      <c r="AV276" s="225">
        <v>0</v>
      </c>
      <c r="AW276" s="226">
        <f t="shared" si="186"/>
        <v>11459</v>
      </c>
      <c r="AX276" s="226">
        <f t="shared" si="187"/>
        <v>21306</v>
      </c>
      <c r="AY276" s="227">
        <f t="shared" si="188"/>
        <v>43667</v>
      </c>
      <c r="AZ276" s="116"/>
      <c r="BA276" s="97">
        <v>14.5</v>
      </c>
      <c r="BB276" s="98">
        <v>0</v>
      </c>
      <c r="BC276" s="98">
        <v>12</v>
      </c>
      <c r="BD276" s="98">
        <v>7.5</v>
      </c>
      <c r="BE276" s="118">
        <v>10.5</v>
      </c>
      <c r="BF276" s="101"/>
      <c r="BG276" s="84"/>
      <c r="BH276" s="84"/>
      <c r="BI276" s="102"/>
      <c r="BJ276" s="102"/>
      <c r="BK276" s="102"/>
      <c r="BL276" s="103"/>
      <c r="BM276" s="104"/>
      <c r="BN276" s="102"/>
      <c r="BO276" s="102"/>
      <c r="BP276" s="104"/>
      <c r="BQ276" s="104"/>
      <c r="BR276" s="104"/>
      <c r="BS276" s="104"/>
      <c r="BT276" s="105">
        <f t="shared" si="154"/>
        <v>1</v>
      </c>
      <c r="BU276" s="105">
        <f t="shared" si="155"/>
        <v>1</v>
      </c>
      <c r="BV276" s="105">
        <f t="shared" si="156"/>
        <v>1</v>
      </c>
      <c r="BW276" s="105">
        <f t="shared" si="146"/>
        <v>1</v>
      </c>
      <c r="BX276" s="105">
        <f t="shared" si="157"/>
        <v>1</v>
      </c>
      <c r="BY276" s="105">
        <f t="shared" si="158"/>
        <v>1</v>
      </c>
      <c r="BZ276" s="105">
        <f t="shared" si="159"/>
        <v>1</v>
      </c>
      <c r="CA276" s="221">
        <v>0.98</v>
      </c>
      <c r="CB276" s="221">
        <v>0.9</v>
      </c>
      <c r="CC276" s="339">
        <f t="shared" ref="CC276:CI276" si="189">AVERAGE(BT276:BT282)</f>
        <v>1</v>
      </c>
      <c r="CD276" s="339">
        <f t="shared" si="189"/>
        <v>1</v>
      </c>
      <c r="CE276" s="339">
        <f t="shared" si="189"/>
        <v>1</v>
      </c>
      <c r="CF276" s="339">
        <f t="shared" si="189"/>
        <v>1</v>
      </c>
      <c r="CG276" s="339">
        <f t="shared" si="189"/>
        <v>1</v>
      </c>
      <c r="CH276" s="339">
        <f t="shared" si="189"/>
        <v>1</v>
      </c>
      <c r="CI276" s="339">
        <f t="shared" si="189"/>
        <v>1</v>
      </c>
      <c r="CJ276" s="222">
        <v>0.998</v>
      </c>
      <c r="CK276" s="222">
        <v>0.95</v>
      </c>
      <c r="CL276" s="223">
        <f t="shared" si="147"/>
        <v>1</v>
      </c>
      <c r="CM276" s="223">
        <f t="shared" si="148"/>
        <v>1</v>
      </c>
      <c r="CN276" s="223">
        <f t="shared" si="149"/>
        <v>1</v>
      </c>
      <c r="CO276" s="223">
        <f t="shared" si="150"/>
        <v>1</v>
      </c>
      <c r="CP276" s="223">
        <f t="shared" si="151"/>
        <v>1</v>
      </c>
      <c r="CQ276" s="223">
        <f t="shared" si="152"/>
        <v>1</v>
      </c>
      <c r="CR276" s="223">
        <f t="shared" si="153"/>
        <v>1</v>
      </c>
      <c r="CS276" s="342">
        <f t="shared" ref="CS276:CY276" si="190">AVERAGE(CL276:CL282)</f>
        <v>1</v>
      </c>
      <c r="CT276" s="342">
        <f t="shared" si="190"/>
        <v>1</v>
      </c>
      <c r="CU276" s="342">
        <f t="shared" si="190"/>
        <v>1</v>
      </c>
      <c r="CV276" s="342">
        <f t="shared" si="190"/>
        <v>1</v>
      </c>
      <c r="CW276" s="342">
        <f t="shared" si="190"/>
        <v>1</v>
      </c>
      <c r="CX276" s="342">
        <f t="shared" si="190"/>
        <v>1</v>
      </c>
      <c r="CY276" s="342">
        <f t="shared" si="190"/>
        <v>1</v>
      </c>
      <c r="CZ276" s="342">
        <f>(SUM(Q275:Q281)-SUM(R275:R281))/SUM(Q275:Q281)</f>
        <v>0.95579204829308906</v>
      </c>
      <c r="DA276" s="338">
        <f>(SUM(U275:U281)-SUM(V275:V281))/SUM(U275:U281)</f>
        <v>0.96827362646496551</v>
      </c>
      <c r="DB276" s="338">
        <f>((SUM(E275:E281)-SUM(F275:F281))/SUM(E275:E281))</f>
        <v>0.97556641492669927</v>
      </c>
      <c r="DC276" s="338">
        <f>((SUM(I275:I281)-SUM(J275:J281))/SUM(I275:I281))</f>
        <v>0.97440004835882243</v>
      </c>
      <c r="DD276" s="338">
        <f>((SUM(M275:M281)-SUM(N275:N281))/SUM(M275:M281))</f>
        <v>0.97431836664811877</v>
      </c>
      <c r="DE276" s="84">
        <f t="shared" si="181"/>
        <v>0</v>
      </c>
      <c r="DF276" s="84">
        <f t="shared" si="181"/>
        <v>0</v>
      </c>
      <c r="DG276" s="84">
        <f t="shared" si="181"/>
        <v>0</v>
      </c>
      <c r="DH276" s="84">
        <f t="shared" si="182"/>
        <v>0</v>
      </c>
      <c r="DI276" s="84">
        <f t="shared" si="182"/>
        <v>0</v>
      </c>
      <c r="DJ276" s="84">
        <f t="shared" si="182"/>
        <v>0</v>
      </c>
      <c r="DK276" s="84">
        <f t="shared" si="178"/>
        <v>0</v>
      </c>
      <c r="DL276" s="337">
        <f>IF(CC276&lt;99%,5000,IF(CC276&lt;99.2%,4500,IF(CC276&lt;99.3%,4000,IF(CC276&lt;99.4%,3500,IF(CC276&lt;99.5%,3000,IF(CC276&lt;99.6%,2500,IF(CC276&lt;99.7%,2000,IF(CC276&lt;99.8%,1500,))))))))</f>
        <v>0</v>
      </c>
      <c r="DM276" s="337">
        <f>IF(CD276&lt;99%,5000,IF(CD276&lt;99.2%,4500,IF(CD276&lt;99.3%,4000,IF(CD276&lt;99.4%,3500,IF(CD276&lt;99.5%,3000,IF(CD276&lt;99.6%,2500,IF(CD276&lt;99.7%,2000,IF(CD276&lt;99.8%,1500,))))))))</f>
        <v>0</v>
      </c>
      <c r="DN276" s="337">
        <f>IF(CE276&lt;99%,5000,IF(CE276&lt;99.2%,4500,IF(CE276&lt;99.3%,4000,IF(CE276&lt;99.4%,3500,IF(CE276&lt;99.5%,3000,IF(CE276&lt;99.6%,2500,IF(CE276&lt;99.7%,2000,IF(CE276&lt;99.8%,1500,))))))))</f>
        <v>0</v>
      </c>
      <c r="DO276" s="337">
        <f>IF(CF276&lt;88.2%,5000,IF(CF276&lt;88.4%,4500,IF(CF276&lt;88.5%,4000,IF(CF276&lt;88.6%,3500,IF(CF276&lt;88.7%,3000,IF(CF276&lt;88.8%,2500,IF(CF276&lt;88.9%,2000,IF(CF276&lt;90%,1500,))))))))</f>
        <v>0</v>
      </c>
      <c r="DP276" s="337">
        <f>IF(CG276&lt;99%,5000,IF(CG276&lt;99.2%,4500,IF(CG276&lt;99.3%,4000,IF(CG276&lt;99.4%,3500,IF(CG276&lt;99.5%,3000,IF(CG276&lt;99.6%,2500,IF(CG276&lt;99.7%,2000,IF(CG276&lt;99.8%,1500,))))))))</f>
        <v>0</v>
      </c>
      <c r="DQ276" s="337">
        <f>IF(CH276&lt;99%,5000,IF(CH276&lt;99.2%,4500,IF(CH276&lt;99.3%,4000,IF(CH276&lt;99.4%,3500,IF(CH276&lt;99.5%,3000,IF(CH276&lt;99.6%,2500,IF(CH276&lt;99.7%,2000,IF(CH276&lt;99.8%,1500,))))))))</f>
        <v>0</v>
      </c>
      <c r="DR276" s="337">
        <f>IF(CI276&lt;99%,5000,IF(CI276&lt;99.2%,4500,IF(CI276&lt;99.3%,4000,IF(CI276&lt;99.4%,3500,IF(CI276&lt;99.5%,3000,IF(CI276&lt;99.6%,2500,IF(CI276&lt;99.7%,2000,IF(CI276&lt;99.8%,1500,))))))))</f>
        <v>0</v>
      </c>
    </row>
    <row r="277" spans="1:122" ht="13.5" thickBot="1" x14ac:dyDescent="0.25">
      <c r="A277" s="84">
        <v>1951</v>
      </c>
      <c r="B277" s="335"/>
      <c r="C277" s="113">
        <v>42773</v>
      </c>
      <c r="D277" s="110">
        <f t="shared" si="176"/>
        <v>72375</v>
      </c>
      <c r="E277" s="84">
        <v>10423</v>
      </c>
      <c r="F277" s="88">
        <v>248</v>
      </c>
      <c r="G277" s="84">
        <v>0</v>
      </c>
      <c r="H277" s="111">
        <v>0.97620646646838727</v>
      </c>
      <c r="I277" s="88">
        <v>14365</v>
      </c>
      <c r="J277" s="84">
        <v>327</v>
      </c>
      <c r="K277" s="88">
        <v>0</v>
      </c>
      <c r="L277" s="89">
        <v>0.97723633832231116</v>
      </c>
      <c r="M277" s="88">
        <v>3995</v>
      </c>
      <c r="N277" s="88">
        <v>87</v>
      </c>
      <c r="O277" s="88">
        <v>0</v>
      </c>
      <c r="P277" s="90">
        <v>0.97822277847309136</v>
      </c>
      <c r="Q277" s="88">
        <v>7953</v>
      </c>
      <c r="R277" s="88">
        <v>331</v>
      </c>
      <c r="S277" s="88">
        <v>11</v>
      </c>
      <c r="T277" s="90">
        <v>0.95838048535143971</v>
      </c>
      <c r="U277" s="88">
        <v>35639</v>
      </c>
      <c r="V277" s="88">
        <v>1199</v>
      </c>
      <c r="W277" s="88">
        <v>5</v>
      </c>
      <c r="X277" s="90">
        <v>0.96635708072617077</v>
      </c>
      <c r="Y277" s="85">
        <f t="shared" si="183"/>
        <v>72375</v>
      </c>
      <c r="Z277" s="85">
        <f t="shared" si="183"/>
        <v>2192</v>
      </c>
      <c r="AA277" s="91">
        <f t="shared" si="183"/>
        <v>16</v>
      </c>
      <c r="AB277" s="92">
        <v>1</v>
      </c>
      <c r="AC277" s="84">
        <v>0</v>
      </c>
      <c r="AD277" s="84">
        <v>0</v>
      </c>
      <c r="AE277" s="115">
        <v>1</v>
      </c>
      <c r="AF277" s="84">
        <v>0</v>
      </c>
      <c r="AG277" s="84">
        <v>0</v>
      </c>
      <c r="AH277" s="115">
        <v>1</v>
      </c>
      <c r="AI277" s="84">
        <v>0</v>
      </c>
      <c r="AJ277" s="84">
        <v>0</v>
      </c>
      <c r="AK277" s="224">
        <v>1</v>
      </c>
      <c r="AL277" s="84">
        <v>0</v>
      </c>
      <c r="AM277" s="94">
        <v>0</v>
      </c>
      <c r="AN277" s="224">
        <v>1</v>
      </c>
      <c r="AO277" s="84">
        <v>0</v>
      </c>
      <c r="AP277" s="94">
        <v>0</v>
      </c>
      <c r="AQ277" s="224">
        <v>1</v>
      </c>
      <c r="AR277" s="84">
        <v>0</v>
      </c>
      <c r="AS277" s="94">
        <v>0</v>
      </c>
      <c r="AT277" s="224">
        <v>1</v>
      </c>
      <c r="AU277" s="84">
        <v>0</v>
      </c>
      <c r="AV277" s="225">
        <v>0</v>
      </c>
      <c r="AW277" s="226">
        <f t="shared" si="186"/>
        <v>10423</v>
      </c>
      <c r="AX277" s="226">
        <f t="shared" si="187"/>
        <v>18360</v>
      </c>
      <c r="AY277" s="227">
        <f t="shared" si="188"/>
        <v>43592</v>
      </c>
      <c r="AZ277" s="116"/>
      <c r="BA277" s="97">
        <v>16</v>
      </c>
      <c r="BB277" s="98">
        <v>0</v>
      </c>
      <c r="BC277" s="98">
        <v>8</v>
      </c>
      <c r="BD277" s="99">
        <v>7.5</v>
      </c>
      <c r="BE277" s="100">
        <v>10.5</v>
      </c>
      <c r="BF277" s="101"/>
      <c r="BG277" s="84"/>
      <c r="BH277" s="84"/>
      <c r="BI277" s="102"/>
      <c r="BJ277" s="102"/>
      <c r="BK277" s="102"/>
      <c r="BL277" s="103"/>
      <c r="BM277" s="104"/>
      <c r="BN277" s="102"/>
      <c r="BO277" s="102"/>
      <c r="BP277" s="104"/>
      <c r="BQ277" s="104"/>
      <c r="BR277" s="104"/>
      <c r="BS277" s="104"/>
      <c r="BT277" s="105">
        <f t="shared" si="154"/>
        <v>1</v>
      </c>
      <c r="BU277" s="105">
        <f t="shared" si="155"/>
        <v>1</v>
      </c>
      <c r="BV277" s="105">
        <f t="shared" si="156"/>
        <v>1</v>
      </c>
      <c r="BW277" s="105">
        <f t="shared" si="146"/>
        <v>1</v>
      </c>
      <c r="BX277" s="105">
        <f t="shared" si="157"/>
        <v>1</v>
      </c>
      <c r="BY277" s="105">
        <f t="shared" si="158"/>
        <v>1</v>
      </c>
      <c r="BZ277" s="105">
        <f t="shared" si="159"/>
        <v>1</v>
      </c>
      <c r="CA277" s="221">
        <v>0.98</v>
      </c>
      <c r="CB277" s="221">
        <v>0.9</v>
      </c>
      <c r="CC277" s="340"/>
      <c r="CD277" s="340"/>
      <c r="CE277" s="340"/>
      <c r="CF277" s="340"/>
      <c r="CG277" s="340"/>
      <c r="CH277" s="340"/>
      <c r="CI277" s="340"/>
      <c r="CJ277" s="222">
        <v>0.998</v>
      </c>
      <c r="CK277" s="222">
        <v>0.95</v>
      </c>
      <c r="CL277" s="223">
        <f t="shared" si="147"/>
        <v>1</v>
      </c>
      <c r="CM277" s="223">
        <f t="shared" si="148"/>
        <v>1</v>
      </c>
      <c r="CN277" s="223">
        <f t="shared" si="149"/>
        <v>1</v>
      </c>
      <c r="CO277" s="223">
        <f t="shared" si="150"/>
        <v>1</v>
      </c>
      <c r="CP277" s="223">
        <f t="shared" si="151"/>
        <v>1</v>
      </c>
      <c r="CQ277" s="223">
        <f t="shared" si="152"/>
        <v>1</v>
      </c>
      <c r="CR277" s="223">
        <f t="shared" si="153"/>
        <v>1</v>
      </c>
      <c r="CS277" s="343"/>
      <c r="CT277" s="343"/>
      <c r="CU277" s="343"/>
      <c r="CV277" s="343"/>
      <c r="CW277" s="343"/>
      <c r="CX277" s="343"/>
      <c r="CY277" s="343"/>
      <c r="CZ277" s="342"/>
      <c r="DA277" s="338"/>
      <c r="DB277" s="338"/>
      <c r="DC277" s="338"/>
      <c r="DD277" s="338"/>
      <c r="DE277" s="84">
        <f t="shared" si="181"/>
        <v>0</v>
      </c>
      <c r="DF277" s="84">
        <f t="shared" si="181"/>
        <v>0</v>
      </c>
      <c r="DG277" s="84">
        <f t="shared" si="181"/>
        <v>0</v>
      </c>
      <c r="DH277" s="84">
        <f t="shared" si="182"/>
        <v>0</v>
      </c>
      <c r="DI277" s="84">
        <f t="shared" si="182"/>
        <v>0</v>
      </c>
      <c r="DJ277" s="84">
        <f t="shared" si="182"/>
        <v>0</v>
      </c>
      <c r="DK277" s="84">
        <f t="shared" si="178"/>
        <v>0</v>
      </c>
      <c r="DL277" s="337"/>
      <c r="DM277" s="337"/>
      <c r="DN277" s="337"/>
      <c r="DO277" s="337"/>
      <c r="DP277" s="337"/>
      <c r="DQ277" s="337"/>
      <c r="DR277" s="337"/>
    </row>
    <row r="278" spans="1:122" ht="13.5" thickBot="1" x14ac:dyDescent="0.25">
      <c r="A278" s="84">
        <v>1952</v>
      </c>
      <c r="B278" s="335"/>
      <c r="C278" s="113">
        <v>42774</v>
      </c>
      <c r="D278" s="110">
        <f t="shared" si="176"/>
        <v>66507</v>
      </c>
      <c r="E278" s="84">
        <v>8828</v>
      </c>
      <c r="F278" s="88">
        <v>212</v>
      </c>
      <c r="G278" s="84">
        <v>2</v>
      </c>
      <c r="H278" s="89">
        <v>0.97598550067965562</v>
      </c>
      <c r="I278" s="88">
        <v>11745</v>
      </c>
      <c r="J278" s="84">
        <v>276</v>
      </c>
      <c r="K278" s="88">
        <v>2</v>
      </c>
      <c r="L278" s="89">
        <v>0.97650063856960412</v>
      </c>
      <c r="M278" s="88">
        <v>3931</v>
      </c>
      <c r="N278" s="88">
        <v>76</v>
      </c>
      <c r="O278" s="88">
        <v>1</v>
      </c>
      <c r="P278" s="90">
        <v>0.98066649707453579</v>
      </c>
      <c r="Q278" s="88">
        <v>6711</v>
      </c>
      <c r="R278" s="88">
        <v>304</v>
      </c>
      <c r="S278" s="88">
        <v>0</v>
      </c>
      <c r="T278" s="90">
        <v>0.95470123677544327</v>
      </c>
      <c r="U278" s="88">
        <v>35292</v>
      </c>
      <c r="V278" s="88">
        <v>1226</v>
      </c>
      <c r="W278" s="88">
        <v>4</v>
      </c>
      <c r="X278" s="90">
        <v>0.96526124900827381</v>
      </c>
      <c r="Y278" s="85">
        <f t="shared" si="183"/>
        <v>66507</v>
      </c>
      <c r="Z278" s="85">
        <f t="shared" si="183"/>
        <v>2094</v>
      </c>
      <c r="AA278" s="91">
        <f t="shared" si="183"/>
        <v>9</v>
      </c>
      <c r="AB278" s="92">
        <v>1</v>
      </c>
      <c r="AC278" s="84">
        <v>0</v>
      </c>
      <c r="AD278" s="84">
        <v>0</v>
      </c>
      <c r="AE278" s="115">
        <v>1</v>
      </c>
      <c r="AF278" s="84">
        <v>0</v>
      </c>
      <c r="AG278" s="84">
        <v>0</v>
      </c>
      <c r="AH278" s="115">
        <v>1</v>
      </c>
      <c r="AI278" s="84">
        <v>0</v>
      </c>
      <c r="AJ278" s="84">
        <v>0</v>
      </c>
      <c r="AK278" s="224">
        <v>1</v>
      </c>
      <c r="AL278" s="84">
        <v>0</v>
      </c>
      <c r="AM278" s="94">
        <v>0</v>
      </c>
      <c r="AN278" s="224">
        <v>1</v>
      </c>
      <c r="AO278" s="84">
        <v>0</v>
      </c>
      <c r="AP278" s="94">
        <v>0</v>
      </c>
      <c r="AQ278" s="224">
        <v>1</v>
      </c>
      <c r="AR278" s="84">
        <v>0</v>
      </c>
      <c r="AS278" s="94">
        <v>0</v>
      </c>
      <c r="AT278" s="224">
        <v>1</v>
      </c>
      <c r="AU278" s="84">
        <v>0</v>
      </c>
      <c r="AV278" s="225">
        <v>0</v>
      </c>
      <c r="AW278" s="226">
        <f t="shared" si="186"/>
        <v>8828</v>
      </c>
      <c r="AX278" s="226">
        <f t="shared" si="187"/>
        <v>15676</v>
      </c>
      <c r="AY278" s="227">
        <f t="shared" si="188"/>
        <v>42003</v>
      </c>
      <c r="AZ278" s="116"/>
      <c r="BA278" s="97">
        <v>21</v>
      </c>
      <c r="BB278" s="98">
        <v>9</v>
      </c>
      <c r="BC278" s="98">
        <v>18</v>
      </c>
      <c r="BD278" s="99">
        <v>7.5</v>
      </c>
      <c r="BE278" s="100">
        <v>10.5</v>
      </c>
      <c r="BF278" s="101"/>
      <c r="BG278" s="84"/>
      <c r="BH278" s="84"/>
      <c r="BI278" s="102"/>
      <c r="BJ278" s="102"/>
      <c r="BK278" s="102"/>
      <c r="BL278" s="103"/>
      <c r="BM278" s="104"/>
      <c r="BN278" s="102"/>
      <c r="BO278" s="102"/>
      <c r="BP278" s="104"/>
      <c r="BQ278" s="104"/>
      <c r="BR278" s="104"/>
      <c r="BS278" s="104"/>
      <c r="BT278" s="105">
        <f t="shared" si="154"/>
        <v>1</v>
      </c>
      <c r="BU278" s="105">
        <f t="shared" si="155"/>
        <v>1</v>
      </c>
      <c r="BV278" s="105">
        <f t="shared" si="156"/>
        <v>1</v>
      </c>
      <c r="BW278" s="105">
        <f t="shared" si="146"/>
        <v>1</v>
      </c>
      <c r="BX278" s="105">
        <f t="shared" si="157"/>
        <v>1</v>
      </c>
      <c r="BY278" s="105">
        <f t="shared" si="158"/>
        <v>1</v>
      </c>
      <c r="BZ278" s="105">
        <f t="shared" si="159"/>
        <v>1</v>
      </c>
      <c r="CA278" s="221">
        <v>0.98</v>
      </c>
      <c r="CB278" s="221">
        <v>0.9</v>
      </c>
      <c r="CC278" s="340"/>
      <c r="CD278" s="340"/>
      <c r="CE278" s="340"/>
      <c r="CF278" s="340"/>
      <c r="CG278" s="340"/>
      <c r="CH278" s="340"/>
      <c r="CI278" s="340"/>
      <c r="CJ278" s="222">
        <v>0.998</v>
      </c>
      <c r="CK278" s="222">
        <v>0.95</v>
      </c>
      <c r="CL278" s="223">
        <f t="shared" si="147"/>
        <v>1</v>
      </c>
      <c r="CM278" s="223">
        <f t="shared" si="148"/>
        <v>1</v>
      </c>
      <c r="CN278" s="223">
        <f t="shared" si="149"/>
        <v>1</v>
      </c>
      <c r="CO278" s="223">
        <f t="shared" si="150"/>
        <v>1</v>
      </c>
      <c r="CP278" s="223">
        <f t="shared" si="151"/>
        <v>1</v>
      </c>
      <c r="CQ278" s="223">
        <f t="shared" si="152"/>
        <v>1</v>
      </c>
      <c r="CR278" s="223">
        <f t="shared" si="153"/>
        <v>1</v>
      </c>
      <c r="CS278" s="343"/>
      <c r="CT278" s="343"/>
      <c r="CU278" s="343"/>
      <c r="CV278" s="343"/>
      <c r="CW278" s="343"/>
      <c r="CX278" s="343"/>
      <c r="CY278" s="343"/>
      <c r="CZ278" s="342"/>
      <c r="DA278" s="338"/>
      <c r="DB278" s="338"/>
      <c r="DC278" s="338"/>
      <c r="DD278" s="338"/>
      <c r="DE278" s="84">
        <f t="shared" si="181"/>
        <v>0</v>
      </c>
      <c r="DF278" s="84">
        <f t="shared" si="181"/>
        <v>0</v>
      </c>
      <c r="DG278" s="84">
        <f t="shared" si="181"/>
        <v>0</v>
      </c>
      <c r="DH278" s="84">
        <f t="shared" si="182"/>
        <v>0</v>
      </c>
      <c r="DI278" s="84">
        <f t="shared" si="182"/>
        <v>0</v>
      </c>
      <c r="DJ278" s="84">
        <f t="shared" si="182"/>
        <v>0</v>
      </c>
      <c r="DK278" s="84">
        <f t="shared" si="178"/>
        <v>0</v>
      </c>
      <c r="DL278" s="337"/>
      <c r="DM278" s="337"/>
      <c r="DN278" s="337"/>
      <c r="DO278" s="337"/>
      <c r="DP278" s="337"/>
      <c r="DQ278" s="337"/>
      <c r="DR278" s="337"/>
    </row>
    <row r="279" spans="1:122" ht="13.5" thickBot="1" x14ac:dyDescent="0.25">
      <c r="A279" s="84">
        <v>1953</v>
      </c>
      <c r="B279" s="335"/>
      <c r="C279" s="113">
        <v>42775</v>
      </c>
      <c r="D279" s="110">
        <f t="shared" si="176"/>
        <v>62233</v>
      </c>
      <c r="E279" s="84">
        <v>8295</v>
      </c>
      <c r="F279" s="88">
        <v>230</v>
      </c>
      <c r="G279" s="84">
        <v>3</v>
      </c>
      <c r="H279" s="111">
        <v>0.97227245328511147</v>
      </c>
      <c r="I279" s="88">
        <v>10438</v>
      </c>
      <c r="J279" s="84">
        <v>220</v>
      </c>
      <c r="K279" s="88">
        <v>0</v>
      </c>
      <c r="L279" s="89">
        <v>0.97892316535734814</v>
      </c>
      <c r="M279" s="88">
        <v>3908</v>
      </c>
      <c r="N279" s="88">
        <v>91</v>
      </c>
      <c r="O279" s="88">
        <v>0</v>
      </c>
      <c r="P279" s="90">
        <v>0.97671443193449337</v>
      </c>
      <c r="Q279" s="88">
        <v>7023</v>
      </c>
      <c r="R279" s="88">
        <v>352</v>
      </c>
      <c r="S279" s="88">
        <v>1</v>
      </c>
      <c r="T279" s="90">
        <v>0.94987896910152358</v>
      </c>
      <c r="U279" s="88">
        <v>32569</v>
      </c>
      <c r="V279" s="88">
        <v>1100</v>
      </c>
      <c r="W279" s="88">
        <v>22</v>
      </c>
      <c r="X279" s="90">
        <v>0.96622555190518589</v>
      </c>
      <c r="Y279" s="85">
        <f t="shared" si="183"/>
        <v>62233</v>
      </c>
      <c r="Z279" s="85">
        <f t="shared" si="183"/>
        <v>1993</v>
      </c>
      <c r="AA279" s="91">
        <f t="shared" si="183"/>
        <v>26</v>
      </c>
      <c r="AB279" s="92">
        <v>1</v>
      </c>
      <c r="AC279" s="84">
        <v>0</v>
      </c>
      <c r="AD279" s="84">
        <v>0</v>
      </c>
      <c r="AE279" s="115">
        <v>1</v>
      </c>
      <c r="AF279" s="84">
        <v>0</v>
      </c>
      <c r="AG279" s="84">
        <v>0</v>
      </c>
      <c r="AH279" s="115">
        <v>1</v>
      </c>
      <c r="AI279" s="84">
        <v>0</v>
      </c>
      <c r="AJ279" s="84">
        <v>0</v>
      </c>
      <c r="AK279" s="224">
        <v>1</v>
      </c>
      <c r="AL279" s="84">
        <v>0</v>
      </c>
      <c r="AM279" s="94">
        <v>0</v>
      </c>
      <c r="AN279" s="224">
        <v>1</v>
      </c>
      <c r="AO279" s="84">
        <v>0</v>
      </c>
      <c r="AP279" s="94">
        <v>0</v>
      </c>
      <c r="AQ279" s="224">
        <v>1</v>
      </c>
      <c r="AR279" s="84">
        <v>0</v>
      </c>
      <c r="AS279" s="94">
        <v>0</v>
      </c>
      <c r="AT279" s="224">
        <v>1</v>
      </c>
      <c r="AU279" s="84">
        <v>0</v>
      </c>
      <c r="AV279" s="225">
        <v>0</v>
      </c>
      <c r="AW279" s="226">
        <f t="shared" si="186"/>
        <v>8295</v>
      </c>
      <c r="AX279" s="226">
        <f t="shared" si="187"/>
        <v>14346</v>
      </c>
      <c r="AY279" s="227">
        <f t="shared" si="188"/>
        <v>39592</v>
      </c>
      <c r="AZ279" s="116"/>
      <c r="BA279" s="97">
        <v>21</v>
      </c>
      <c r="BB279" s="98">
        <v>9</v>
      </c>
      <c r="BC279" s="98">
        <v>22</v>
      </c>
      <c r="BD279" s="99">
        <v>7.5</v>
      </c>
      <c r="BE279" s="100">
        <v>10.5</v>
      </c>
      <c r="BF279" s="101"/>
      <c r="BG279" s="84"/>
      <c r="BH279" s="84"/>
      <c r="BI279" s="102"/>
      <c r="BJ279" s="102"/>
      <c r="BK279" s="102"/>
      <c r="BL279" s="103"/>
      <c r="BM279" s="104"/>
      <c r="BN279" s="102"/>
      <c r="BO279" s="102"/>
      <c r="BP279" s="104"/>
      <c r="BQ279" s="104"/>
      <c r="BR279" s="104"/>
      <c r="BS279" s="104"/>
      <c r="BT279" s="105">
        <f t="shared" si="154"/>
        <v>1</v>
      </c>
      <c r="BU279" s="105">
        <f t="shared" si="155"/>
        <v>1</v>
      </c>
      <c r="BV279" s="105">
        <f t="shared" si="156"/>
        <v>1</v>
      </c>
      <c r="BW279" s="105">
        <f t="shared" si="146"/>
        <v>1</v>
      </c>
      <c r="BX279" s="105">
        <f t="shared" si="157"/>
        <v>1</v>
      </c>
      <c r="BY279" s="105">
        <f t="shared" si="158"/>
        <v>1</v>
      </c>
      <c r="BZ279" s="105">
        <f t="shared" si="159"/>
        <v>1</v>
      </c>
      <c r="CA279" s="221">
        <v>0.98</v>
      </c>
      <c r="CB279" s="221">
        <v>0.9</v>
      </c>
      <c r="CC279" s="340"/>
      <c r="CD279" s="340"/>
      <c r="CE279" s="340"/>
      <c r="CF279" s="340"/>
      <c r="CG279" s="340"/>
      <c r="CH279" s="340"/>
      <c r="CI279" s="340"/>
      <c r="CJ279" s="222">
        <v>0.998</v>
      </c>
      <c r="CK279" s="222">
        <v>0.95</v>
      </c>
      <c r="CL279" s="223">
        <f t="shared" si="147"/>
        <v>1</v>
      </c>
      <c r="CM279" s="223">
        <f t="shared" si="148"/>
        <v>1</v>
      </c>
      <c r="CN279" s="223">
        <f t="shared" si="149"/>
        <v>1</v>
      </c>
      <c r="CO279" s="223">
        <f t="shared" si="150"/>
        <v>1</v>
      </c>
      <c r="CP279" s="223">
        <f t="shared" si="151"/>
        <v>1</v>
      </c>
      <c r="CQ279" s="223">
        <f t="shared" si="152"/>
        <v>1</v>
      </c>
      <c r="CR279" s="223">
        <f t="shared" si="153"/>
        <v>1</v>
      </c>
      <c r="CS279" s="343"/>
      <c r="CT279" s="343"/>
      <c r="CU279" s="343"/>
      <c r="CV279" s="343"/>
      <c r="CW279" s="343"/>
      <c r="CX279" s="343"/>
      <c r="CY279" s="343"/>
      <c r="CZ279" s="342"/>
      <c r="DA279" s="338"/>
      <c r="DB279" s="338"/>
      <c r="DC279" s="338"/>
      <c r="DD279" s="338"/>
      <c r="DE279" s="84">
        <f t="shared" si="181"/>
        <v>0</v>
      </c>
      <c r="DF279" s="84">
        <f t="shared" si="181"/>
        <v>0</v>
      </c>
      <c r="DG279" s="84">
        <f t="shared" si="181"/>
        <v>0</v>
      </c>
      <c r="DH279" s="84">
        <f t="shared" si="182"/>
        <v>0</v>
      </c>
      <c r="DI279" s="84">
        <f t="shared" si="182"/>
        <v>0</v>
      </c>
      <c r="DJ279" s="84">
        <f t="shared" si="182"/>
        <v>0</v>
      </c>
      <c r="DK279" s="84">
        <f t="shared" si="178"/>
        <v>0</v>
      </c>
      <c r="DL279" s="337"/>
      <c r="DM279" s="337"/>
      <c r="DN279" s="337"/>
      <c r="DO279" s="337"/>
      <c r="DP279" s="337"/>
      <c r="DQ279" s="337"/>
      <c r="DR279" s="337"/>
    </row>
    <row r="280" spans="1:122" ht="13.5" thickBot="1" x14ac:dyDescent="0.25">
      <c r="A280" s="84">
        <v>1954</v>
      </c>
      <c r="B280" s="335"/>
      <c r="C280" s="113">
        <v>42776</v>
      </c>
      <c r="D280" s="110">
        <f t="shared" si="176"/>
        <v>63438</v>
      </c>
      <c r="E280" s="84">
        <v>8266</v>
      </c>
      <c r="F280" s="88">
        <v>198</v>
      </c>
      <c r="G280" s="84">
        <v>0</v>
      </c>
      <c r="H280" s="111">
        <v>0.97604645535930312</v>
      </c>
      <c r="I280" s="88">
        <v>10444</v>
      </c>
      <c r="J280" s="84">
        <v>298</v>
      </c>
      <c r="K280" s="88">
        <v>2</v>
      </c>
      <c r="L280" s="89">
        <v>0.97146687093067785</v>
      </c>
      <c r="M280" s="88">
        <v>3985</v>
      </c>
      <c r="N280" s="88">
        <v>106</v>
      </c>
      <c r="O280" s="88">
        <v>0</v>
      </c>
      <c r="P280" s="90">
        <v>0.97340025094102889</v>
      </c>
      <c r="Q280" s="88">
        <v>6444</v>
      </c>
      <c r="R280" s="88">
        <v>324</v>
      </c>
      <c r="S280" s="88">
        <v>2</v>
      </c>
      <c r="T280" s="90">
        <v>0.94972067039106145</v>
      </c>
      <c r="U280" s="88">
        <v>34299</v>
      </c>
      <c r="V280" s="88">
        <v>1193</v>
      </c>
      <c r="W280" s="88">
        <v>5</v>
      </c>
      <c r="X280" s="90">
        <v>0.96521764482929528</v>
      </c>
      <c r="Y280" s="85">
        <f t="shared" si="183"/>
        <v>63438</v>
      </c>
      <c r="Z280" s="85">
        <f t="shared" si="183"/>
        <v>2119</v>
      </c>
      <c r="AA280" s="91">
        <f t="shared" si="183"/>
        <v>9</v>
      </c>
      <c r="AB280" s="92">
        <v>1</v>
      </c>
      <c r="AC280" s="84">
        <v>0</v>
      </c>
      <c r="AD280" s="84">
        <v>0</v>
      </c>
      <c r="AE280" s="115">
        <v>1</v>
      </c>
      <c r="AF280" s="84">
        <v>0</v>
      </c>
      <c r="AG280" s="84">
        <v>0</v>
      </c>
      <c r="AH280" s="115">
        <v>1</v>
      </c>
      <c r="AI280" s="84">
        <v>0</v>
      </c>
      <c r="AJ280" s="84">
        <v>0</v>
      </c>
      <c r="AK280" s="224">
        <v>1</v>
      </c>
      <c r="AL280" s="84">
        <v>0</v>
      </c>
      <c r="AM280" s="94">
        <v>0</v>
      </c>
      <c r="AN280" s="224">
        <v>1</v>
      </c>
      <c r="AO280" s="84">
        <v>0</v>
      </c>
      <c r="AP280" s="94">
        <v>0</v>
      </c>
      <c r="AQ280" s="224">
        <v>1</v>
      </c>
      <c r="AR280" s="84">
        <v>0</v>
      </c>
      <c r="AS280" s="94">
        <v>0</v>
      </c>
      <c r="AT280" s="224">
        <v>1</v>
      </c>
      <c r="AU280" s="84">
        <v>0</v>
      </c>
      <c r="AV280" s="225">
        <v>0</v>
      </c>
      <c r="AW280" s="226">
        <f t="shared" si="186"/>
        <v>8266</v>
      </c>
      <c r="AX280" s="226">
        <f t="shared" si="187"/>
        <v>14429</v>
      </c>
      <c r="AY280" s="227">
        <f t="shared" si="188"/>
        <v>40743</v>
      </c>
      <c r="AZ280" s="116"/>
      <c r="BA280" s="97">
        <v>21</v>
      </c>
      <c r="BB280" s="98">
        <v>9</v>
      </c>
      <c r="BC280" s="98">
        <v>22</v>
      </c>
      <c r="BD280" s="99">
        <v>7.5</v>
      </c>
      <c r="BE280" s="100">
        <v>10.5</v>
      </c>
      <c r="BF280" s="101"/>
      <c r="BG280" s="84"/>
      <c r="BH280" s="84"/>
      <c r="BI280" s="102"/>
      <c r="BJ280" s="102"/>
      <c r="BK280" s="102"/>
      <c r="BL280" s="103"/>
      <c r="BM280" s="104"/>
      <c r="BN280" s="102"/>
      <c r="BO280" s="102"/>
      <c r="BP280" s="104"/>
      <c r="BQ280" s="104"/>
      <c r="BR280" s="104"/>
      <c r="BS280" s="104"/>
      <c r="BT280" s="105">
        <f t="shared" si="154"/>
        <v>1</v>
      </c>
      <c r="BU280" s="105">
        <f t="shared" si="155"/>
        <v>1</v>
      </c>
      <c r="BV280" s="105">
        <f t="shared" si="156"/>
        <v>1</v>
      </c>
      <c r="BW280" s="105">
        <f t="shared" si="146"/>
        <v>1</v>
      </c>
      <c r="BX280" s="105">
        <f t="shared" si="157"/>
        <v>1</v>
      </c>
      <c r="BY280" s="105">
        <f t="shared" si="158"/>
        <v>1</v>
      </c>
      <c r="BZ280" s="105">
        <f t="shared" si="159"/>
        <v>1</v>
      </c>
      <c r="CA280" s="221">
        <v>0.98</v>
      </c>
      <c r="CB280" s="221">
        <v>0.9</v>
      </c>
      <c r="CC280" s="340"/>
      <c r="CD280" s="340"/>
      <c r="CE280" s="340"/>
      <c r="CF280" s="340"/>
      <c r="CG280" s="340"/>
      <c r="CH280" s="340"/>
      <c r="CI280" s="340"/>
      <c r="CJ280" s="222">
        <v>0.998</v>
      </c>
      <c r="CK280" s="222">
        <v>0.95</v>
      </c>
      <c r="CL280" s="223">
        <f t="shared" si="147"/>
        <v>1</v>
      </c>
      <c r="CM280" s="223">
        <f t="shared" si="148"/>
        <v>1</v>
      </c>
      <c r="CN280" s="223">
        <f t="shared" si="149"/>
        <v>1</v>
      </c>
      <c r="CO280" s="223">
        <f t="shared" si="150"/>
        <v>1</v>
      </c>
      <c r="CP280" s="223">
        <f t="shared" si="151"/>
        <v>1</v>
      </c>
      <c r="CQ280" s="223">
        <f t="shared" si="152"/>
        <v>1</v>
      </c>
      <c r="CR280" s="223">
        <f t="shared" si="153"/>
        <v>1</v>
      </c>
      <c r="CS280" s="343"/>
      <c r="CT280" s="343"/>
      <c r="CU280" s="343"/>
      <c r="CV280" s="343"/>
      <c r="CW280" s="343"/>
      <c r="CX280" s="343"/>
      <c r="CY280" s="343"/>
      <c r="CZ280" s="342"/>
      <c r="DA280" s="338"/>
      <c r="DB280" s="338"/>
      <c r="DC280" s="338"/>
      <c r="DD280" s="338"/>
      <c r="DE280" s="84">
        <f t="shared" si="181"/>
        <v>0</v>
      </c>
      <c r="DF280" s="84">
        <f t="shared" si="181"/>
        <v>0</v>
      </c>
      <c r="DG280" s="84">
        <f t="shared" si="181"/>
        <v>0</v>
      </c>
      <c r="DH280" s="84">
        <f t="shared" si="182"/>
        <v>0</v>
      </c>
      <c r="DI280" s="84">
        <f t="shared" si="182"/>
        <v>0</v>
      </c>
      <c r="DJ280" s="84">
        <f t="shared" si="182"/>
        <v>0</v>
      </c>
      <c r="DK280" s="84">
        <f t="shared" si="178"/>
        <v>0</v>
      </c>
      <c r="DL280" s="337"/>
      <c r="DM280" s="337"/>
      <c r="DN280" s="337"/>
      <c r="DO280" s="337"/>
      <c r="DP280" s="337"/>
      <c r="DQ280" s="337"/>
      <c r="DR280" s="337"/>
    </row>
    <row r="281" spans="1:122" ht="13.5" thickBot="1" x14ac:dyDescent="0.25">
      <c r="A281" s="84">
        <v>1955</v>
      </c>
      <c r="B281" s="335"/>
      <c r="C281" s="113">
        <v>42777</v>
      </c>
      <c r="D281" s="110">
        <f t="shared" si="176"/>
        <v>56388</v>
      </c>
      <c r="E281" s="84"/>
      <c r="F281" s="88"/>
      <c r="G281" s="84"/>
      <c r="H281" s="89"/>
      <c r="I281" s="88">
        <v>3063</v>
      </c>
      <c r="J281" s="84">
        <v>136</v>
      </c>
      <c r="K281" s="88">
        <v>0</v>
      </c>
      <c r="L281" s="89">
        <v>0.95559908586353248</v>
      </c>
      <c r="M281" s="88">
        <v>2257</v>
      </c>
      <c r="N281" s="88">
        <v>87</v>
      </c>
      <c r="O281" s="88">
        <v>0</v>
      </c>
      <c r="P281" s="90">
        <v>0.96145325653522373</v>
      </c>
      <c r="Q281" s="88">
        <v>2079</v>
      </c>
      <c r="R281" s="88">
        <v>100</v>
      </c>
      <c r="S281" s="88">
        <v>2</v>
      </c>
      <c r="T281" s="90">
        <v>0.95189995189995191</v>
      </c>
      <c r="U281" s="88">
        <v>48989</v>
      </c>
      <c r="V281" s="88">
        <v>1364</v>
      </c>
      <c r="W281" s="88">
        <v>26</v>
      </c>
      <c r="X281" s="90">
        <v>0.97215701484006611</v>
      </c>
      <c r="Y281" s="85">
        <f t="shared" si="183"/>
        <v>56388</v>
      </c>
      <c r="Z281" s="85">
        <f t="shared" si="183"/>
        <v>1687</v>
      </c>
      <c r="AA281" s="91">
        <f t="shared" si="183"/>
        <v>28</v>
      </c>
      <c r="AB281" s="92">
        <v>1</v>
      </c>
      <c r="AC281" s="84">
        <v>0</v>
      </c>
      <c r="AD281" s="84">
        <v>0</v>
      </c>
      <c r="AE281" s="115">
        <v>1</v>
      </c>
      <c r="AF281" s="84">
        <v>0</v>
      </c>
      <c r="AG281" s="84">
        <v>0</v>
      </c>
      <c r="AH281" s="115">
        <v>1</v>
      </c>
      <c r="AI281" s="84">
        <v>0</v>
      </c>
      <c r="AJ281" s="84">
        <v>0</v>
      </c>
      <c r="AK281" s="224">
        <v>1</v>
      </c>
      <c r="AL281" s="84">
        <v>0</v>
      </c>
      <c r="AM281" s="94">
        <v>0</v>
      </c>
      <c r="AN281" s="224">
        <v>1</v>
      </c>
      <c r="AO281" s="84">
        <v>0</v>
      </c>
      <c r="AP281" s="94">
        <v>0</v>
      </c>
      <c r="AQ281" s="224">
        <v>1</v>
      </c>
      <c r="AR281" s="84">
        <v>0</v>
      </c>
      <c r="AS281" s="94">
        <v>0</v>
      </c>
      <c r="AT281" s="224">
        <v>1</v>
      </c>
      <c r="AU281" s="84">
        <v>0</v>
      </c>
      <c r="AV281" s="225">
        <v>0</v>
      </c>
      <c r="AW281" s="226">
        <f t="shared" si="186"/>
        <v>0</v>
      </c>
      <c r="AX281" s="226">
        <f t="shared" si="187"/>
        <v>5320</v>
      </c>
      <c r="AY281" s="227">
        <f t="shared" si="188"/>
        <v>51068</v>
      </c>
      <c r="AZ281" s="116"/>
      <c r="BA281" s="97">
        <v>21</v>
      </c>
      <c r="BB281" s="98">
        <v>9</v>
      </c>
      <c r="BC281" s="98">
        <v>22</v>
      </c>
      <c r="BD281" s="99">
        <v>7.5</v>
      </c>
      <c r="BE281" s="100">
        <v>10.5</v>
      </c>
      <c r="BF281" s="101"/>
      <c r="BG281" s="84"/>
      <c r="BH281" s="84"/>
      <c r="BI281" s="102"/>
      <c r="BJ281" s="102"/>
      <c r="BK281" s="102"/>
      <c r="BL281" s="103"/>
      <c r="BM281" s="104"/>
      <c r="BN281" s="102"/>
      <c r="BO281" s="102"/>
      <c r="BP281" s="104"/>
      <c r="BQ281" s="104"/>
      <c r="BR281" s="104"/>
      <c r="BS281" s="104"/>
      <c r="BT281" s="105">
        <f t="shared" si="154"/>
        <v>1</v>
      </c>
      <c r="BU281" s="105">
        <f t="shared" si="155"/>
        <v>1</v>
      </c>
      <c r="BV281" s="105">
        <f t="shared" si="156"/>
        <v>1</v>
      </c>
      <c r="BW281" s="105">
        <f t="shared" si="146"/>
        <v>1</v>
      </c>
      <c r="BX281" s="105">
        <f t="shared" si="157"/>
        <v>1</v>
      </c>
      <c r="BY281" s="105">
        <f t="shared" si="158"/>
        <v>1</v>
      </c>
      <c r="BZ281" s="105">
        <f t="shared" si="159"/>
        <v>1</v>
      </c>
      <c r="CA281" s="221">
        <v>0.98</v>
      </c>
      <c r="CB281" s="221">
        <v>0.9</v>
      </c>
      <c r="CC281" s="340"/>
      <c r="CD281" s="340"/>
      <c r="CE281" s="340"/>
      <c r="CF281" s="340"/>
      <c r="CG281" s="340"/>
      <c r="CH281" s="340"/>
      <c r="CI281" s="340"/>
      <c r="CJ281" s="222">
        <v>0.998</v>
      </c>
      <c r="CK281" s="222">
        <v>0.95</v>
      </c>
      <c r="CL281" s="223">
        <f t="shared" si="147"/>
        <v>1</v>
      </c>
      <c r="CM281" s="223">
        <f t="shared" si="148"/>
        <v>1</v>
      </c>
      <c r="CN281" s="223">
        <f t="shared" si="149"/>
        <v>1</v>
      </c>
      <c r="CO281" s="223">
        <f t="shared" si="150"/>
        <v>1</v>
      </c>
      <c r="CP281" s="223">
        <f t="shared" si="151"/>
        <v>1</v>
      </c>
      <c r="CQ281" s="223">
        <f t="shared" si="152"/>
        <v>1</v>
      </c>
      <c r="CR281" s="223">
        <f t="shared" si="153"/>
        <v>1</v>
      </c>
      <c r="CS281" s="343"/>
      <c r="CT281" s="343"/>
      <c r="CU281" s="343"/>
      <c r="CV281" s="343"/>
      <c r="CW281" s="343"/>
      <c r="CX281" s="343"/>
      <c r="CY281" s="343"/>
      <c r="CZ281" s="342"/>
      <c r="DA281" s="338"/>
      <c r="DB281" s="338"/>
      <c r="DC281" s="338"/>
      <c r="DD281" s="338"/>
      <c r="DE281" s="84">
        <f t="shared" si="181"/>
        <v>0</v>
      </c>
      <c r="DF281" s="84">
        <f t="shared" si="181"/>
        <v>0</v>
      </c>
      <c r="DG281" s="84">
        <f t="shared" si="181"/>
        <v>0</v>
      </c>
      <c r="DH281" s="84">
        <f t="shared" si="182"/>
        <v>0</v>
      </c>
      <c r="DI281" s="84">
        <f t="shared" si="182"/>
        <v>0</v>
      </c>
      <c r="DJ281" s="84">
        <f t="shared" si="182"/>
        <v>0</v>
      </c>
      <c r="DK281" s="84">
        <f t="shared" si="178"/>
        <v>0</v>
      </c>
      <c r="DL281" s="337"/>
      <c r="DM281" s="337"/>
      <c r="DN281" s="337"/>
      <c r="DO281" s="337"/>
      <c r="DP281" s="337"/>
      <c r="DQ281" s="337"/>
      <c r="DR281" s="337"/>
    </row>
    <row r="282" spans="1:122" ht="13.5" thickBot="1" x14ac:dyDescent="0.25">
      <c r="A282" s="84">
        <v>1956</v>
      </c>
      <c r="B282" s="336"/>
      <c r="C282" s="113">
        <v>42778</v>
      </c>
      <c r="D282" s="110">
        <f t="shared" si="176"/>
        <v>20905</v>
      </c>
      <c r="E282" s="84"/>
      <c r="F282" s="88"/>
      <c r="G282" s="84"/>
      <c r="H282" s="111"/>
      <c r="I282" s="88">
        <v>771</v>
      </c>
      <c r="J282" s="84">
        <v>44</v>
      </c>
      <c r="K282" s="88">
        <v>0</v>
      </c>
      <c r="L282" s="89">
        <v>0.94293125810635536</v>
      </c>
      <c r="M282" s="88">
        <v>782</v>
      </c>
      <c r="N282" s="88">
        <v>102</v>
      </c>
      <c r="O282" s="88">
        <v>0</v>
      </c>
      <c r="P282" s="90">
        <v>0.86956521739130432</v>
      </c>
      <c r="Q282" s="88">
        <v>269</v>
      </c>
      <c r="R282" s="88">
        <v>9</v>
      </c>
      <c r="S282" s="88">
        <v>0</v>
      </c>
      <c r="T282" s="90">
        <v>0.96654275092936803</v>
      </c>
      <c r="U282" s="88">
        <v>19083</v>
      </c>
      <c r="V282" s="88">
        <v>633</v>
      </c>
      <c r="W282" s="88">
        <v>8</v>
      </c>
      <c r="X282" s="90">
        <v>0.96682911491903789</v>
      </c>
      <c r="Y282" s="85">
        <f t="shared" si="183"/>
        <v>20905</v>
      </c>
      <c r="Z282" s="85">
        <f t="shared" si="183"/>
        <v>788</v>
      </c>
      <c r="AA282" s="91">
        <f t="shared" si="183"/>
        <v>8</v>
      </c>
      <c r="AB282" s="92">
        <v>1</v>
      </c>
      <c r="AC282" s="84">
        <v>0</v>
      </c>
      <c r="AD282" s="84">
        <v>0</v>
      </c>
      <c r="AE282" s="115">
        <v>1</v>
      </c>
      <c r="AF282" s="84">
        <v>0</v>
      </c>
      <c r="AG282" s="84">
        <v>0</v>
      </c>
      <c r="AH282" s="115">
        <v>1</v>
      </c>
      <c r="AI282" s="84">
        <v>0</v>
      </c>
      <c r="AJ282" s="84">
        <v>0</v>
      </c>
      <c r="AK282" s="224">
        <v>1</v>
      </c>
      <c r="AL282" s="84">
        <v>0</v>
      </c>
      <c r="AM282" s="94">
        <v>0</v>
      </c>
      <c r="AN282" s="224">
        <v>1</v>
      </c>
      <c r="AO282" s="84">
        <v>0</v>
      </c>
      <c r="AP282" s="94">
        <v>0</v>
      </c>
      <c r="AQ282" s="224">
        <v>1</v>
      </c>
      <c r="AR282" s="84">
        <v>0</v>
      </c>
      <c r="AS282" s="94">
        <v>0</v>
      </c>
      <c r="AT282" s="224">
        <v>1</v>
      </c>
      <c r="AU282" s="84">
        <v>0</v>
      </c>
      <c r="AV282" s="225">
        <v>0</v>
      </c>
      <c r="AW282" s="226">
        <f t="shared" si="186"/>
        <v>0</v>
      </c>
      <c r="AX282" s="226">
        <f t="shared" si="187"/>
        <v>1553</v>
      </c>
      <c r="AY282" s="227">
        <f t="shared" si="188"/>
        <v>19352</v>
      </c>
      <c r="AZ282" s="116"/>
      <c r="BA282" s="97">
        <v>21</v>
      </c>
      <c r="BB282" s="98">
        <v>9</v>
      </c>
      <c r="BC282" s="98">
        <v>22</v>
      </c>
      <c r="BD282" s="98">
        <v>7.5</v>
      </c>
      <c r="BE282" s="118">
        <v>10.5</v>
      </c>
      <c r="BF282" s="101"/>
      <c r="BG282" s="84"/>
      <c r="BH282" s="84"/>
      <c r="BI282" s="102"/>
      <c r="BJ282" s="102"/>
      <c r="BK282" s="102"/>
      <c r="BL282" s="103"/>
      <c r="BM282" s="104"/>
      <c r="BN282" s="102"/>
      <c r="BO282" s="102"/>
      <c r="BP282" s="104"/>
      <c r="BQ282" s="104"/>
      <c r="BR282" s="104"/>
      <c r="BS282" s="104"/>
      <c r="BT282" s="105">
        <f t="shared" si="154"/>
        <v>1</v>
      </c>
      <c r="BU282" s="105">
        <f t="shared" si="155"/>
        <v>1</v>
      </c>
      <c r="BV282" s="105">
        <f t="shared" si="156"/>
        <v>1</v>
      </c>
      <c r="BW282" s="105">
        <f t="shared" si="146"/>
        <v>1</v>
      </c>
      <c r="BX282" s="105">
        <f t="shared" si="157"/>
        <v>1</v>
      </c>
      <c r="BY282" s="105">
        <f t="shared" si="158"/>
        <v>1</v>
      </c>
      <c r="BZ282" s="105">
        <f t="shared" si="159"/>
        <v>1</v>
      </c>
      <c r="CA282" s="221">
        <v>0.98</v>
      </c>
      <c r="CB282" s="221">
        <v>0.9</v>
      </c>
      <c r="CC282" s="341"/>
      <c r="CD282" s="341"/>
      <c r="CE282" s="341"/>
      <c r="CF282" s="341"/>
      <c r="CG282" s="341"/>
      <c r="CH282" s="341"/>
      <c r="CI282" s="341"/>
      <c r="CJ282" s="222">
        <v>0.998</v>
      </c>
      <c r="CK282" s="222">
        <v>0.95</v>
      </c>
      <c r="CL282" s="223">
        <f t="shared" si="147"/>
        <v>1</v>
      </c>
      <c r="CM282" s="223">
        <f t="shared" si="148"/>
        <v>1</v>
      </c>
      <c r="CN282" s="223">
        <f t="shared" si="149"/>
        <v>1</v>
      </c>
      <c r="CO282" s="223">
        <f t="shared" si="150"/>
        <v>1</v>
      </c>
      <c r="CP282" s="223">
        <f t="shared" si="151"/>
        <v>1</v>
      </c>
      <c r="CQ282" s="223">
        <f t="shared" si="152"/>
        <v>1</v>
      </c>
      <c r="CR282" s="223">
        <f t="shared" si="153"/>
        <v>1</v>
      </c>
      <c r="CS282" s="343"/>
      <c r="CT282" s="343"/>
      <c r="CU282" s="343"/>
      <c r="CV282" s="343"/>
      <c r="CW282" s="343"/>
      <c r="CX282" s="343"/>
      <c r="CY282" s="343"/>
      <c r="CZ282" s="342"/>
      <c r="DA282" s="338"/>
      <c r="DB282" s="338"/>
      <c r="DC282" s="338"/>
      <c r="DD282" s="338"/>
      <c r="DE282" s="84">
        <f t="shared" si="181"/>
        <v>0</v>
      </c>
      <c r="DF282" s="84">
        <f t="shared" si="181"/>
        <v>0</v>
      </c>
      <c r="DG282" s="84">
        <f t="shared" si="181"/>
        <v>0</v>
      </c>
      <c r="DH282" s="84">
        <f t="shared" si="182"/>
        <v>0</v>
      </c>
      <c r="DI282" s="84">
        <f t="shared" si="182"/>
        <v>0</v>
      </c>
      <c r="DJ282" s="84">
        <f t="shared" si="182"/>
        <v>0</v>
      </c>
      <c r="DK282" s="84">
        <f t="shared" si="178"/>
        <v>0</v>
      </c>
      <c r="DL282" s="337"/>
      <c r="DM282" s="337"/>
      <c r="DN282" s="337"/>
      <c r="DO282" s="337"/>
      <c r="DP282" s="337"/>
      <c r="DQ282" s="337"/>
      <c r="DR282" s="337"/>
    </row>
    <row r="283" spans="1:122" ht="13.5" thickBot="1" x14ac:dyDescent="0.25">
      <c r="A283" s="84">
        <v>1957</v>
      </c>
      <c r="B283" s="334">
        <v>7</v>
      </c>
      <c r="C283" s="113">
        <v>42779</v>
      </c>
      <c r="D283" s="110">
        <f t="shared" si="176"/>
        <v>74929</v>
      </c>
      <c r="E283" s="84">
        <v>10221</v>
      </c>
      <c r="F283" s="88">
        <v>224</v>
      </c>
      <c r="G283" s="84">
        <v>0</v>
      </c>
      <c r="H283" s="111">
        <v>0.97808433617062907</v>
      </c>
      <c r="I283" s="88">
        <v>16649</v>
      </c>
      <c r="J283" s="84">
        <v>492</v>
      </c>
      <c r="K283" s="88">
        <v>2</v>
      </c>
      <c r="L283" s="89">
        <v>0.9704486755961319</v>
      </c>
      <c r="M283" s="88">
        <v>5171</v>
      </c>
      <c r="N283" s="88">
        <v>133</v>
      </c>
      <c r="O283" s="88">
        <v>4</v>
      </c>
      <c r="P283" s="90">
        <v>0.97427963643395865</v>
      </c>
      <c r="Q283" s="88">
        <v>8266</v>
      </c>
      <c r="R283" s="88">
        <v>296</v>
      </c>
      <c r="S283" s="88">
        <v>6</v>
      </c>
      <c r="T283" s="90">
        <v>0.96419066053714009</v>
      </c>
      <c r="U283" s="88">
        <v>34622</v>
      </c>
      <c r="V283" s="88">
        <v>1081</v>
      </c>
      <c r="W283" s="88">
        <v>19</v>
      </c>
      <c r="X283" s="90">
        <v>0.96877707815839642</v>
      </c>
      <c r="Y283" s="85">
        <f t="shared" si="183"/>
        <v>74929</v>
      </c>
      <c r="Z283" s="85">
        <f t="shared" si="183"/>
        <v>2226</v>
      </c>
      <c r="AA283" s="91">
        <f t="shared" si="183"/>
        <v>31</v>
      </c>
      <c r="AB283" s="92">
        <v>1</v>
      </c>
      <c r="AC283" s="84">
        <v>0</v>
      </c>
      <c r="AD283" s="84">
        <v>0</v>
      </c>
      <c r="AE283" s="115">
        <v>1</v>
      </c>
      <c r="AF283" s="84">
        <v>0</v>
      </c>
      <c r="AG283" s="84">
        <v>0</v>
      </c>
      <c r="AH283" s="115">
        <v>1</v>
      </c>
      <c r="AI283" s="84">
        <v>0</v>
      </c>
      <c r="AJ283" s="84">
        <v>0</v>
      </c>
      <c r="AK283" s="224">
        <v>1</v>
      </c>
      <c r="AL283" s="84">
        <v>0</v>
      </c>
      <c r="AM283" s="94">
        <v>0</v>
      </c>
      <c r="AN283" s="224">
        <v>1</v>
      </c>
      <c r="AO283" s="84">
        <v>0</v>
      </c>
      <c r="AP283" s="94">
        <v>0</v>
      </c>
      <c r="AQ283" s="224">
        <v>1</v>
      </c>
      <c r="AR283" s="84">
        <v>0</v>
      </c>
      <c r="AS283" s="94">
        <v>0</v>
      </c>
      <c r="AT283" s="224">
        <v>1</v>
      </c>
      <c r="AU283" s="84">
        <v>0</v>
      </c>
      <c r="AV283" s="225">
        <v>0</v>
      </c>
      <c r="AW283" s="226">
        <f t="shared" si="186"/>
        <v>10221</v>
      </c>
      <c r="AX283" s="226">
        <f t="shared" si="187"/>
        <v>21820</v>
      </c>
      <c r="AY283" s="227">
        <f t="shared" si="188"/>
        <v>42888</v>
      </c>
      <c r="AZ283" s="116"/>
      <c r="BA283" s="97">
        <v>14.5</v>
      </c>
      <c r="BB283" s="98">
        <v>0</v>
      </c>
      <c r="BC283" s="98">
        <v>12</v>
      </c>
      <c r="BD283" s="98">
        <v>7.5</v>
      </c>
      <c r="BE283" s="118">
        <v>10.5</v>
      </c>
      <c r="BF283" s="101"/>
      <c r="BG283" s="84"/>
      <c r="BH283" s="84"/>
      <c r="BI283" s="102"/>
      <c r="BJ283" s="102"/>
      <c r="BK283" s="102"/>
      <c r="BL283" s="103"/>
      <c r="BM283" s="104"/>
      <c r="BN283" s="102"/>
      <c r="BO283" s="102"/>
      <c r="BP283" s="104"/>
      <c r="BQ283" s="104"/>
      <c r="BR283" s="104"/>
      <c r="BS283" s="104"/>
      <c r="BT283" s="105">
        <f t="shared" si="154"/>
        <v>1</v>
      </c>
      <c r="BU283" s="105">
        <f t="shared" si="155"/>
        <v>1</v>
      </c>
      <c r="BV283" s="105">
        <f t="shared" si="156"/>
        <v>1</v>
      </c>
      <c r="BW283" s="105">
        <f t="shared" si="146"/>
        <v>1</v>
      </c>
      <c r="BX283" s="105">
        <f t="shared" si="157"/>
        <v>1</v>
      </c>
      <c r="BY283" s="105">
        <f t="shared" si="158"/>
        <v>1</v>
      </c>
      <c r="BZ283" s="105">
        <f t="shared" si="159"/>
        <v>1</v>
      </c>
      <c r="CA283" s="221">
        <v>0.98</v>
      </c>
      <c r="CB283" s="221">
        <v>0.9</v>
      </c>
      <c r="CC283" s="339">
        <f t="shared" ref="CC283:CI283" si="191">AVERAGE(BT283:BT289)</f>
        <v>1</v>
      </c>
      <c r="CD283" s="339">
        <f t="shared" si="191"/>
        <v>1</v>
      </c>
      <c r="CE283" s="339">
        <f t="shared" si="191"/>
        <v>1</v>
      </c>
      <c r="CF283" s="339">
        <f t="shared" si="191"/>
        <v>1</v>
      </c>
      <c r="CG283" s="339">
        <f t="shared" si="191"/>
        <v>1</v>
      </c>
      <c r="CH283" s="339">
        <f t="shared" si="191"/>
        <v>1</v>
      </c>
      <c r="CI283" s="339">
        <f t="shared" si="191"/>
        <v>1</v>
      </c>
      <c r="CJ283" s="222">
        <v>0.998</v>
      </c>
      <c r="CK283" s="222">
        <v>0.95</v>
      </c>
      <c r="CL283" s="223">
        <f t="shared" si="147"/>
        <v>1</v>
      </c>
      <c r="CM283" s="223">
        <f t="shared" si="148"/>
        <v>1</v>
      </c>
      <c r="CN283" s="223">
        <f t="shared" si="149"/>
        <v>1</v>
      </c>
      <c r="CO283" s="223">
        <f t="shared" si="150"/>
        <v>1</v>
      </c>
      <c r="CP283" s="223">
        <f t="shared" si="151"/>
        <v>1</v>
      </c>
      <c r="CQ283" s="223">
        <f t="shared" si="152"/>
        <v>1</v>
      </c>
      <c r="CR283" s="223">
        <f t="shared" si="153"/>
        <v>1</v>
      </c>
      <c r="CS283" s="342">
        <f t="shared" ref="CS283:CY283" si="192">AVERAGE(CL283:CL289)</f>
        <v>1</v>
      </c>
      <c r="CT283" s="342">
        <f t="shared" si="192"/>
        <v>1</v>
      </c>
      <c r="CU283" s="342">
        <f t="shared" si="192"/>
        <v>1</v>
      </c>
      <c r="CV283" s="342">
        <f t="shared" si="192"/>
        <v>1</v>
      </c>
      <c r="CW283" s="342">
        <f t="shared" si="192"/>
        <v>1</v>
      </c>
      <c r="CX283" s="342">
        <f t="shared" si="192"/>
        <v>1</v>
      </c>
      <c r="CY283" s="342">
        <f t="shared" si="192"/>
        <v>1</v>
      </c>
      <c r="CZ283" s="342">
        <f>(SUM(Q282:Q288)-SUM(R282:R288))/SUM(Q282:Q288)</f>
        <v>0.95546976812805817</v>
      </c>
      <c r="DA283" s="338">
        <f>(SUM(U282:U288)-SUM(V282:V288))/SUM(U282:U288)</f>
        <v>0.96690198668404048</v>
      </c>
      <c r="DB283" s="338">
        <f>((SUM(E282:E288)-SUM(F282:F288))/SUM(E282:E288))</f>
        <v>0.97478115881617344</v>
      </c>
      <c r="DC283" s="338">
        <f>((SUM(I282:I288)-SUM(J282:J288))/SUM(I282:I288))</f>
        <v>0.96781415051341857</v>
      </c>
      <c r="DD283" s="338">
        <f>((SUM(M282:M288)-SUM(N282:N288))/SUM(M282:M288))</f>
        <v>0.96625242275681222</v>
      </c>
      <c r="DE283" s="84">
        <f t="shared" si="181"/>
        <v>0</v>
      </c>
      <c r="DF283" s="84">
        <f t="shared" si="181"/>
        <v>0</v>
      </c>
      <c r="DG283" s="84">
        <f t="shared" si="181"/>
        <v>0</v>
      </c>
      <c r="DH283" s="84">
        <f t="shared" si="182"/>
        <v>0</v>
      </c>
      <c r="DI283" s="84">
        <f t="shared" si="182"/>
        <v>0</v>
      </c>
      <c r="DJ283" s="84">
        <f t="shared" si="182"/>
        <v>0</v>
      </c>
      <c r="DK283" s="84">
        <f t="shared" si="178"/>
        <v>0</v>
      </c>
      <c r="DL283" s="337">
        <f>IF(CC283&lt;99%,5000,IF(CC283&lt;99.2%,4500,IF(CC283&lt;99.3%,4000,IF(CC283&lt;99.4%,3500,IF(CC283&lt;99.5%,3000,IF(CC283&lt;99.6%,2500,IF(CC283&lt;99.7%,2000,IF(CC283&lt;99.8%,1500,))))))))</f>
        <v>0</v>
      </c>
      <c r="DM283" s="337">
        <f>IF(CD283&lt;99%,5000,IF(CD283&lt;99.2%,4500,IF(CD283&lt;99.3%,4000,IF(CD283&lt;99.4%,3500,IF(CD283&lt;99.5%,3000,IF(CD283&lt;99.6%,2500,IF(CD283&lt;99.7%,2000,IF(CD283&lt;99.8%,1500,))))))))</f>
        <v>0</v>
      </c>
      <c r="DN283" s="337">
        <f>IF(CE283&lt;99%,5000,IF(CE283&lt;99.2%,4500,IF(CE283&lt;99.3%,4000,IF(CE283&lt;99.4%,3500,IF(CE283&lt;99.5%,3000,IF(CE283&lt;99.6%,2500,IF(CE283&lt;99.7%,2000,IF(CE283&lt;99.8%,1500,))))))))</f>
        <v>0</v>
      </c>
      <c r="DO283" s="337">
        <f>IF(CF283&lt;88.2%,5000,IF(CF283&lt;88.4%,4500,IF(CF283&lt;88.5%,4000,IF(CF283&lt;88.6%,3500,IF(CF283&lt;88.7%,3000,IF(CF283&lt;88.8%,2500,IF(CF283&lt;88.9%,2000,IF(CF283&lt;90%,1500,))))))))</f>
        <v>0</v>
      </c>
      <c r="DP283" s="337">
        <f>IF(CG283&lt;99%,5000,IF(CG283&lt;99.2%,4500,IF(CG283&lt;99.3%,4000,IF(CG283&lt;99.4%,3500,IF(CG283&lt;99.5%,3000,IF(CG283&lt;99.6%,2500,IF(CG283&lt;99.7%,2000,IF(CG283&lt;99.8%,1500,))))))))</f>
        <v>0</v>
      </c>
      <c r="DQ283" s="337">
        <f>IF(CH283&lt;99%,5000,IF(CH283&lt;99.2%,4500,IF(CH283&lt;99.3%,4000,IF(CH283&lt;99.4%,3500,IF(CH283&lt;99.5%,3000,IF(CH283&lt;99.6%,2500,IF(CH283&lt;99.7%,2000,IF(CH283&lt;99.8%,1500,))))))))</f>
        <v>0</v>
      </c>
      <c r="DR283" s="337">
        <f>IF(CI283&lt;99%,5000,IF(CI283&lt;99.2%,4500,IF(CI283&lt;99.3%,4000,IF(CI283&lt;99.4%,3500,IF(CI283&lt;99.5%,3000,IF(CI283&lt;99.6%,2500,IF(CI283&lt;99.7%,2000,IF(CI283&lt;99.8%,1500,))))))))</f>
        <v>0</v>
      </c>
    </row>
    <row r="284" spans="1:122" ht="13.5" thickBot="1" x14ac:dyDescent="0.25">
      <c r="A284" s="84">
        <v>1958</v>
      </c>
      <c r="B284" s="335"/>
      <c r="C284" s="113">
        <v>42780</v>
      </c>
      <c r="D284" s="110">
        <v>63839</v>
      </c>
      <c r="E284" s="84">
        <v>7496</v>
      </c>
      <c r="F284" s="88">
        <v>162</v>
      </c>
      <c r="G284" s="84">
        <v>0</v>
      </c>
      <c r="H284" s="111">
        <v>0.97838847385272143</v>
      </c>
      <c r="I284" s="88">
        <v>13675</v>
      </c>
      <c r="J284" s="84">
        <v>513</v>
      </c>
      <c r="K284" s="88">
        <v>4</v>
      </c>
      <c r="L284" s="89">
        <v>0.96248628884826326</v>
      </c>
      <c r="M284" s="88">
        <v>4218</v>
      </c>
      <c r="N284" s="88">
        <v>163</v>
      </c>
      <c r="O284" s="88">
        <v>2</v>
      </c>
      <c r="P284" s="90">
        <v>0.96135609293504032</v>
      </c>
      <c r="Q284" s="88">
        <v>5713</v>
      </c>
      <c r="R284" s="88">
        <v>289</v>
      </c>
      <c r="S284" s="88">
        <v>2</v>
      </c>
      <c r="T284" s="90">
        <v>0.94941361806406444</v>
      </c>
      <c r="U284" s="88">
        <v>32737</v>
      </c>
      <c r="V284" s="88">
        <v>1115</v>
      </c>
      <c r="W284" s="88">
        <v>6</v>
      </c>
      <c r="X284" s="90">
        <v>0.96594067874270706</v>
      </c>
      <c r="Y284" s="268">
        <f t="shared" ref="Y284:Y301" si="193">E284+I284+M284+Q284+U284</f>
        <v>63839</v>
      </c>
      <c r="Z284" s="268">
        <f t="shared" ref="Z284:Z301" si="194">F284+J284+N284+R284+V284</f>
        <v>2242</v>
      </c>
      <c r="AA284" s="91">
        <f t="shared" ref="AA284:AA301" si="195">G284+K284+O284+S284+W284</f>
        <v>14</v>
      </c>
      <c r="AB284" s="92">
        <v>1</v>
      </c>
      <c r="AC284" s="84">
        <v>0</v>
      </c>
      <c r="AD284" s="84">
        <v>0</v>
      </c>
      <c r="AE284" s="115">
        <v>1</v>
      </c>
      <c r="AF284" s="84">
        <v>0</v>
      </c>
      <c r="AG284" s="84">
        <v>0</v>
      </c>
      <c r="AH284" s="115">
        <v>1</v>
      </c>
      <c r="AI284" s="84">
        <v>0</v>
      </c>
      <c r="AJ284" s="84">
        <v>0</v>
      </c>
      <c r="AK284" s="224">
        <v>1</v>
      </c>
      <c r="AL284" s="84">
        <v>0</v>
      </c>
      <c r="AM284" s="94">
        <v>0</v>
      </c>
      <c r="AN284" s="224">
        <v>1</v>
      </c>
      <c r="AO284" s="84">
        <v>0</v>
      </c>
      <c r="AP284" s="94">
        <v>0</v>
      </c>
      <c r="AQ284" s="224">
        <v>1</v>
      </c>
      <c r="AR284" s="84">
        <v>0</v>
      </c>
      <c r="AS284" s="94">
        <v>0</v>
      </c>
      <c r="AT284" s="224">
        <v>1</v>
      </c>
      <c r="AU284" s="84">
        <v>0</v>
      </c>
      <c r="AV284" s="225">
        <v>0</v>
      </c>
      <c r="AW284" s="226">
        <f t="shared" si="186"/>
        <v>7496</v>
      </c>
      <c r="AX284" s="226">
        <f t="shared" si="187"/>
        <v>17893</v>
      </c>
      <c r="AY284" s="227">
        <f t="shared" si="188"/>
        <v>38450</v>
      </c>
      <c r="AZ284" s="116"/>
      <c r="BA284" s="97">
        <v>16</v>
      </c>
      <c r="BB284" s="98">
        <v>0</v>
      </c>
      <c r="BC284" s="98">
        <v>8</v>
      </c>
      <c r="BD284" s="99">
        <v>7.5</v>
      </c>
      <c r="BE284" s="100">
        <v>10.5</v>
      </c>
      <c r="BF284" s="101"/>
      <c r="BG284" s="84"/>
      <c r="BH284" s="84"/>
      <c r="BI284" s="102"/>
      <c r="BJ284" s="102"/>
      <c r="BK284" s="102"/>
      <c r="BL284" s="103"/>
      <c r="BM284" s="104"/>
      <c r="BN284" s="102"/>
      <c r="BO284" s="102"/>
      <c r="BP284" s="104"/>
      <c r="BQ284" s="104"/>
      <c r="BR284" s="104"/>
      <c r="BS284" s="104"/>
      <c r="BT284" s="105">
        <f t="shared" si="154"/>
        <v>1</v>
      </c>
      <c r="BU284" s="105">
        <f t="shared" si="155"/>
        <v>1</v>
      </c>
      <c r="BV284" s="105">
        <f t="shared" si="156"/>
        <v>1</v>
      </c>
      <c r="BW284" s="105">
        <f t="shared" si="146"/>
        <v>1</v>
      </c>
      <c r="BX284" s="105">
        <f t="shared" si="157"/>
        <v>1</v>
      </c>
      <c r="BY284" s="105">
        <f t="shared" si="158"/>
        <v>1</v>
      </c>
      <c r="BZ284" s="105">
        <f t="shared" si="159"/>
        <v>1</v>
      </c>
      <c r="CA284" s="221">
        <v>0.98</v>
      </c>
      <c r="CB284" s="221">
        <v>0.9</v>
      </c>
      <c r="CC284" s="340"/>
      <c r="CD284" s="340"/>
      <c r="CE284" s="340"/>
      <c r="CF284" s="340"/>
      <c r="CG284" s="340"/>
      <c r="CH284" s="340"/>
      <c r="CI284" s="340"/>
      <c r="CJ284" s="222">
        <v>0.998</v>
      </c>
      <c r="CK284" s="222">
        <v>0.95</v>
      </c>
      <c r="CL284" s="223">
        <f t="shared" si="147"/>
        <v>1</v>
      </c>
      <c r="CM284" s="223">
        <f t="shared" si="148"/>
        <v>1</v>
      </c>
      <c r="CN284" s="223">
        <f t="shared" si="149"/>
        <v>1</v>
      </c>
      <c r="CO284" s="223">
        <f t="shared" si="150"/>
        <v>1</v>
      </c>
      <c r="CP284" s="223">
        <f t="shared" si="151"/>
        <v>1</v>
      </c>
      <c r="CQ284" s="223">
        <f t="shared" si="152"/>
        <v>1</v>
      </c>
      <c r="CR284" s="223">
        <f t="shared" si="153"/>
        <v>1</v>
      </c>
      <c r="CS284" s="343"/>
      <c r="CT284" s="343"/>
      <c r="CU284" s="343"/>
      <c r="CV284" s="343"/>
      <c r="CW284" s="343"/>
      <c r="CX284" s="343"/>
      <c r="CY284" s="343"/>
      <c r="CZ284" s="342"/>
      <c r="DA284" s="338"/>
      <c r="DB284" s="338"/>
      <c r="DC284" s="338"/>
      <c r="DD284" s="338"/>
      <c r="DE284" s="84">
        <f t="shared" si="181"/>
        <v>0</v>
      </c>
      <c r="DF284" s="84">
        <f t="shared" si="181"/>
        <v>0</v>
      </c>
      <c r="DG284" s="84">
        <f t="shared" si="181"/>
        <v>0</v>
      </c>
      <c r="DH284" s="84">
        <f t="shared" si="182"/>
        <v>0</v>
      </c>
      <c r="DI284" s="84">
        <f t="shared" si="182"/>
        <v>0</v>
      </c>
      <c r="DJ284" s="84">
        <f t="shared" si="182"/>
        <v>0</v>
      </c>
      <c r="DK284" s="84">
        <f t="shared" si="178"/>
        <v>0</v>
      </c>
      <c r="DL284" s="337"/>
      <c r="DM284" s="337"/>
      <c r="DN284" s="337"/>
      <c r="DO284" s="337"/>
      <c r="DP284" s="337"/>
      <c r="DQ284" s="337"/>
      <c r="DR284" s="337"/>
    </row>
    <row r="285" spans="1:122" ht="13.5" thickBot="1" x14ac:dyDescent="0.25">
      <c r="A285" s="84">
        <v>1959</v>
      </c>
      <c r="B285" s="335"/>
      <c r="C285" s="113">
        <v>42781</v>
      </c>
      <c r="D285" s="110">
        <v>66040</v>
      </c>
      <c r="E285" s="84">
        <v>8313</v>
      </c>
      <c r="F285" s="88">
        <v>221</v>
      </c>
      <c r="G285" s="84">
        <v>0</v>
      </c>
      <c r="H285" s="111">
        <v>0.97341513292433535</v>
      </c>
      <c r="I285" s="88">
        <v>13622</v>
      </c>
      <c r="J285" s="84">
        <v>355</v>
      </c>
      <c r="K285" s="88">
        <v>6</v>
      </c>
      <c r="L285" s="89">
        <v>0.97393921597415944</v>
      </c>
      <c r="M285" s="88">
        <v>4889</v>
      </c>
      <c r="N285" s="88">
        <v>187</v>
      </c>
      <c r="O285" s="88">
        <v>0</v>
      </c>
      <c r="P285" s="90">
        <v>0.96175086929842502</v>
      </c>
      <c r="Q285" s="88">
        <v>8451</v>
      </c>
      <c r="R285" s="88">
        <v>369</v>
      </c>
      <c r="S285" s="88">
        <v>5</v>
      </c>
      <c r="T285" s="90">
        <v>0.95633652822151227</v>
      </c>
      <c r="U285" s="88">
        <v>30765</v>
      </c>
      <c r="V285" s="88">
        <v>1049</v>
      </c>
      <c r="W285" s="88">
        <v>17</v>
      </c>
      <c r="X285" s="90">
        <v>0.96590281163660008</v>
      </c>
      <c r="Y285" s="268">
        <f t="shared" si="193"/>
        <v>66040</v>
      </c>
      <c r="Z285" s="268">
        <f t="shared" si="194"/>
        <v>2181</v>
      </c>
      <c r="AA285" s="91">
        <f t="shared" si="195"/>
        <v>28</v>
      </c>
      <c r="AB285" s="92">
        <v>1</v>
      </c>
      <c r="AC285" s="84">
        <v>0</v>
      </c>
      <c r="AD285" s="84">
        <v>0</v>
      </c>
      <c r="AE285" s="115">
        <v>1</v>
      </c>
      <c r="AF285" s="84">
        <v>0</v>
      </c>
      <c r="AG285" s="84">
        <v>0</v>
      </c>
      <c r="AH285" s="115">
        <v>1</v>
      </c>
      <c r="AI285" s="84">
        <v>0</v>
      </c>
      <c r="AJ285" s="84">
        <v>0</v>
      </c>
      <c r="AK285" s="224">
        <v>1</v>
      </c>
      <c r="AL285" s="84">
        <v>0</v>
      </c>
      <c r="AM285" s="94">
        <v>0</v>
      </c>
      <c r="AN285" s="224">
        <v>1</v>
      </c>
      <c r="AO285" s="84">
        <v>0</v>
      </c>
      <c r="AP285" s="94">
        <v>0</v>
      </c>
      <c r="AQ285" s="224">
        <v>1</v>
      </c>
      <c r="AR285" s="84">
        <v>0</v>
      </c>
      <c r="AS285" s="94">
        <v>0</v>
      </c>
      <c r="AT285" s="224">
        <v>1</v>
      </c>
      <c r="AU285" s="84">
        <v>0</v>
      </c>
      <c r="AV285" s="225">
        <v>0</v>
      </c>
      <c r="AW285" s="226">
        <f t="shared" si="186"/>
        <v>8313</v>
      </c>
      <c r="AX285" s="226">
        <f t="shared" si="187"/>
        <v>18511</v>
      </c>
      <c r="AY285" s="227">
        <f t="shared" si="188"/>
        <v>39216</v>
      </c>
      <c r="AZ285" s="116"/>
      <c r="BA285" s="97">
        <v>21</v>
      </c>
      <c r="BB285" s="98">
        <v>9</v>
      </c>
      <c r="BC285" s="98">
        <v>18</v>
      </c>
      <c r="BD285" s="99">
        <v>7.5</v>
      </c>
      <c r="BE285" s="100">
        <v>10.5</v>
      </c>
      <c r="BF285" s="101"/>
      <c r="BG285" s="84"/>
      <c r="BH285" s="84"/>
      <c r="BI285" s="102"/>
      <c r="BJ285" s="102"/>
      <c r="BK285" s="102"/>
      <c r="BL285" s="103"/>
      <c r="BM285" s="104"/>
      <c r="BN285" s="102"/>
      <c r="BO285" s="102"/>
      <c r="BP285" s="104"/>
      <c r="BQ285" s="104"/>
      <c r="BR285" s="104"/>
      <c r="BS285" s="104"/>
      <c r="BT285" s="105">
        <f t="shared" si="154"/>
        <v>1</v>
      </c>
      <c r="BU285" s="105">
        <f t="shared" si="155"/>
        <v>1</v>
      </c>
      <c r="BV285" s="105">
        <f t="shared" si="156"/>
        <v>1</v>
      </c>
      <c r="BW285" s="105">
        <f t="shared" si="146"/>
        <v>1</v>
      </c>
      <c r="BX285" s="105">
        <f t="shared" si="157"/>
        <v>1</v>
      </c>
      <c r="BY285" s="105">
        <f t="shared" si="158"/>
        <v>1</v>
      </c>
      <c r="BZ285" s="105">
        <f t="shared" si="159"/>
        <v>1</v>
      </c>
      <c r="CA285" s="221">
        <v>0.98</v>
      </c>
      <c r="CB285" s="221">
        <v>0.9</v>
      </c>
      <c r="CC285" s="340"/>
      <c r="CD285" s="340"/>
      <c r="CE285" s="340"/>
      <c r="CF285" s="340"/>
      <c r="CG285" s="340"/>
      <c r="CH285" s="340"/>
      <c r="CI285" s="340"/>
      <c r="CJ285" s="222">
        <v>0.998</v>
      </c>
      <c r="CK285" s="222">
        <v>0.95</v>
      </c>
      <c r="CL285" s="223">
        <f t="shared" si="147"/>
        <v>1</v>
      </c>
      <c r="CM285" s="223">
        <f t="shared" si="148"/>
        <v>1</v>
      </c>
      <c r="CN285" s="223">
        <f t="shared" si="149"/>
        <v>1</v>
      </c>
      <c r="CO285" s="223">
        <f t="shared" si="150"/>
        <v>1</v>
      </c>
      <c r="CP285" s="223">
        <f t="shared" si="151"/>
        <v>1</v>
      </c>
      <c r="CQ285" s="223">
        <f t="shared" si="152"/>
        <v>1</v>
      </c>
      <c r="CR285" s="223">
        <f t="shared" si="153"/>
        <v>1</v>
      </c>
      <c r="CS285" s="343"/>
      <c r="CT285" s="343"/>
      <c r="CU285" s="343"/>
      <c r="CV285" s="343"/>
      <c r="CW285" s="343"/>
      <c r="CX285" s="343"/>
      <c r="CY285" s="343"/>
      <c r="CZ285" s="342"/>
      <c r="DA285" s="338"/>
      <c r="DB285" s="338"/>
      <c r="DC285" s="338"/>
      <c r="DD285" s="338"/>
      <c r="DE285" s="84">
        <f t="shared" si="181"/>
        <v>0</v>
      </c>
      <c r="DF285" s="84">
        <f t="shared" si="181"/>
        <v>0</v>
      </c>
      <c r="DG285" s="84">
        <f t="shared" si="181"/>
        <v>0</v>
      </c>
      <c r="DH285" s="84">
        <f t="shared" si="182"/>
        <v>0</v>
      </c>
      <c r="DI285" s="84">
        <f t="shared" si="182"/>
        <v>0</v>
      </c>
      <c r="DJ285" s="84">
        <f t="shared" si="182"/>
        <v>0</v>
      </c>
      <c r="DK285" s="84">
        <f t="shared" si="178"/>
        <v>0</v>
      </c>
      <c r="DL285" s="337"/>
      <c r="DM285" s="337"/>
      <c r="DN285" s="337"/>
      <c r="DO285" s="337"/>
      <c r="DP285" s="337"/>
      <c r="DQ285" s="337"/>
      <c r="DR285" s="337"/>
    </row>
    <row r="286" spans="1:122" ht="13.5" thickBot="1" x14ac:dyDescent="0.25">
      <c r="A286" s="84">
        <v>1960</v>
      </c>
      <c r="B286" s="335"/>
      <c r="C286" s="113">
        <v>42782</v>
      </c>
      <c r="D286" s="110">
        <v>65166</v>
      </c>
      <c r="E286" s="84">
        <v>8932</v>
      </c>
      <c r="F286" s="88">
        <v>237</v>
      </c>
      <c r="G286" s="84">
        <v>3</v>
      </c>
      <c r="H286" s="111">
        <v>0.9734661889834304</v>
      </c>
      <c r="I286" s="88">
        <v>12757</v>
      </c>
      <c r="J286" s="84">
        <v>377</v>
      </c>
      <c r="K286" s="88">
        <v>2</v>
      </c>
      <c r="L286" s="89">
        <v>0.9704475973975073</v>
      </c>
      <c r="M286" s="88">
        <v>4747</v>
      </c>
      <c r="N286" s="88">
        <v>126</v>
      </c>
      <c r="O286" s="88">
        <v>2</v>
      </c>
      <c r="P286" s="90">
        <v>0.9734569201601011</v>
      </c>
      <c r="Q286" s="88">
        <v>7913</v>
      </c>
      <c r="R286" s="88">
        <v>296</v>
      </c>
      <c r="S286" s="88">
        <v>2</v>
      </c>
      <c r="T286" s="90">
        <v>0.96259320106154433</v>
      </c>
      <c r="U286" s="88">
        <v>30817</v>
      </c>
      <c r="V286" s="88">
        <v>1060</v>
      </c>
      <c r="W286" s="88">
        <v>11</v>
      </c>
      <c r="X286" s="90">
        <v>0.96560340072038164</v>
      </c>
      <c r="Y286" s="268">
        <f t="shared" si="193"/>
        <v>65166</v>
      </c>
      <c r="Z286" s="268">
        <f t="shared" si="194"/>
        <v>2096</v>
      </c>
      <c r="AA286" s="91">
        <f t="shared" si="195"/>
        <v>20</v>
      </c>
      <c r="AB286" s="92">
        <v>1</v>
      </c>
      <c r="AC286" s="84">
        <v>0</v>
      </c>
      <c r="AD286" s="84">
        <v>0</v>
      </c>
      <c r="AE286" s="115">
        <v>1</v>
      </c>
      <c r="AF286" s="84">
        <v>0</v>
      </c>
      <c r="AG286" s="84">
        <v>0</v>
      </c>
      <c r="AH286" s="115">
        <v>1</v>
      </c>
      <c r="AI286" s="84">
        <v>0</v>
      </c>
      <c r="AJ286" s="84">
        <v>0</v>
      </c>
      <c r="AK286" s="224">
        <v>1</v>
      </c>
      <c r="AL286" s="84">
        <v>0</v>
      </c>
      <c r="AM286" s="94">
        <v>0</v>
      </c>
      <c r="AN286" s="224">
        <v>1</v>
      </c>
      <c r="AO286" s="84">
        <v>0</v>
      </c>
      <c r="AP286" s="94">
        <v>0</v>
      </c>
      <c r="AQ286" s="224">
        <v>1</v>
      </c>
      <c r="AR286" s="84">
        <v>0</v>
      </c>
      <c r="AS286" s="94">
        <v>0</v>
      </c>
      <c r="AT286" s="224">
        <v>1</v>
      </c>
      <c r="AU286" s="84">
        <v>0</v>
      </c>
      <c r="AV286" s="225">
        <v>0</v>
      </c>
      <c r="AW286" s="226">
        <f t="shared" si="186"/>
        <v>8932</v>
      </c>
      <c r="AX286" s="226">
        <f t="shared" si="187"/>
        <v>17504</v>
      </c>
      <c r="AY286" s="227">
        <f t="shared" si="188"/>
        <v>38730</v>
      </c>
      <c r="AZ286" s="116"/>
      <c r="BA286" s="97">
        <v>21</v>
      </c>
      <c r="BB286" s="98">
        <v>9</v>
      </c>
      <c r="BC286" s="98">
        <v>22</v>
      </c>
      <c r="BD286" s="99">
        <v>7.5</v>
      </c>
      <c r="BE286" s="100">
        <v>10.5</v>
      </c>
      <c r="BF286" s="101"/>
      <c r="BG286" s="84"/>
      <c r="BH286" s="84"/>
      <c r="BI286" s="102"/>
      <c r="BJ286" s="102"/>
      <c r="BK286" s="102"/>
      <c r="BL286" s="103"/>
      <c r="BM286" s="104"/>
      <c r="BN286" s="102"/>
      <c r="BO286" s="102"/>
      <c r="BP286" s="104"/>
      <c r="BQ286" s="104"/>
      <c r="BR286" s="104"/>
      <c r="BS286" s="104"/>
      <c r="BT286" s="105">
        <f t="shared" si="154"/>
        <v>1</v>
      </c>
      <c r="BU286" s="105">
        <f t="shared" si="155"/>
        <v>1</v>
      </c>
      <c r="BV286" s="105">
        <f t="shared" si="156"/>
        <v>1</v>
      </c>
      <c r="BW286" s="105">
        <f t="shared" si="146"/>
        <v>1</v>
      </c>
      <c r="BX286" s="105">
        <f t="shared" si="157"/>
        <v>1</v>
      </c>
      <c r="BY286" s="105">
        <f t="shared" si="158"/>
        <v>1</v>
      </c>
      <c r="BZ286" s="105">
        <f t="shared" si="159"/>
        <v>1</v>
      </c>
      <c r="CA286" s="221">
        <v>0.98</v>
      </c>
      <c r="CB286" s="221">
        <v>0.9</v>
      </c>
      <c r="CC286" s="340"/>
      <c r="CD286" s="340"/>
      <c r="CE286" s="340"/>
      <c r="CF286" s="340"/>
      <c r="CG286" s="340"/>
      <c r="CH286" s="340"/>
      <c r="CI286" s="340"/>
      <c r="CJ286" s="222">
        <v>0.998</v>
      </c>
      <c r="CK286" s="222">
        <v>0.95</v>
      </c>
      <c r="CL286" s="223">
        <f t="shared" si="147"/>
        <v>1</v>
      </c>
      <c r="CM286" s="223">
        <f t="shared" si="148"/>
        <v>1</v>
      </c>
      <c r="CN286" s="223">
        <f t="shared" si="149"/>
        <v>1</v>
      </c>
      <c r="CO286" s="223">
        <f t="shared" si="150"/>
        <v>1</v>
      </c>
      <c r="CP286" s="223">
        <f t="shared" si="151"/>
        <v>1</v>
      </c>
      <c r="CQ286" s="223">
        <f t="shared" si="152"/>
        <v>1</v>
      </c>
      <c r="CR286" s="223">
        <f t="shared" si="153"/>
        <v>1</v>
      </c>
      <c r="CS286" s="343"/>
      <c r="CT286" s="343"/>
      <c r="CU286" s="343"/>
      <c r="CV286" s="343"/>
      <c r="CW286" s="343"/>
      <c r="CX286" s="343"/>
      <c r="CY286" s="343"/>
      <c r="CZ286" s="342"/>
      <c r="DA286" s="338"/>
      <c r="DB286" s="338"/>
      <c r="DC286" s="338"/>
      <c r="DD286" s="338"/>
      <c r="DE286" s="84">
        <f t="shared" si="181"/>
        <v>0</v>
      </c>
      <c r="DF286" s="84">
        <f t="shared" si="181"/>
        <v>0</v>
      </c>
      <c r="DG286" s="84">
        <f t="shared" si="181"/>
        <v>0</v>
      </c>
      <c r="DH286" s="84">
        <f t="shared" si="182"/>
        <v>0</v>
      </c>
      <c r="DI286" s="84">
        <f t="shared" si="182"/>
        <v>0</v>
      </c>
      <c r="DJ286" s="84">
        <f t="shared" si="182"/>
        <v>0</v>
      </c>
      <c r="DK286" s="84">
        <f t="shared" si="178"/>
        <v>0</v>
      </c>
      <c r="DL286" s="337"/>
      <c r="DM286" s="337"/>
      <c r="DN286" s="337"/>
      <c r="DO286" s="337"/>
      <c r="DP286" s="337"/>
      <c r="DQ286" s="337"/>
      <c r="DR286" s="337"/>
    </row>
    <row r="287" spans="1:122" ht="13.5" thickBot="1" x14ac:dyDescent="0.25">
      <c r="A287" s="84">
        <v>1961</v>
      </c>
      <c r="B287" s="335"/>
      <c r="C287" s="113">
        <v>42783</v>
      </c>
      <c r="D287" s="110">
        <v>66090</v>
      </c>
      <c r="E287" s="84">
        <v>8220</v>
      </c>
      <c r="F287" s="88">
        <v>245</v>
      </c>
      <c r="G287" s="84">
        <v>0</v>
      </c>
      <c r="H287" s="111">
        <v>0.97019464720194648</v>
      </c>
      <c r="I287" s="88">
        <v>12765</v>
      </c>
      <c r="J287" s="84">
        <v>468</v>
      </c>
      <c r="K287" s="88">
        <v>0</v>
      </c>
      <c r="L287" s="89">
        <v>0.96333725029377204</v>
      </c>
      <c r="M287" s="88">
        <v>4458</v>
      </c>
      <c r="N287" s="88">
        <v>120</v>
      </c>
      <c r="O287" s="88">
        <v>1</v>
      </c>
      <c r="P287" s="90">
        <v>0.97308209959623149</v>
      </c>
      <c r="Q287" s="88">
        <v>8023</v>
      </c>
      <c r="R287" s="88">
        <v>484</v>
      </c>
      <c r="S287" s="88">
        <v>8</v>
      </c>
      <c r="T287" s="90">
        <v>0.93967343886326815</v>
      </c>
      <c r="U287" s="88">
        <v>32624</v>
      </c>
      <c r="V287" s="88">
        <v>1063</v>
      </c>
      <c r="W287" s="88">
        <v>38</v>
      </c>
      <c r="X287" s="90">
        <v>0.96741662579695931</v>
      </c>
      <c r="Y287" s="268">
        <f t="shared" si="193"/>
        <v>66090</v>
      </c>
      <c r="Z287" s="268">
        <f t="shared" si="194"/>
        <v>2380</v>
      </c>
      <c r="AA287" s="91">
        <f t="shared" si="195"/>
        <v>47</v>
      </c>
      <c r="AB287" s="92">
        <v>1</v>
      </c>
      <c r="AC287" s="84">
        <v>0</v>
      </c>
      <c r="AD287" s="84">
        <v>0</v>
      </c>
      <c r="AE287" s="115">
        <v>1</v>
      </c>
      <c r="AF287" s="84">
        <v>0</v>
      </c>
      <c r="AG287" s="84">
        <v>0</v>
      </c>
      <c r="AH287" s="115">
        <v>1</v>
      </c>
      <c r="AI287" s="84">
        <v>0</v>
      </c>
      <c r="AJ287" s="84">
        <v>0</v>
      </c>
      <c r="AK287" s="224">
        <v>1</v>
      </c>
      <c r="AL287" s="84">
        <v>0</v>
      </c>
      <c r="AM287" s="94">
        <v>0</v>
      </c>
      <c r="AN287" s="224">
        <v>1</v>
      </c>
      <c r="AO287" s="84">
        <v>0</v>
      </c>
      <c r="AP287" s="94">
        <v>0</v>
      </c>
      <c r="AQ287" s="224">
        <v>1</v>
      </c>
      <c r="AR287" s="84">
        <v>0</v>
      </c>
      <c r="AS287" s="94">
        <v>0</v>
      </c>
      <c r="AT287" s="224">
        <v>1</v>
      </c>
      <c r="AU287" s="84">
        <v>0</v>
      </c>
      <c r="AV287" s="225">
        <v>0</v>
      </c>
      <c r="AW287" s="226">
        <f t="shared" si="186"/>
        <v>8220</v>
      </c>
      <c r="AX287" s="226">
        <f t="shared" si="187"/>
        <v>17223</v>
      </c>
      <c r="AY287" s="227">
        <f t="shared" si="188"/>
        <v>40647</v>
      </c>
      <c r="AZ287" s="116"/>
      <c r="BA287" s="97">
        <v>21</v>
      </c>
      <c r="BB287" s="98">
        <v>9</v>
      </c>
      <c r="BC287" s="98">
        <v>22</v>
      </c>
      <c r="BD287" s="99">
        <v>7.5</v>
      </c>
      <c r="BE287" s="100">
        <v>10.5</v>
      </c>
      <c r="BF287" s="101"/>
      <c r="BG287" s="84"/>
      <c r="BH287" s="84"/>
      <c r="BI287" s="102"/>
      <c r="BJ287" s="102"/>
      <c r="BK287" s="102"/>
      <c r="BL287" s="103"/>
      <c r="BM287" s="104"/>
      <c r="BN287" s="102"/>
      <c r="BO287" s="102"/>
      <c r="BP287" s="104"/>
      <c r="BQ287" s="104"/>
      <c r="BR287" s="104"/>
      <c r="BS287" s="104"/>
      <c r="BT287" s="105">
        <f t="shared" si="154"/>
        <v>1</v>
      </c>
      <c r="BU287" s="105">
        <f t="shared" si="155"/>
        <v>1</v>
      </c>
      <c r="BV287" s="105">
        <f t="shared" si="156"/>
        <v>1</v>
      </c>
      <c r="BW287" s="105">
        <f t="shared" si="146"/>
        <v>1</v>
      </c>
      <c r="BX287" s="105">
        <f t="shared" si="157"/>
        <v>1</v>
      </c>
      <c r="BY287" s="105">
        <f t="shared" si="158"/>
        <v>1</v>
      </c>
      <c r="BZ287" s="105">
        <f t="shared" si="159"/>
        <v>1</v>
      </c>
      <c r="CA287" s="221">
        <v>0.98</v>
      </c>
      <c r="CB287" s="221">
        <v>0.9</v>
      </c>
      <c r="CC287" s="340"/>
      <c r="CD287" s="340"/>
      <c r="CE287" s="340"/>
      <c r="CF287" s="340"/>
      <c r="CG287" s="340"/>
      <c r="CH287" s="340"/>
      <c r="CI287" s="340"/>
      <c r="CJ287" s="222">
        <v>0.998</v>
      </c>
      <c r="CK287" s="222">
        <v>0.95</v>
      </c>
      <c r="CL287" s="223">
        <f t="shared" si="147"/>
        <v>1</v>
      </c>
      <c r="CM287" s="223">
        <f t="shared" si="148"/>
        <v>1</v>
      </c>
      <c r="CN287" s="223">
        <f t="shared" si="149"/>
        <v>1</v>
      </c>
      <c r="CO287" s="223">
        <f t="shared" si="150"/>
        <v>1</v>
      </c>
      <c r="CP287" s="223">
        <f t="shared" si="151"/>
        <v>1</v>
      </c>
      <c r="CQ287" s="223">
        <f t="shared" si="152"/>
        <v>1</v>
      </c>
      <c r="CR287" s="223">
        <f t="shared" si="153"/>
        <v>1</v>
      </c>
      <c r="CS287" s="343"/>
      <c r="CT287" s="343"/>
      <c r="CU287" s="343"/>
      <c r="CV287" s="343"/>
      <c r="CW287" s="343"/>
      <c r="CX287" s="343"/>
      <c r="CY287" s="343"/>
      <c r="CZ287" s="342"/>
      <c r="DA287" s="338"/>
      <c r="DB287" s="338"/>
      <c r="DC287" s="338"/>
      <c r="DD287" s="338"/>
      <c r="DE287" s="84">
        <f t="shared" si="181"/>
        <v>0</v>
      </c>
      <c r="DF287" s="84">
        <f t="shared" si="181"/>
        <v>0</v>
      </c>
      <c r="DG287" s="84">
        <f t="shared" si="181"/>
        <v>0</v>
      </c>
      <c r="DH287" s="84">
        <f t="shared" si="182"/>
        <v>0</v>
      </c>
      <c r="DI287" s="84">
        <f t="shared" si="182"/>
        <v>0</v>
      </c>
      <c r="DJ287" s="84">
        <f t="shared" si="182"/>
        <v>0</v>
      </c>
      <c r="DK287" s="84">
        <f t="shared" si="178"/>
        <v>0</v>
      </c>
      <c r="DL287" s="337"/>
      <c r="DM287" s="337"/>
      <c r="DN287" s="337"/>
      <c r="DO287" s="337"/>
      <c r="DP287" s="337"/>
      <c r="DQ287" s="337"/>
      <c r="DR287" s="337"/>
    </row>
    <row r="288" spans="1:122" ht="13.5" thickBot="1" x14ac:dyDescent="0.25">
      <c r="A288" s="84">
        <v>1962</v>
      </c>
      <c r="B288" s="335"/>
      <c r="C288" s="113">
        <v>42784</v>
      </c>
      <c r="D288" s="110">
        <v>51885</v>
      </c>
      <c r="E288" s="84"/>
      <c r="F288" s="88"/>
      <c r="G288" s="84"/>
      <c r="H288" s="111"/>
      <c r="I288" s="88">
        <v>4359</v>
      </c>
      <c r="J288" s="84">
        <v>152</v>
      </c>
      <c r="K288" s="88">
        <v>0</v>
      </c>
      <c r="L288" s="89">
        <v>0.96512961688460652</v>
      </c>
      <c r="M288" s="88">
        <v>2048</v>
      </c>
      <c r="N288" s="88">
        <v>57</v>
      </c>
      <c r="O288" s="88">
        <v>0</v>
      </c>
      <c r="P288" s="90">
        <v>0.97216796875</v>
      </c>
      <c r="Q288" s="88">
        <v>2034</v>
      </c>
      <c r="R288" s="88">
        <v>68</v>
      </c>
      <c r="S288" s="88">
        <v>1</v>
      </c>
      <c r="T288" s="90">
        <v>0.96656833824975419</v>
      </c>
      <c r="U288" s="88">
        <v>43444</v>
      </c>
      <c r="V288" s="88">
        <v>1416</v>
      </c>
      <c r="W288" s="88">
        <v>45</v>
      </c>
      <c r="X288" s="90">
        <v>0.96740631617714756</v>
      </c>
      <c r="Y288" s="268">
        <f t="shared" si="193"/>
        <v>51885</v>
      </c>
      <c r="Z288" s="268">
        <f t="shared" si="194"/>
        <v>1693</v>
      </c>
      <c r="AA288" s="91">
        <f t="shared" si="195"/>
        <v>46</v>
      </c>
      <c r="AB288" s="92">
        <v>1</v>
      </c>
      <c r="AC288" s="84">
        <v>0</v>
      </c>
      <c r="AD288" s="84">
        <v>0</v>
      </c>
      <c r="AE288" s="115">
        <v>1</v>
      </c>
      <c r="AF288" s="84">
        <v>0</v>
      </c>
      <c r="AG288" s="84">
        <v>0</v>
      </c>
      <c r="AH288" s="115">
        <v>1</v>
      </c>
      <c r="AI288" s="84">
        <v>0</v>
      </c>
      <c r="AJ288" s="84">
        <v>0</v>
      </c>
      <c r="AK288" s="224">
        <v>1</v>
      </c>
      <c r="AL288" s="84">
        <v>0</v>
      </c>
      <c r="AM288" s="94">
        <v>0</v>
      </c>
      <c r="AN288" s="224">
        <v>1</v>
      </c>
      <c r="AO288" s="84">
        <v>0</v>
      </c>
      <c r="AP288" s="94">
        <v>0</v>
      </c>
      <c r="AQ288" s="224">
        <v>1</v>
      </c>
      <c r="AR288" s="84">
        <v>0</v>
      </c>
      <c r="AS288" s="94">
        <v>0</v>
      </c>
      <c r="AT288" s="224">
        <v>1</v>
      </c>
      <c r="AU288" s="84">
        <v>0</v>
      </c>
      <c r="AV288" s="225">
        <v>0</v>
      </c>
      <c r="AW288" s="226">
        <f t="shared" si="186"/>
        <v>0</v>
      </c>
      <c r="AX288" s="226">
        <f t="shared" si="187"/>
        <v>6407</v>
      </c>
      <c r="AY288" s="227">
        <f t="shared" si="188"/>
        <v>45478</v>
      </c>
      <c r="AZ288" s="116"/>
      <c r="BA288" s="97">
        <v>21</v>
      </c>
      <c r="BB288" s="98">
        <v>9</v>
      </c>
      <c r="BC288" s="98">
        <v>22</v>
      </c>
      <c r="BD288" s="99">
        <v>7.5</v>
      </c>
      <c r="BE288" s="100">
        <v>10.5</v>
      </c>
      <c r="BF288" s="101"/>
      <c r="BG288" s="84"/>
      <c r="BH288" s="84"/>
      <c r="BI288" s="102"/>
      <c r="BJ288" s="102"/>
      <c r="BK288" s="102"/>
      <c r="BL288" s="103"/>
      <c r="BM288" s="104"/>
      <c r="BN288" s="102"/>
      <c r="BO288" s="102"/>
      <c r="BP288" s="104"/>
      <c r="BQ288" s="104"/>
      <c r="BR288" s="104"/>
      <c r="BS288" s="104"/>
      <c r="BT288" s="105">
        <f t="shared" si="154"/>
        <v>1</v>
      </c>
      <c r="BU288" s="105">
        <f t="shared" si="155"/>
        <v>1</v>
      </c>
      <c r="BV288" s="105">
        <f t="shared" si="156"/>
        <v>1</v>
      </c>
      <c r="BW288" s="105">
        <f t="shared" si="146"/>
        <v>1</v>
      </c>
      <c r="BX288" s="105">
        <f t="shared" si="157"/>
        <v>1</v>
      </c>
      <c r="BY288" s="105">
        <f t="shared" si="158"/>
        <v>1</v>
      </c>
      <c r="BZ288" s="105">
        <f t="shared" si="159"/>
        <v>1</v>
      </c>
      <c r="CA288" s="221">
        <v>0.98</v>
      </c>
      <c r="CB288" s="221">
        <v>0.9</v>
      </c>
      <c r="CC288" s="340"/>
      <c r="CD288" s="340"/>
      <c r="CE288" s="340"/>
      <c r="CF288" s="340"/>
      <c r="CG288" s="340"/>
      <c r="CH288" s="340"/>
      <c r="CI288" s="340"/>
      <c r="CJ288" s="222">
        <v>0.998</v>
      </c>
      <c r="CK288" s="222">
        <v>0.95</v>
      </c>
      <c r="CL288" s="223">
        <f t="shared" si="147"/>
        <v>1</v>
      </c>
      <c r="CM288" s="223">
        <f t="shared" si="148"/>
        <v>1</v>
      </c>
      <c r="CN288" s="223">
        <f t="shared" si="149"/>
        <v>1</v>
      </c>
      <c r="CO288" s="223">
        <f t="shared" si="150"/>
        <v>1</v>
      </c>
      <c r="CP288" s="223">
        <f t="shared" si="151"/>
        <v>1</v>
      </c>
      <c r="CQ288" s="223">
        <f t="shared" si="152"/>
        <v>1</v>
      </c>
      <c r="CR288" s="223">
        <f t="shared" si="153"/>
        <v>1</v>
      </c>
      <c r="CS288" s="343"/>
      <c r="CT288" s="343"/>
      <c r="CU288" s="343"/>
      <c r="CV288" s="343"/>
      <c r="CW288" s="343"/>
      <c r="CX288" s="343"/>
      <c r="CY288" s="343"/>
      <c r="CZ288" s="342"/>
      <c r="DA288" s="338"/>
      <c r="DB288" s="338"/>
      <c r="DC288" s="338"/>
      <c r="DD288" s="338"/>
      <c r="DE288" s="84">
        <f t="shared" si="181"/>
        <v>0</v>
      </c>
      <c r="DF288" s="84">
        <f t="shared" si="181"/>
        <v>0</v>
      </c>
      <c r="DG288" s="84">
        <f t="shared" si="181"/>
        <v>0</v>
      </c>
      <c r="DH288" s="84">
        <f t="shared" si="182"/>
        <v>0</v>
      </c>
      <c r="DI288" s="84">
        <f t="shared" si="182"/>
        <v>0</v>
      </c>
      <c r="DJ288" s="84">
        <f t="shared" si="182"/>
        <v>0</v>
      </c>
      <c r="DK288" s="84">
        <f t="shared" si="178"/>
        <v>0</v>
      </c>
      <c r="DL288" s="337"/>
      <c r="DM288" s="337"/>
      <c r="DN288" s="337"/>
      <c r="DO288" s="337"/>
      <c r="DP288" s="337"/>
      <c r="DQ288" s="337"/>
      <c r="DR288" s="337"/>
    </row>
    <row r="289" spans="1:122" ht="13.5" thickBot="1" x14ac:dyDescent="0.25">
      <c r="A289" s="84">
        <v>1963</v>
      </c>
      <c r="B289" s="336"/>
      <c r="C289" s="113">
        <v>42785</v>
      </c>
      <c r="D289" s="110">
        <v>17113</v>
      </c>
      <c r="E289" s="84"/>
      <c r="F289" s="88"/>
      <c r="G289" s="84"/>
      <c r="H289" s="111"/>
      <c r="I289" s="88">
        <v>1104</v>
      </c>
      <c r="J289" s="84">
        <v>30</v>
      </c>
      <c r="K289" s="88">
        <v>0</v>
      </c>
      <c r="L289" s="89">
        <v>0.97282608695652173</v>
      </c>
      <c r="M289" s="88">
        <v>841</v>
      </c>
      <c r="N289" s="88">
        <v>108</v>
      </c>
      <c r="O289" s="88">
        <v>0</v>
      </c>
      <c r="P289" s="90">
        <v>0.8715814506539834</v>
      </c>
      <c r="Q289" s="88">
        <v>218</v>
      </c>
      <c r="R289" s="88">
        <v>6</v>
      </c>
      <c r="S289" s="88">
        <v>0</v>
      </c>
      <c r="T289" s="90">
        <v>0.97247706422018354</v>
      </c>
      <c r="U289" s="88">
        <v>14950</v>
      </c>
      <c r="V289" s="88">
        <v>499</v>
      </c>
      <c r="W289" s="88">
        <v>3</v>
      </c>
      <c r="X289" s="90">
        <v>0.96662207357859531</v>
      </c>
      <c r="Y289" s="268">
        <f t="shared" si="193"/>
        <v>17113</v>
      </c>
      <c r="Z289" s="268">
        <f t="shared" si="194"/>
        <v>643</v>
      </c>
      <c r="AA289" s="91">
        <f t="shared" si="195"/>
        <v>3</v>
      </c>
      <c r="AB289" s="92">
        <v>1</v>
      </c>
      <c r="AC289" s="84">
        <v>0</v>
      </c>
      <c r="AD289" s="84">
        <v>0</v>
      </c>
      <c r="AE289" s="115">
        <v>1</v>
      </c>
      <c r="AF289" s="84">
        <v>0</v>
      </c>
      <c r="AG289" s="84">
        <v>0</v>
      </c>
      <c r="AH289" s="115">
        <v>1</v>
      </c>
      <c r="AI289" s="84">
        <v>0</v>
      </c>
      <c r="AJ289" s="84">
        <v>0</v>
      </c>
      <c r="AK289" s="224">
        <v>1</v>
      </c>
      <c r="AL289" s="84">
        <v>0</v>
      </c>
      <c r="AM289" s="94">
        <v>0</v>
      </c>
      <c r="AN289" s="224">
        <v>1</v>
      </c>
      <c r="AO289" s="84">
        <v>0</v>
      </c>
      <c r="AP289" s="94">
        <v>0</v>
      </c>
      <c r="AQ289" s="224">
        <v>1</v>
      </c>
      <c r="AR289" s="84">
        <v>0</v>
      </c>
      <c r="AS289" s="94">
        <v>0</v>
      </c>
      <c r="AT289" s="224">
        <v>1</v>
      </c>
      <c r="AU289" s="84">
        <v>0</v>
      </c>
      <c r="AV289" s="225">
        <v>0</v>
      </c>
      <c r="AW289" s="226">
        <f t="shared" si="186"/>
        <v>0</v>
      </c>
      <c r="AX289" s="226">
        <f t="shared" si="187"/>
        <v>1945</v>
      </c>
      <c r="AY289" s="227">
        <f t="shared" si="188"/>
        <v>15168</v>
      </c>
      <c r="AZ289" s="116"/>
      <c r="BA289" s="97">
        <v>21</v>
      </c>
      <c r="BB289" s="98">
        <v>9</v>
      </c>
      <c r="BC289" s="98">
        <v>22</v>
      </c>
      <c r="BD289" s="98">
        <v>7.5</v>
      </c>
      <c r="BE289" s="118">
        <v>10.5</v>
      </c>
      <c r="BF289" s="101"/>
      <c r="BG289" s="84"/>
      <c r="BH289" s="84"/>
      <c r="BI289" s="102"/>
      <c r="BJ289" s="102"/>
      <c r="BK289" s="102"/>
      <c r="BL289" s="103"/>
      <c r="BM289" s="104"/>
      <c r="BN289" s="102"/>
      <c r="BO289" s="102"/>
      <c r="BP289" s="104"/>
      <c r="BQ289" s="104"/>
      <c r="BR289" s="104"/>
      <c r="BS289" s="104"/>
      <c r="BT289" s="105">
        <f t="shared" si="154"/>
        <v>1</v>
      </c>
      <c r="BU289" s="105">
        <f t="shared" si="155"/>
        <v>1</v>
      </c>
      <c r="BV289" s="105">
        <f t="shared" si="156"/>
        <v>1</v>
      </c>
      <c r="BW289" s="105">
        <f t="shared" ref="BW289:BW352" si="196">IF(BP289&lt;1,1,AK289)</f>
        <v>1</v>
      </c>
      <c r="BX289" s="105">
        <f t="shared" si="157"/>
        <v>1</v>
      </c>
      <c r="BY289" s="105">
        <f t="shared" si="158"/>
        <v>1</v>
      </c>
      <c r="BZ289" s="105">
        <f t="shared" si="159"/>
        <v>1</v>
      </c>
      <c r="CA289" s="221">
        <v>0.98</v>
      </c>
      <c r="CB289" s="221">
        <v>0.9</v>
      </c>
      <c r="CC289" s="341"/>
      <c r="CD289" s="341"/>
      <c r="CE289" s="341"/>
      <c r="CF289" s="341"/>
      <c r="CG289" s="341"/>
      <c r="CH289" s="341"/>
      <c r="CI289" s="341"/>
      <c r="CJ289" s="222">
        <v>0.998</v>
      </c>
      <c r="CK289" s="222">
        <v>0.95</v>
      </c>
      <c r="CL289" s="223">
        <f t="shared" ref="CL289:CL352" si="197">AB289</f>
        <v>1</v>
      </c>
      <c r="CM289" s="223">
        <f t="shared" ref="CM289:CM352" si="198">AE289</f>
        <v>1</v>
      </c>
      <c r="CN289" s="223">
        <f t="shared" ref="CN289:CN352" si="199">AH289</f>
        <v>1</v>
      </c>
      <c r="CO289" s="223">
        <f t="shared" ref="CO289:CO352" si="200">AK289</f>
        <v>1</v>
      </c>
      <c r="CP289" s="223">
        <f t="shared" ref="CP289:CP352" si="201">AN289</f>
        <v>1</v>
      </c>
      <c r="CQ289" s="223">
        <f t="shared" ref="CQ289:CQ352" si="202">AQ289</f>
        <v>1</v>
      </c>
      <c r="CR289" s="223">
        <f t="shared" ref="CR289:CR352" si="203">AT289</f>
        <v>1</v>
      </c>
      <c r="CS289" s="343"/>
      <c r="CT289" s="343"/>
      <c r="CU289" s="343"/>
      <c r="CV289" s="343"/>
      <c r="CW289" s="343"/>
      <c r="CX289" s="343"/>
      <c r="CY289" s="343"/>
      <c r="CZ289" s="342"/>
      <c r="DA289" s="338"/>
      <c r="DB289" s="338"/>
      <c r="DC289" s="338"/>
      <c r="DD289" s="338"/>
      <c r="DE289" s="84">
        <f t="shared" si="181"/>
        <v>0</v>
      </c>
      <c r="DF289" s="84">
        <f t="shared" si="181"/>
        <v>0</v>
      </c>
      <c r="DG289" s="84">
        <f t="shared" si="181"/>
        <v>0</v>
      </c>
      <c r="DH289" s="84">
        <f t="shared" si="182"/>
        <v>0</v>
      </c>
      <c r="DI289" s="84">
        <f t="shared" si="182"/>
        <v>0</v>
      </c>
      <c r="DJ289" s="84">
        <f t="shared" si="182"/>
        <v>0</v>
      </c>
      <c r="DK289" s="84">
        <f t="shared" si="178"/>
        <v>0</v>
      </c>
      <c r="DL289" s="337"/>
      <c r="DM289" s="337"/>
      <c r="DN289" s="337"/>
      <c r="DO289" s="337"/>
      <c r="DP289" s="337"/>
      <c r="DQ289" s="337"/>
      <c r="DR289" s="337"/>
    </row>
    <row r="290" spans="1:122" ht="13.5" thickBot="1" x14ac:dyDescent="0.25">
      <c r="A290" s="84">
        <v>1964</v>
      </c>
      <c r="B290" s="334">
        <v>8</v>
      </c>
      <c r="C290" s="113">
        <v>42786</v>
      </c>
      <c r="D290" s="110">
        <v>67554</v>
      </c>
      <c r="E290" s="84">
        <v>9424</v>
      </c>
      <c r="F290" s="88">
        <v>361</v>
      </c>
      <c r="G290" s="84">
        <v>2</v>
      </c>
      <c r="H290" s="111">
        <v>0.96169354838709675</v>
      </c>
      <c r="I290" s="88">
        <v>14338</v>
      </c>
      <c r="J290" s="84">
        <v>392</v>
      </c>
      <c r="K290" s="88">
        <v>8</v>
      </c>
      <c r="L290" s="89">
        <v>0.97266006416515549</v>
      </c>
      <c r="M290" s="88">
        <v>5026</v>
      </c>
      <c r="N290" s="88">
        <v>165</v>
      </c>
      <c r="O290" s="88">
        <v>0</v>
      </c>
      <c r="P290" s="90">
        <v>0.96717071229606044</v>
      </c>
      <c r="Q290" s="88">
        <v>7355</v>
      </c>
      <c r="R290" s="88">
        <v>385</v>
      </c>
      <c r="S290" s="88">
        <v>5</v>
      </c>
      <c r="T290" s="90">
        <v>0.94765465669612503</v>
      </c>
      <c r="U290" s="88">
        <v>31411</v>
      </c>
      <c r="V290" s="88">
        <v>1177</v>
      </c>
      <c r="W290" s="88">
        <v>11</v>
      </c>
      <c r="X290" s="90">
        <v>0.96252905033268599</v>
      </c>
      <c r="Y290" s="268">
        <f t="shared" si="193"/>
        <v>67554</v>
      </c>
      <c r="Z290" s="268">
        <f t="shared" si="194"/>
        <v>2480</v>
      </c>
      <c r="AA290" s="91">
        <f t="shared" si="195"/>
        <v>26</v>
      </c>
      <c r="AB290" s="92">
        <v>1</v>
      </c>
      <c r="AC290" s="84">
        <v>0</v>
      </c>
      <c r="AD290" s="84">
        <v>0</v>
      </c>
      <c r="AE290" s="115">
        <v>1</v>
      </c>
      <c r="AF290" s="84">
        <v>0</v>
      </c>
      <c r="AG290" s="84">
        <v>0</v>
      </c>
      <c r="AH290" s="115">
        <v>1</v>
      </c>
      <c r="AI290" s="84">
        <v>0</v>
      </c>
      <c r="AJ290" s="84">
        <v>0</v>
      </c>
      <c r="AK290" s="224">
        <v>1</v>
      </c>
      <c r="AL290" s="84">
        <v>0</v>
      </c>
      <c r="AM290" s="94">
        <v>0</v>
      </c>
      <c r="AN290" s="224">
        <v>1</v>
      </c>
      <c r="AO290" s="84">
        <v>0</v>
      </c>
      <c r="AP290" s="94">
        <v>0</v>
      </c>
      <c r="AQ290" s="224">
        <v>1</v>
      </c>
      <c r="AR290" s="84">
        <v>0</v>
      </c>
      <c r="AS290" s="94">
        <v>0</v>
      </c>
      <c r="AT290" s="224">
        <v>1</v>
      </c>
      <c r="AU290" s="84">
        <v>0</v>
      </c>
      <c r="AV290" s="225">
        <v>0</v>
      </c>
      <c r="AW290" s="226">
        <f t="shared" si="186"/>
        <v>9424</v>
      </c>
      <c r="AX290" s="226">
        <f t="shared" si="187"/>
        <v>19364</v>
      </c>
      <c r="AY290" s="227">
        <f t="shared" si="188"/>
        <v>38766</v>
      </c>
      <c r="AZ290" s="116"/>
      <c r="BA290" s="97">
        <v>14.5</v>
      </c>
      <c r="BB290" s="98">
        <v>0</v>
      </c>
      <c r="BC290" s="98">
        <v>12</v>
      </c>
      <c r="BD290" s="98">
        <v>7.5</v>
      </c>
      <c r="BE290" s="118">
        <v>10.5</v>
      </c>
      <c r="BF290" s="101"/>
      <c r="BG290" s="84"/>
      <c r="BH290" s="84"/>
      <c r="BI290" s="102"/>
      <c r="BJ290" s="102"/>
      <c r="BK290" s="102"/>
      <c r="BL290" s="103"/>
      <c r="BM290" s="104"/>
      <c r="BN290" s="102"/>
      <c r="BO290" s="102"/>
      <c r="BP290" s="104"/>
      <c r="BQ290" s="104"/>
      <c r="BR290" s="104"/>
      <c r="BS290" s="104"/>
      <c r="BT290" s="105">
        <f t="shared" ref="BT290:BT353" si="204">IF(BM290&lt;1,1,AB290)</f>
        <v>1</v>
      </c>
      <c r="BU290" s="105">
        <f t="shared" ref="BU290:BU353" si="205">IF(BN290&lt;1,1,AE290)</f>
        <v>1</v>
      </c>
      <c r="BV290" s="105">
        <f t="shared" ref="BV290:BV353" si="206">IF(BO290&lt;1,1,AH290)</f>
        <v>1</v>
      </c>
      <c r="BW290" s="105">
        <f t="shared" si="196"/>
        <v>1</v>
      </c>
      <c r="BX290" s="105">
        <f t="shared" ref="BX290:BX353" si="207">IF(BQ290&lt;1,1,AN290)</f>
        <v>1</v>
      </c>
      <c r="BY290" s="105">
        <f t="shared" ref="BY290:BY353" si="208">IF(BR290&lt;1,1,AQ290)</f>
        <v>1</v>
      </c>
      <c r="BZ290" s="105">
        <f t="shared" ref="BZ290:BZ353" si="209">IF(BS290&lt;1,1,AT290)</f>
        <v>1</v>
      </c>
      <c r="CA290" s="221">
        <v>0.98</v>
      </c>
      <c r="CB290" s="221">
        <v>0.9</v>
      </c>
      <c r="CC290" s="339">
        <f t="shared" ref="CC290:CI290" si="210">AVERAGE(BT290:BT296)</f>
        <v>1</v>
      </c>
      <c r="CD290" s="339">
        <f t="shared" si="210"/>
        <v>1</v>
      </c>
      <c r="CE290" s="339">
        <f t="shared" si="210"/>
        <v>1</v>
      </c>
      <c r="CF290" s="339">
        <f t="shared" si="210"/>
        <v>1</v>
      </c>
      <c r="CG290" s="339">
        <f t="shared" si="210"/>
        <v>1</v>
      </c>
      <c r="CH290" s="339">
        <f t="shared" si="210"/>
        <v>1</v>
      </c>
      <c r="CI290" s="339">
        <f t="shared" si="210"/>
        <v>1</v>
      </c>
      <c r="CJ290" s="222">
        <v>0.998</v>
      </c>
      <c r="CK290" s="222">
        <v>0.95</v>
      </c>
      <c r="CL290" s="223">
        <f t="shared" si="197"/>
        <v>1</v>
      </c>
      <c r="CM290" s="223">
        <f t="shared" si="198"/>
        <v>1</v>
      </c>
      <c r="CN290" s="223">
        <f t="shared" si="199"/>
        <v>1</v>
      </c>
      <c r="CO290" s="223">
        <f t="shared" si="200"/>
        <v>1</v>
      </c>
      <c r="CP290" s="223">
        <f t="shared" si="201"/>
        <v>1</v>
      </c>
      <c r="CQ290" s="223">
        <f t="shared" si="202"/>
        <v>1</v>
      </c>
      <c r="CR290" s="223">
        <f t="shared" si="203"/>
        <v>1</v>
      </c>
      <c r="CS290" s="342">
        <f t="shared" ref="CS290:CY290" si="211">AVERAGE(CL290:CL296)</f>
        <v>1</v>
      </c>
      <c r="CT290" s="342">
        <f t="shared" si="211"/>
        <v>1</v>
      </c>
      <c r="CU290" s="342">
        <f t="shared" si="211"/>
        <v>1</v>
      </c>
      <c r="CV290" s="342">
        <f t="shared" si="211"/>
        <v>1</v>
      </c>
      <c r="CW290" s="342">
        <f t="shared" si="211"/>
        <v>1</v>
      </c>
      <c r="CX290" s="342">
        <f t="shared" si="211"/>
        <v>1</v>
      </c>
      <c r="CY290" s="342">
        <f t="shared" si="211"/>
        <v>1</v>
      </c>
      <c r="CZ290" s="342">
        <f>(SUM(Q289:Q295)-SUM(R289:R295))/SUM(Q289:Q295)</f>
        <v>0.95056215193863614</v>
      </c>
      <c r="DA290" s="338">
        <f>(SUM(U289:U295)-SUM(V289:V295))/SUM(U289:U295)</f>
        <v>0.96216600448151846</v>
      </c>
      <c r="DB290" s="338">
        <f>((SUM(E289:E295)-SUM(F289:F295))/SUM(E289:E295))</f>
        <v>0.96876665858977462</v>
      </c>
      <c r="DC290" s="338">
        <f>((SUM(I289:I295)-SUM(J289:J295))/SUM(I289:I295))</f>
        <v>0.97059738203613133</v>
      </c>
      <c r="DD290" s="338">
        <f>((SUM(M289:M295)-SUM(N289:N295))/SUM(M289:M295))</f>
        <v>0.96459588451607858</v>
      </c>
      <c r="DE290" s="84">
        <f t="shared" si="181"/>
        <v>0</v>
      </c>
      <c r="DF290" s="84">
        <f t="shared" si="181"/>
        <v>0</v>
      </c>
      <c r="DG290" s="84">
        <f t="shared" si="181"/>
        <v>0</v>
      </c>
      <c r="DH290" s="84">
        <f t="shared" si="182"/>
        <v>0</v>
      </c>
      <c r="DI290" s="84">
        <f t="shared" si="182"/>
        <v>0</v>
      </c>
      <c r="DJ290" s="84">
        <f t="shared" si="182"/>
        <v>0</v>
      </c>
      <c r="DK290" s="84">
        <f t="shared" si="178"/>
        <v>0</v>
      </c>
      <c r="DL290" s="337">
        <f>IF(CC290&lt;99%,5000,IF(CC290&lt;99.2%,4500,IF(CC290&lt;99.3%,4000,IF(CC290&lt;99.4%,3500,IF(CC290&lt;99.5%,3000,IF(CC290&lt;99.6%,2500,IF(CC290&lt;99.7%,2000,IF(CC290&lt;99.8%,1500,))))))))</f>
        <v>0</v>
      </c>
      <c r="DM290" s="337">
        <f>IF(CD290&lt;99%,5000,IF(CD290&lt;99.2%,4500,IF(CD290&lt;99.3%,4000,IF(CD290&lt;99.4%,3500,IF(CD290&lt;99.5%,3000,IF(CD290&lt;99.6%,2500,IF(CD290&lt;99.7%,2000,IF(CD290&lt;99.8%,1500,))))))))</f>
        <v>0</v>
      </c>
      <c r="DN290" s="337">
        <f>IF(CE290&lt;99%,5000,IF(CE290&lt;99.2%,4500,IF(CE290&lt;99.3%,4000,IF(CE290&lt;99.4%,3500,IF(CE290&lt;99.5%,3000,IF(CE290&lt;99.6%,2500,IF(CE290&lt;99.7%,2000,IF(CE290&lt;99.8%,1500,))))))))</f>
        <v>0</v>
      </c>
      <c r="DO290" s="337">
        <f>IF(CF290&lt;88.2%,5000,IF(CF290&lt;88.4%,4500,IF(CF290&lt;88.5%,4000,IF(CF290&lt;88.6%,3500,IF(CF290&lt;88.7%,3000,IF(CF290&lt;88.8%,2500,IF(CF290&lt;88.9%,2000,IF(CF290&lt;90%,1500,))))))))</f>
        <v>0</v>
      </c>
      <c r="DP290" s="337">
        <f>IF(CG290&lt;99%,5000,IF(CG290&lt;99.2%,4500,IF(CG290&lt;99.3%,4000,IF(CG290&lt;99.4%,3500,IF(CG290&lt;99.5%,3000,IF(CG290&lt;99.6%,2500,IF(CG290&lt;99.7%,2000,IF(CG290&lt;99.8%,1500,))))))))</f>
        <v>0</v>
      </c>
      <c r="DQ290" s="337">
        <f>IF(CH290&lt;99%,5000,IF(CH290&lt;99.2%,4500,IF(CH290&lt;99.3%,4000,IF(CH290&lt;99.4%,3500,IF(CH290&lt;99.5%,3000,IF(CH290&lt;99.6%,2500,IF(CH290&lt;99.7%,2000,IF(CH290&lt;99.8%,1500,))))))))</f>
        <v>0</v>
      </c>
      <c r="DR290" s="337">
        <f>IF(CI290&lt;99%,5000,IF(CI290&lt;99.2%,4500,IF(CI290&lt;99.3%,4000,IF(CI290&lt;99.4%,3500,IF(CI290&lt;99.5%,3000,IF(CI290&lt;99.6%,2500,IF(CI290&lt;99.7%,2000,IF(CI290&lt;99.8%,1500,))))))))</f>
        <v>0</v>
      </c>
    </row>
    <row r="291" spans="1:122" ht="13.5" thickBot="1" x14ac:dyDescent="0.25">
      <c r="A291" s="84">
        <v>1965</v>
      </c>
      <c r="B291" s="335"/>
      <c r="C291" s="113">
        <v>42787</v>
      </c>
      <c r="D291" s="110">
        <v>68584</v>
      </c>
      <c r="E291" s="84">
        <v>8758</v>
      </c>
      <c r="F291" s="88">
        <v>309</v>
      </c>
      <c r="G291" s="84">
        <v>0</v>
      </c>
      <c r="H291" s="111">
        <v>0.96471797213975796</v>
      </c>
      <c r="I291" s="88">
        <v>15112</v>
      </c>
      <c r="J291" s="84">
        <v>498</v>
      </c>
      <c r="K291" s="88">
        <v>4</v>
      </c>
      <c r="L291" s="89">
        <v>0.96704605611434624</v>
      </c>
      <c r="M291" s="88">
        <v>4589</v>
      </c>
      <c r="N291" s="88">
        <v>157</v>
      </c>
      <c r="O291" s="88">
        <v>4</v>
      </c>
      <c r="P291" s="90">
        <v>0.96578775332316413</v>
      </c>
      <c r="Q291" s="88">
        <v>8941</v>
      </c>
      <c r="R291" s="88">
        <v>434</v>
      </c>
      <c r="S291" s="88">
        <v>6</v>
      </c>
      <c r="T291" s="90">
        <v>0.95145956828095291</v>
      </c>
      <c r="U291" s="88">
        <v>31184</v>
      </c>
      <c r="V291" s="88">
        <v>1211</v>
      </c>
      <c r="W291" s="88">
        <v>14</v>
      </c>
      <c r="X291" s="90">
        <v>0.96116598255515651</v>
      </c>
      <c r="Y291" s="268">
        <f t="shared" si="193"/>
        <v>68584</v>
      </c>
      <c r="Z291" s="268">
        <f t="shared" si="194"/>
        <v>2609</v>
      </c>
      <c r="AA291" s="91">
        <f t="shared" si="195"/>
        <v>28</v>
      </c>
      <c r="AB291" s="92">
        <v>1</v>
      </c>
      <c r="AC291" s="84">
        <v>0</v>
      </c>
      <c r="AD291" s="84">
        <v>0</v>
      </c>
      <c r="AE291" s="115">
        <v>1</v>
      </c>
      <c r="AF291" s="84">
        <v>0</v>
      </c>
      <c r="AG291" s="84">
        <v>0</v>
      </c>
      <c r="AH291" s="115">
        <v>1</v>
      </c>
      <c r="AI291" s="84">
        <v>0</v>
      </c>
      <c r="AJ291" s="84">
        <v>0</v>
      </c>
      <c r="AK291" s="224">
        <v>1</v>
      </c>
      <c r="AL291" s="84">
        <v>0</v>
      </c>
      <c r="AM291" s="94">
        <v>0</v>
      </c>
      <c r="AN291" s="224">
        <v>1</v>
      </c>
      <c r="AO291" s="84">
        <v>0</v>
      </c>
      <c r="AP291" s="94">
        <v>0</v>
      </c>
      <c r="AQ291" s="224">
        <v>1</v>
      </c>
      <c r="AR291" s="84">
        <v>0</v>
      </c>
      <c r="AS291" s="94">
        <v>0</v>
      </c>
      <c r="AT291" s="224">
        <v>1</v>
      </c>
      <c r="AU291" s="84">
        <v>0</v>
      </c>
      <c r="AV291" s="225">
        <v>0</v>
      </c>
      <c r="AW291" s="226">
        <f t="shared" si="186"/>
        <v>8758</v>
      </c>
      <c r="AX291" s="226">
        <f t="shared" si="187"/>
        <v>19701</v>
      </c>
      <c r="AY291" s="227">
        <f t="shared" si="188"/>
        <v>40125</v>
      </c>
      <c r="AZ291" s="116"/>
      <c r="BA291" s="97">
        <v>16</v>
      </c>
      <c r="BB291" s="98">
        <v>0</v>
      </c>
      <c r="BC291" s="98">
        <v>8</v>
      </c>
      <c r="BD291" s="99">
        <v>7.5</v>
      </c>
      <c r="BE291" s="100">
        <v>10.5</v>
      </c>
      <c r="BF291" s="101"/>
      <c r="BG291" s="84"/>
      <c r="BH291" s="84"/>
      <c r="BI291" s="102"/>
      <c r="BJ291" s="102"/>
      <c r="BK291" s="102"/>
      <c r="BL291" s="103"/>
      <c r="BM291" s="104"/>
      <c r="BN291" s="102"/>
      <c r="BO291" s="102"/>
      <c r="BP291" s="104"/>
      <c r="BQ291" s="104"/>
      <c r="BR291" s="104"/>
      <c r="BS291" s="104"/>
      <c r="BT291" s="105">
        <f t="shared" si="204"/>
        <v>1</v>
      </c>
      <c r="BU291" s="105">
        <f t="shared" si="205"/>
        <v>1</v>
      </c>
      <c r="BV291" s="105">
        <f t="shared" si="206"/>
        <v>1</v>
      </c>
      <c r="BW291" s="105">
        <f t="shared" si="196"/>
        <v>1</v>
      </c>
      <c r="BX291" s="105">
        <f t="shared" si="207"/>
        <v>1</v>
      </c>
      <c r="BY291" s="105">
        <f t="shared" si="208"/>
        <v>1</v>
      </c>
      <c r="BZ291" s="105">
        <f t="shared" si="209"/>
        <v>1</v>
      </c>
      <c r="CA291" s="221">
        <v>0.98</v>
      </c>
      <c r="CB291" s="221">
        <v>0.9</v>
      </c>
      <c r="CC291" s="340"/>
      <c r="CD291" s="340"/>
      <c r="CE291" s="340"/>
      <c r="CF291" s="340"/>
      <c r="CG291" s="340"/>
      <c r="CH291" s="340"/>
      <c r="CI291" s="340"/>
      <c r="CJ291" s="222">
        <v>0.998</v>
      </c>
      <c r="CK291" s="222">
        <v>0.95</v>
      </c>
      <c r="CL291" s="223">
        <f t="shared" si="197"/>
        <v>1</v>
      </c>
      <c r="CM291" s="223">
        <f t="shared" si="198"/>
        <v>1</v>
      </c>
      <c r="CN291" s="223">
        <f t="shared" si="199"/>
        <v>1</v>
      </c>
      <c r="CO291" s="223">
        <f t="shared" si="200"/>
        <v>1</v>
      </c>
      <c r="CP291" s="223">
        <f t="shared" si="201"/>
        <v>1</v>
      </c>
      <c r="CQ291" s="223">
        <f t="shared" si="202"/>
        <v>1</v>
      </c>
      <c r="CR291" s="223">
        <f t="shared" si="203"/>
        <v>1</v>
      </c>
      <c r="CS291" s="343"/>
      <c r="CT291" s="343"/>
      <c r="CU291" s="343"/>
      <c r="CV291" s="343"/>
      <c r="CW291" s="343"/>
      <c r="CX291" s="343"/>
      <c r="CY291" s="343"/>
      <c r="CZ291" s="342"/>
      <c r="DA291" s="338"/>
      <c r="DB291" s="338"/>
      <c r="DC291" s="338"/>
      <c r="DD291" s="338"/>
      <c r="DE291" s="84">
        <f t="shared" si="181"/>
        <v>0</v>
      </c>
      <c r="DF291" s="84">
        <f t="shared" si="181"/>
        <v>0</v>
      </c>
      <c r="DG291" s="84">
        <f t="shared" si="181"/>
        <v>0</v>
      </c>
      <c r="DH291" s="84">
        <f t="shared" si="182"/>
        <v>0</v>
      </c>
      <c r="DI291" s="84">
        <f t="shared" si="182"/>
        <v>0</v>
      </c>
      <c r="DJ291" s="84">
        <f t="shared" si="182"/>
        <v>0</v>
      </c>
      <c r="DK291" s="84">
        <f t="shared" si="178"/>
        <v>0</v>
      </c>
      <c r="DL291" s="337"/>
      <c r="DM291" s="337"/>
      <c r="DN291" s="337"/>
      <c r="DO291" s="337"/>
      <c r="DP291" s="337"/>
      <c r="DQ291" s="337"/>
      <c r="DR291" s="337"/>
    </row>
    <row r="292" spans="1:122" ht="13.5" thickBot="1" x14ac:dyDescent="0.25">
      <c r="A292" s="84">
        <v>1966</v>
      </c>
      <c r="B292" s="335"/>
      <c r="C292" s="113">
        <v>42788</v>
      </c>
      <c r="D292" s="110">
        <v>66760</v>
      </c>
      <c r="E292" s="84">
        <v>8202</v>
      </c>
      <c r="F292" s="88">
        <v>228</v>
      </c>
      <c r="G292" s="84">
        <v>0</v>
      </c>
      <c r="H292" s="111">
        <v>0.97220190197512801</v>
      </c>
      <c r="I292" s="88">
        <v>14737</v>
      </c>
      <c r="J292" s="84">
        <v>392</v>
      </c>
      <c r="K292" s="88">
        <v>0</v>
      </c>
      <c r="L292" s="89">
        <v>0.97340028499694642</v>
      </c>
      <c r="M292" s="88">
        <v>4599</v>
      </c>
      <c r="N292" s="88">
        <v>143</v>
      </c>
      <c r="O292" s="88">
        <v>0</v>
      </c>
      <c r="P292" s="90">
        <v>0.96890628397477707</v>
      </c>
      <c r="Q292" s="88">
        <v>7846</v>
      </c>
      <c r="R292" s="88">
        <v>385</v>
      </c>
      <c r="S292" s="88">
        <v>1</v>
      </c>
      <c r="T292" s="90">
        <v>0.95093041040020387</v>
      </c>
      <c r="U292" s="88">
        <v>31376</v>
      </c>
      <c r="V292" s="88">
        <v>1173</v>
      </c>
      <c r="W292" s="88">
        <v>7</v>
      </c>
      <c r="X292" s="90">
        <v>0.96261473737888836</v>
      </c>
      <c r="Y292" s="268">
        <f t="shared" si="193"/>
        <v>66760</v>
      </c>
      <c r="Z292" s="268">
        <f t="shared" si="194"/>
        <v>2321</v>
      </c>
      <c r="AA292" s="91">
        <f t="shared" si="195"/>
        <v>8</v>
      </c>
      <c r="AB292" s="92">
        <v>1</v>
      </c>
      <c r="AC292" s="84">
        <v>0</v>
      </c>
      <c r="AD292" s="84">
        <v>0</v>
      </c>
      <c r="AE292" s="115">
        <v>1</v>
      </c>
      <c r="AF292" s="84">
        <v>0</v>
      </c>
      <c r="AG292" s="84">
        <v>0</v>
      </c>
      <c r="AH292" s="115">
        <v>1</v>
      </c>
      <c r="AI292" s="84">
        <v>0</v>
      </c>
      <c r="AJ292" s="84">
        <v>0</v>
      </c>
      <c r="AK292" s="224">
        <v>1</v>
      </c>
      <c r="AL292" s="84">
        <v>0</v>
      </c>
      <c r="AM292" s="94">
        <v>0</v>
      </c>
      <c r="AN292" s="224">
        <v>1</v>
      </c>
      <c r="AO292" s="84">
        <v>0</v>
      </c>
      <c r="AP292" s="94">
        <v>0</v>
      </c>
      <c r="AQ292" s="224">
        <v>1</v>
      </c>
      <c r="AR292" s="84">
        <v>0</v>
      </c>
      <c r="AS292" s="94">
        <v>0</v>
      </c>
      <c r="AT292" s="224">
        <v>1</v>
      </c>
      <c r="AU292" s="84">
        <v>0</v>
      </c>
      <c r="AV292" s="225">
        <v>0</v>
      </c>
      <c r="AW292" s="226">
        <f t="shared" si="186"/>
        <v>8202</v>
      </c>
      <c r="AX292" s="226">
        <f t="shared" si="187"/>
        <v>19336</v>
      </c>
      <c r="AY292" s="227">
        <f t="shared" si="188"/>
        <v>39222</v>
      </c>
      <c r="AZ292" s="116"/>
      <c r="BA292" s="97">
        <v>21</v>
      </c>
      <c r="BB292" s="98">
        <v>9</v>
      </c>
      <c r="BC292" s="98">
        <v>18</v>
      </c>
      <c r="BD292" s="99">
        <v>7.5</v>
      </c>
      <c r="BE292" s="100">
        <v>10.5</v>
      </c>
      <c r="BF292" s="101"/>
      <c r="BG292" s="84"/>
      <c r="BH292" s="84"/>
      <c r="BI292" s="102"/>
      <c r="BJ292" s="102"/>
      <c r="BK292" s="102"/>
      <c r="BL292" s="103"/>
      <c r="BM292" s="104"/>
      <c r="BN292" s="102"/>
      <c r="BO292" s="102"/>
      <c r="BP292" s="104"/>
      <c r="BQ292" s="104"/>
      <c r="BR292" s="104"/>
      <c r="BS292" s="104"/>
      <c r="BT292" s="105">
        <f t="shared" si="204"/>
        <v>1</v>
      </c>
      <c r="BU292" s="105">
        <f t="shared" si="205"/>
        <v>1</v>
      </c>
      <c r="BV292" s="105">
        <f t="shared" si="206"/>
        <v>1</v>
      </c>
      <c r="BW292" s="105">
        <f t="shared" si="196"/>
        <v>1</v>
      </c>
      <c r="BX292" s="105">
        <f t="shared" si="207"/>
        <v>1</v>
      </c>
      <c r="BY292" s="105">
        <f t="shared" si="208"/>
        <v>1</v>
      </c>
      <c r="BZ292" s="105">
        <f t="shared" si="209"/>
        <v>1</v>
      </c>
      <c r="CA292" s="221">
        <v>0.98</v>
      </c>
      <c r="CB292" s="221">
        <v>0.9</v>
      </c>
      <c r="CC292" s="340"/>
      <c r="CD292" s="340"/>
      <c r="CE292" s="340"/>
      <c r="CF292" s="340"/>
      <c r="CG292" s="340"/>
      <c r="CH292" s="340"/>
      <c r="CI292" s="340"/>
      <c r="CJ292" s="222">
        <v>0.998</v>
      </c>
      <c r="CK292" s="222">
        <v>0.95</v>
      </c>
      <c r="CL292" s="223">
        <f t="shared" si="197"/>
        <v>1</v>
      </c>
      <c r="CM292" s="223">
        <f t="shared" si="198"/>
        <v>1</v>
      </c>
      <c r="CN292" s="223">
        <f t="shared" si="199"/>
        <v>1</v>
      </c>
      <c r="CO292" s="223">
        <f t="shared" si="200"/>
        <v>1</v>
      </c>
      <c r="CP292" s="223">
        <f t="shared" si="201"/>
        <v>1</v>
      </c>
      <c r="CQ292" s="223">
        <f t="shared" si="202"/>
        <v>1</v>
      </c>
      <c r="CR292" s="223">
        <f t="shared" si="203"/>
        <v>1</v>
      </c>
      <c r="CS292" s="343"/>
      <c r="CT292" s="343"/>
      <c r="CU292" s="343"/>
      <c r="CV292" s="343"/>
      <c r="CW292" s="343"/>
      <c r="CX292" s="343"/>
      <c r="CY292" s="343"/>
      <c r="CZ292" s="342"/>
      <c r="DA292" s="338"/>
      <c r="DB292" s="338"/>
      <c r="DC292" s="338"/>
      <c r="DD292" s="338"/>
      <c r="DE292" s="84">
        <f t="shared" si="181"/>
        <v>0</v>
      </c>
      <c r="DF292" s="84">
        <f t="shared" si="181"/>
        <v>0</v>
      </c>
      <c r="DG292" s="84">
        <f t="shared" si="181"/>
        <v>0</v>
      </c>
      <c r="DH292" s="84">
        <f t="shared" si="182"/>
        <v>0</v>
      </c>
      <c r="DI292" s="84">
        <f t="shared" si="182"/>
        <v>0</v>
      </c>
      <c r="DJ292" s="84">
        <f t="shared" si="182"/>
        <v>0</v>
      </c>
      <c r="DK292" s="84">
        <f t="shared" si="178"/>
        <v>0</v>
      </c>
      <c r="DL292" s="337"/>
      <c r="DM292" s="337"/>
      <c r="DN292" s="337"/>
      <c r="DO292" s="337"/>
      <c r="DP292" s="337"/>
      <c r="DQ292" s="337"/>
      <c r="DR292" s="337"/>
    </row>
    <row r="293" spans="1:122" ht="13.5" thickBot="1" x14ac:dyDescent="0.25">
      <c r="A293" s="84">
        <v>1967</v>
      </c>
      <c r="B293" s="335"/>
      <c r="C293" s="113">
        <v>42789</v>
      </c>
      <c r="D293" s="110">
        <v>57686</v>
      </c>
      <c r="E293" s="84">
        <v>7902</v>
      </c>
      <c r="F293" s="88">
        <v>211</v>
      </c>
      <c r="G293" s="84">
        <v>0</v>
      </c>
      <c r="H293" s="111">
        <v>0.97329789926600863</v>
      </c>
      <c r="I293" s="88">
        <v>11339</v>
      </c>
      <c r="J293" s="84">
        <v>285</v>
      </c>
      <c r="K293" s="88">
        <v>0</v>
      </c>
      <c r="L293" s="89">
        <v>0.9748655084222595</v>
      </c>
      <c r="M293" s="88">
        <v>3806</v>
      </c>
      <c r="N293" s="88">
        <v>102</v>
      </c>
      <c r="O293" s="88">
        <v>1</v>
      </c>
      <c r="P293" s="90">
        <v>0.97320021019442982</v>
      </c>
      <c r="Q293" s="88">
        <v>6701</v>
      </c>
      <c r="R293" s="88">
        <v>295</v>
      </c>
      <c r="S293" s="88">
        <v>0</v>
      </c>
      <c r="T293" s="90">
        <v>0.95597671989255339</v>
      </c>
      <c r="U293" s="88">
        <v>27938</v>
      </c>
      <c r="V293" s="88">
        <v>1099</v>
      </c>
      <c r="W293" s="88">
        <v>22</v>
      </c>
      <c r="X293" s="90">
        <v>0.96066289641348701</v>
      </c>
      <c r="Y293" s="268">
        <f t="shared" si="193"/>
        <v>57686</v>
      </c>
      <c r="Z293" s="268">
        <f t="shared" si="194"/>
        <v>1992</v>
      </c>
      <c r="AA293" s="91">
        <f t="shared" si="195"/>
        <v>23</v>
      </c>
      <c r="AB293" s="92">
        <v>1</v>
      </c>
      <c r="AC293" s="269">
        <v>0</v>
      </c>
      <c r="AD293" s="269">
        <v>0</v>
      </c>
      <c r="AE293" s="115">
        <v>1</v>
      </c>
      <c r="AF293" s="269">
        <v>0</v>
      </c>
      <c r="AG293" s="269">
        <v>0</v>
      </c>
      <c r="AH293" s="115">
        <v>1</v>
      </c>
      <c r="AI293" s="269">
        <v>0</v>
      </c>
      <c r="AJ293" s="269">
        <v>0</v>
      </c>
      <c r="AK293" s="224">
        <v>1</v>
      </c>
      <c r="AL293" s="84">
        <v>0</v>
      </c>
      <c r="AM293" s="94">
        <v>0</v>
      </c>
      <c r="AN293" s="224">
        <v>1</v>
      </c>
      <c r="AO293" s="84">
        <v>0</v>
      </c>
      <c r="AP293" s="94">
        <v>0</v>
      </c>
      <c r="AQ293" s="224">
        <v>1</v>
      </c>
      <c r="AR293" s="84">
        <v>0</v>
      </c>
      <c r="AS293" s="94">
        <v>0</v>
      </c>
      <c r="AT293" s="224">
        <v>1</v>
      </c>
      <c r="AU293" s="84">
        <v>0</v>
      </c>
      <c r="AV293" s="225">
        <v>0</v>
      </c>
      <c r="AW293" s="226">
        <f t="shared" si="186"/>
        <v>7902</v>
      </c>
      <c r="AX293" s="226">
        <f t="shared" si="187"/>
        <v>15145</v>
      </c>
      <c r="AY293" s="227">
        <f t="shared" si="188"/>
        <v>34639</v>
      </c>
      <c r="AZ293" s="116"/>
      <c r="BA293" s="97">
        <v>21</v>
      </c>
      <c r="BB293" s="98">
        <v>9</v>
      </c>
      <c r="BC293" s="98">
        <v>22</v>
      </c>
      <c r="BD293" s="99">
        <v>7.5</v>
      </c>
      <c r="BE293" s="100">
        <v>10.5</v>
      </c>
      <c r="BF293" s="101"/>
      <c r="BG293" s="84"/>
      <c r="BH293" s="84"/>
      <c r="BI293" s="102"/>
      <c r="BJ293" s="102"/>
      <c r="BK293" s="102"/>
      <c r="BL293" s="103"/>
      <c r="BM293" s="104"/>
      <c r="BN293" s="102"/>
      <c r="BO293" s="102"/>
      <c r="BP293" s="104"/>
      <c r="BQ293" s="104"/>
      <c r="BR293" s="104"/>
      <c r="BS293" s="104"/>
      <c r="BT293" s="105">
        <f t="shared" si="204"/>
        <v>1</v>
      </c>
      <c r="BU293" s="105">
        <f t="shared" si="205"/>
        <v>1</v>
      </c>
      <c r="BV293" s="105">
        <f t="shared" si="206"/>
        <v>1</v>
      </c>
      <c r="BW293" s="105">
        <f t="shared" si="196"/>
        <v>1</v>
      </c>
      <c r="BX293" s="105">
        <f t="shared" si="207"/>
        <v>1</v>
      </c>
      <c r="BY293" s="105">
        <f t="shared" si="208"/>
        <v>1</v>
      </c>
      <c r="BZ293" s="105">
        <f t="shared" si="209"/>
        <v>1</v>
      </c>
      <c r="CA293" s="221">
        <v>0.98</v>
      </c>
      <c r="CB293" s="221">
        <v>0.9</v>
      </c>
      <c r="CC293" s="340"/>
      <c r="CD293" s="340"/>
      <c r="CE293" s="340"/>
      <c r="CF293" s="340"/>
      <c r="CG293" s="340"/>
      <c r="CH293" s="340"/>
      <c r="CI293" s="340"/>
      <c r="CJ293" s="222">
        <v>0.998</v>
      </c>
      <c r="CK293" s="222">
        <v>0.95</v>
      </c>
      <c r="CL293" s="223">
        <f t="shared" si="197"/>
        <v>1</v>
      </c>
      <c r="CM293" s="223">
        <f t="shared" si="198"/>
        <v>1</v>
      </c>
      <c r="CN293" s="223">
        <f t="shared" si="199"/>
        <v>1</v>
      </c>
      <c r="CO293" s="223">
        <f t="shared" si="200"/>
        <v>1</v>
      </c>
      <c r="CP293" s="223">
        <f t="shared" si="201"/>
        <v>1</v>
      </c>
      <c r="CQ293" s="223">
        <f t="shared" si="202"/>
        <v>1</v>
      </c>
      <c r="CR293" s="223">
        <f t="shared" si="203"/>
        <v>1</v>
      </c>
      <c r="CS293" s="343"/>
      <c r="CT293" s="343"/>
      <c r="CU293" s="343"/>
      <c r="CV293" s="343"/>
      <c r="CW293" s="343"/>
      <c r="CX293" s="343"/>
      <c r="CY293" s="343"/>
      <c r="CZ293" s="342"/>
      <c r="DA293" s="338"/>
      <c r="DB293" s="338"/>
      <c r="DC293" s="338"/>
      <c r="DD293" s="338"/>
      <c r="DE293" s="84">
        <f t="shared" si="181"/>
        <v>0</v>
      </c>
      <c r="DF293" s="84">
        <f t="shared" si="181"/>
        <v>0</v>
      </c>
      <c r="DG293" s="84">
        <f t="shared" si="181"/>
        <v>0</v>
      </c>
      <c r="DH293" s="84">
        <f t="shared" si="182"/>
        <v>0</v>
      </c>
      <c r="DI293" s="84">
        <f t="shared" si="182"/>
        <v>0</v>
      </c>
      <c r="DJ293" s="84">
        <f t="shared" si="182"/>
        <v>0</v>
      </c>
      <c r="DK293" s="84">
        <f t="shared" si="178"/>
        <v>0</v>
      </c>
      <c r="DL293" s="337"/>
      <c r="DM293" s="337"/>
      <c r="DN293" s="337"/>
      <c r="DO293" s="337"/>
      <c r="DP293" s="337"/>
      <c r="DQ293" s="337"/>
      <c r="DR293" s="337"/>
    </row>
    <row r="294" spans="1:122" ht="13.5" thickBot="1" x14ac:dyDescent="0.25">
      <c r="A294" s="84">
        <v>1968</v>
      </c>
      <c r="B294" s="335"/>
      <c r="C294" s="113">
        <v>42790</v>
      </c>
      <c r="D294" s="110">
        <v>60188</v>
      </c>
      <c r="E294" s="84">
        <v>6982</v>
      </c>
      <c r="F294" s="88">
        <v>180</v>
      </c>
      <c r="G294" s="84">
        <v>0</v>
      </c>
      <c r="H294" s="111">
        <v>0.97421942136923523</v>
      </c>
      <c r="I294" s="88">
        <v>10614</v>
      </c>
      <c r="J294" s="84">
        <v>355</v>
      </c>
      <c r="K294" s="88">
        <v>2</v>
      </c>
      <c r="L294" s="89">
        <v>0.96655360844168081</v>
      </c>
      <c r="M294" s="88">
        <v>4553</v>
      </c>
      <c r="N294" s="88">
        <v>148</v>
      </c>
      <c r="O294" s="88">
        <v>0</v>
      </c>
      <c r="P294" s="90">
        <v>0.96749396002635624</v>
      </c>
      <c r="Q294" s="88">
        <v>5556</v>
      </c>
      <c r="R294" s="88">
        <v>321</v>
      </c>
      <c r="S294" s="88">
        <v>0</v>
      </c>
      <c r="T294" s="90">
        <v>0.9422246220302376</v>
      </c>
      <c r="U294" s="88">
        <v>32483</v>
      </c>
      <c r="V294" s="88">
        <v>1227</v>
      </c>
      <c r="W294" s="88">
        <v>8</v>
      </c>
      <c r="X294" s="90">
        <v>0.96222639534525756</v>
      </c>
      <c r="Y294" s="268">
        <f t="shared" si="193"/>
        <v>60188</v>
      </c>
      <c r="Z294" s="268">
        <f t="shared" si="194"/>
        <v>2231</v>
      </c>
      <c r="AA294" s="91">
        <f t="shared" si="195"/>
        <v>10</v>
      </c>
      <c r="AB294" s="92">
        <v>1</v>
      </c>
      <c r="AC294" s="269">
        <v>0</v>
      </c>
      <c r="AD294" s="269">
        <v>0</v>
      </c>
      <c r="AE294" s="115">
        <v>1</v>
      </c>
      <c r="AF294" s="269">
        <v>0</v>
      </c>
      <c r="AG294" s="269">
        <v>0</v>
      </c>
      <c r="AH294" s="115">
        <v>1</v>
      </c>
      <c r="AI294" s="269">
        <v>0</v>
      </c>
      <c r="AJ294" s="269">
        <v>0</v>
      </c>
      <c r="AK294" s="224">
        <v>1</v>
      </c>
      <c r="AL294" s="84">
        <v>0</v>
      </c>
      <c r="AM294" s="94">
        <v>0</v>
      </c>
      <c r="AN294" s="224">
        <v>1</v>
      </c>
      <c r="AO294" s="84">
        <v>0</v>
      </c>
      <c r="AP294" s="94">
        <v>0</v>
      </c>
      <c r="AQ294" s="224">
        <v>1</v>
      </c>
      <c r="AR294" s="84">
        <v>0</v>
      </c>
      <c r="AS294" s="94">
        <v>0</v>
      </c>
      <c r="AT294" s="224">
        <v>1</v>
      </c>
      <c r="AU294" s="84">
        <v>0</v>
      </c>
      <c r="AV294" s="225">
        <v>0</v>
      </c>
      <c r="AW294" s="226">
        <f t="shared" si="186"/>
        <v>6982</v>
      </c>
      <c r="AX294" s="226">
        <f t="shared" si="187"/>
        <v>15167</v>
      </c>
      <c r="AY294" s="227">
        <f t="shared" si="188"/>
        <v>38039</v>
      </c>
      <c r="AZ294" s="116"/>
      <c r="BA294" s="97">
        <v>21</v>
      </c>
      <c r="BB294" s="98">
        <v>9</v>
      </c>
      <c r="BC294" s="98">
        <v>22</v>
      </c>
      <c r="BD294" s="99">
        <v>7.5</v>
      </c>
      <c r="BE294" s="100">
        <v>10.5</v>
      </c>
      <c r="BF294" s="101"/>
      <c r="BG294" s="84"/>
      <c r="BH294" s="84"/>
      <c r="BI294" s="102"/>
      <c r="BJ294" s="102"/>
      <c r="BK294" s="102"/>
      <c r="BL294" s="103"/>
      <c r="BM294" s="104"/>
      <c r="BN294" s="102"/>
      <c r="BO294" s="102"/>
      <c r="BP294" s="104"/>
      <c r="BQ294" s="104"/>
      <c r="BR294" s="104"/>
      <c r="BS294" s="104"/>
      <c r="BT294" s="105">
        <f t="shared" si="204"/>
        <v>1</v>
      </c>
      <c r="BU294" s="105">
        <f t="shared" si="205"/>
        <v>1</v>
      </c>
      <c r="BV294" s="105">
        <f t="shared" si="206"/>
        <v>1</v>
      </c>
      <c r="BW294" s="105">
        <f t="shared" si="196"/>
        <v>1</v>
      </c>
      <c r="BX294" s="105">
        <f t="shared" si="207"/>
        <v>1</v>
      </c>
      <c r="BY294" s="105">
        <f t="shared" si="208"/>
        <v>1</v>
      </c>
      <c r="BZ294" s="105">
        <f t="shared" si="209"/>
        <v>1</v>
      </c>
      <c r="CA294" s="221">
        <v>0.98</v>
      </c>
      <c r="CB294" s="221">
        <v>0.9</v>
      </c>
      <c r="CC294" s="340"/>
      <c r="CD294" s="340"/>
      <c r="CE294" s="340"/>
      <c r="CF294" s="340"/>
      <c r="CG294" s="340"/>
      <c r="CH294" s="340"/>
      <c r="CI294" s="340"/>
      <c r="CJ294" s="222">
        <v>0.998</v>
      </c>
      <c r="CK294" s="222">
        <v>0.95</v>
      </c>
      <c r="CL294" s="223">
        <f t="shared" si="197"/>
        <v>1</v>
      </c>
      <c r="CM294" s="223">
        <f t="shared" si="198"/>
        <v>1</v>
      </c>
      <c r="CN294" s="223">
        <f t="shared" si="199"/>
        <v>1</v>
      </c>
      <c r="CO294" s="223">
        <f t="shared" si="200"/>
        <v>1</v>
      </c>
      <c r="CP294" s="223">
        <f t="shared" si="201"/>
        <v>1</v>
      </c>
      <c r="CQ294" s="223">
        <f t="shared" si="202"/>
        <v>1</v>
      </c>
      <c r="CR294" s="223">
        <f t="shared" si="203"/>
        <v>1</v>
      </c>
      <c r="CS294" s="343"/>
      <c r="CT294" s="343"/>
      <c r="CU294" s="343"/>
      <c r="CV294" s="343"/>
      <c r="CW294" s="343"/>
      <c r="CX294" s="343"/>
      <c r="CY294" s="343"/>
      <c r="CZ294" s="342"/>
      <c r="DA294" s="338"/>
      <c r="DB294" s="338"/>
      <c r="DC294" s="338"/>
      <c r="DD294" s="338"/>
      <c r="DE294" s="84">
        <f t="shared" si="181"/>
        <v>0</v>
      </c>
      <c r="DF294" s="84">
        <f t="shared" si="181"/>
        <v>0</v>
      </c>
      <c r="DG294" s="84">
        <f t="shared" si="181"/>
        <v>0</v>
      </c>
      <c r="DH294" s="84">
        <f t="shared" si="182"/>
        <v>0</v>
      </c>
      <c r="DI294" s="84">
        <f t="shared" si="182"/>
        <v>0</v>
      </c>
      <c r="DJ294" s="84">
        <f t="shared" si="182"/>
        <v>0</v>
      </c>
      <c r="DK294" s="84">
        <f t="shared" si="178"/>
        <v>0</v>
      </c>
      <c r="DL294" s="337"/>
      <c r="DM294" s="337"/>
      <c r="DN294" s="337"/>
      <c r="DO294" s="337"/>
      <c r="DP294" s="337"/>
      <c r="DQ294" s="337"/>
      <c r="DR294" s="337"/>
    </row>
    <row r="295" spans="1:122" ht="13.5" thickBot="1" x14ac:dyDescent="0.25">
      <c r="A295" s="84">
        <v>1969</v>
      </c>
      <c r="B295" s="335"/>
      <c r="C295" s="113">
        <v>42791</v>
      </c>
      <c r="D295" s="110">
        <f t="shared" ref="D295:D301" si="212">SUM(E295,I295,M295,Q295,U295)</f>
        <v>50185</v>
      </c>
      <c r="E295" s="269">
        <v>2</v>
      </c>
      <c r="F295" s="88">
        <v>0</v>
      </c>
      <c r="G295" s="269">
        <v>0</v>
      </c>
      <c r="H295" s="111">
        <v>1</v>
      </c>
      <c r="I295" s="88">
        <v>3498</v>
      </c>
      <c r="J295" s="269">
        <v>128</v>
      </c>
      <c r="K295" s="88">
        <v>0</v>
      </c>
      <c r="L295" s="270">
        <v>0.9634076615208691</v>
      </c>
      <c r="M295" s="88">
        <v>2148</v>
      </c>
      <c r="N295" s="88">
        <v>82</v>
      </c>
      <c r="O295" s="88">
        <v>0</v>
      </c>
      <c r="P295" s="90">
        <v>0.96182495344506513</v>
      </c>
      <c r="Q295" s="88">
        <v>1451</v>
      </c>
      <c r="R295" s="88">
        <v>56</v>
      </c>
      <c r="S295" s="88">
        <v>0</v>
      </c>
      <c r="T295" s="90">
        <v>0.96140592694693316</v>
      </c>
      <c r="U295" s="88">
        <v>43086</v>
      </c>
      <c r="V295" s="88">
        <v>1651</v>
      </c>
      <c r="W295" s="88">
        <v>25</v>
      </c>
      <c r="X295" s="90">
        <v>0.96168128858561941</v>
      </c>
      <c r="Y295" s="268">
        <f t="shared" si="193"/>
        <v>50185</v>
      </c>
      <c r="Z295" s="268">
        <f t="shared" si="194"/>
        <v>1917</v>
      </c>
      <c r="AA295" s="91">
        <f t="shared" si="195"/>
        <v>25</v>
      </c>
      <c r="AB295" s="92">
        <v>1</v>
      </c>
      <c r="AC295" s="269">
        <v>0</v>
      </c>
      <c r="AD295" s="269">
        <v>0</v>
      </c>
      <c r="AE295" s="115">
        <v>1</v>
      </c>
      <c r="AF295" s="269">
        <v>0</v>
      </c>
      <c r="AG295" s="269">
        <v>0</v>
      </c>
      <c r="AH295" s="115">
        <v>1</v>
      </c>
      <c r="AI295" s="269">
        <v>0</v>
      </c>
      <c r="AJ295" s="269">
        <v>0</v>
      </c>
      <c r="AK295" s="224">
        <v>1</v>
      </c>
      <c r="AL295" s="84">
        <v>0</v>
      </c>
      <c r="AM295" s="94">
        <v>0</v>
      </c>
      <c r="AN295" s="224">
        <v>1</v>
      </c>
      <c r="AO295" s="84">
        <v>0</v>
      </c>
      <c r="AP295" s="94">
        <v>0</v>
      </c>
      <c r="AQ295" s="224">
        <v>1</v>
      </c>
      <c r="AR295" s="84">
        <v>0</v>
      </c>
      <c r="AS295" s="94">
        <v>0</v>
      </c>
      <c r="AT295" s="224">
        <v>1</v>
      </c>
      <c r="AU295" s="84">
        <v>0</v>
      </c>
      <c r="AV295" s="225">
        <v>0</v>
      </c>
      <c r="AW295" s="226">
        <f t="shared" si="186"/>
        <v>2</v>
      </c>
      <c r="AX295" s="226">
        <f t="shared" si="187"/>
        <v>5646</v>
      </c>
      <c r="AY295" s="227">
        <f t="shared" si="188"/>
        <v>44537</v>
      </c>
      <c r="AZ295" s="116"/>
      <c r="BA295" s="97">
        <v>21</v>
      </c>
      <c r="BB295" s="98">
        <v>9</v>
      </c>
      <c r="BC295" s="98">
        <v>22</v>
      </c>
      <c r="BD295" s="99">
        <v>7.5</v>
      </c>
      <c r="BE295" s="100">
        <v>10.5</v>
      </c>
      <c r="BF295" s="101"/>
      <c r="BG295" s="84"/>
      <c r="BH295" s="84"/>
      <c r="BI295" s="102"/>
      <c r="BJ295" s="102"/>
      <c r="BK295" s="102"/>
      <c r="BL295" s="103"/>
      <c r="BM295" s="104"/>
      <c r="BN295" s="102"/>
      <c r="BO295" s="102"/>
      <c r="BP295" s="104"/>
      <c r="BQ295" s="104"/>
      <c r="BR295" s="104"/>
      <c r="BS295" s="104"/>
      <c r="BT295" s="105">
        <f t="shared" si="204"/>
        <v>1</v>
      </c>
      <c r="BU295" s="105">
        <f t="shared" si="205"/>
        <v>1</v>
      </c>
      <c r="BV295" s="105">
        <f t="shared" si="206"/>
        <v>1</v>
      </c>
      <c r="BW295" s="105">
        <f t="shared" si="196"/>
        <v>1</v>
      </c>
      <c r="BX295" s="105">
        <f t="shared" si="207"/>
        <v>1</v>
      </c>
      <c r="BY295" s="105">
        <f t="shared" si="208"/>
        <v>1</v>
      </c>
      <c r="BZ295" s="105">
        <f t="shared" si="209"/>
        <v>1</v>
      </c>
      <c r="CA295" s="221">
        <v>0.98</v>
      </c>
      <c r="CB295" s="221">
        <v>0.9</v>
      </c>
      <c r="CC295" s="340"/>
      <c r="CD295" s="340"/>
      <c r="CE295" s="340"/>
      <c r="CF295" s="340"/>
      <c r="CG295" s="340"/>
      <c r="CH295" s="340"/>
      <c r="CI295" s="340"/>
      <c r="CJ295" s="222">
        <v>0.998</v>
      </c>
      <c r="CK295" s="222">
        <v>0.95</v>
      </c>
      <c r="CL295" s="223">
        <f t="shared" si="197"/>
        <v>1</v>
      </c>
      <c r="CM295" s="223">
        <f t="shared" si="198"/>
        <v>1</v>
      </c>
      <c r="CN295" s="223">
        <f t="shared" si="199"/>
        <v>1</v>
      </c>
      <c r="CO295" s="223">
        <f t="shared" si="200"/>
        <v>1</v>
      </c>
      <c r="CP295" s="223">
        <f t="shared" si="201"/>
        <v>1</v>
      </c>
      <c r="CQ295" s="223">
        <f t="shared" si="202"/>
        <v>1</v>
      </c>
      <c r="CR295" s="223">
        <f t="shared" si="203"/>
        <v>1</v>
      </c>
      <c r="CS295" s="343"/>
      <c r="CT295" s="343"/>
      <c r="CU295" s="343"/>
      <c r="CV295" s="343"/>
      <c r="CW295" s="343"/>
      <c r="CX295" s="343"/>
      <c r="CY295" s="343"/>
      <c r="CZ295" s="342"/>
      <c r="DA295" s="338"/>
      <c r="DB295" s="338"/>
      <c r="DC295" s="338"/>
      <c r="DD295" s="338"/>
      <c r="DE295" s="84">
        <f t="shared" si="181"/>
        <v>0</v>
      </c>
      <c r="DF295" s="84">
        <f t="shared" si="181"/>
        <v>0</v>
      </c>
      <c r="DG295" s="84">
        <f t="shared" si="181"/>
        <v>0</v>
      </c>
      <c r="DH295" s="84">
        <f t="shared" si="182"/>
        <v>0</v>
      </c>
      <c r="DI295" s="84">
        <f t="shared" si="182"/>
        <v>0</v>
      </c>
      <c r="DJ295" s="84">
        <f t="shared" si="182"/>
        <v>0</v>
      </c>
      <c r="DK295" s="84">
        <f t="shared" si="178"/>
        <v>0</v>
      </c>
      <c r="DL295" s="337"/>
      <c r="DM295" s="337"/>
      <c r="DN295" s="337"/>
      <c r="DO295" s="337"/>
      <c r="DP295" s="337"/>
      <c r="DQ295" s="337"/>
      <c r="DR295" s="337"/>
    </row>
    <row r="296" spans="1:122" ht="13.5" thickBot="1" x14ac:dyDescent="0.25">
      <c r="A296" s="84">
        <v>1970</v>
      </c>
      <c r="B296" s="336"/>
      <c r="C296" s="113">
        <v>42792</v>
      </c>
      <c r="D296" s="110">
        <f t="shared" si="212"/>
        <v>17459</v>
      </c>
      <c r="E296" s="269"/>
      <c r="F296" s="88"/>
      <c r="G296" s="269"/>
      <c r="H296" s="111"/>
      <c r="I296" s="88">
        <v>726</v>
      </c>
      <c r="J296" s="269">
        <v>16</v>
      </c>
      <c r="K296" s="88">
        <v>0</v>
      </c>
      <c r="L296" s="270">
        <v>0.97796143250688705</v>
      </c>
      <c r="M296" s="88">
        <v>622</v>
      </c>
      <c r="N296" s="88">
        <v>37</v>
      </c>
      <c r="O296" s="88">
        <v>0</v>
      </c>
      <c r="P296" s="90">
        <v>0.94051446945337625</v>
      </c>
      <c r="Q296" s="88">
        <v>263</v>
      </c>
      <c r="R296" s="88">
        <v>6</v>
      </c>
      <c r="S296" s="88">
        <v>1</v>
      </c>
      <c r="T296" s="90">
        <v>0.97718631178707227</v>
      </c>
      <c r="U296" s="88">
        <v>15848</v>
      </c>
      <c r="V296" s="88">
        <v>387</v>
      </c>
      <c r="W296" s="88">
        <v>0</v>
      </c>
      <c r="X296" s="90">
        <v>0.97558051489146891</v>
      </c>
      <c r="Y296" s="268">
        <f t="shared" si="193"/>
        <v>17459</v>
      </c>
      <c r="Z296" s="268">
        <f t="shared" si="194"/>
        <v>446</v>
      </c>
      <c r="AA296" s="91">
        <f t="shared" si="195"/>
        <v>1</v>
      </c>
      <c r="AB296" s="92">
        <v>1</v>
      </c>
      <c r="AC296" s="269">
        <v>0</v>
      </c>
      <c r="AD296" s="269">
        <v>0</v>
      </c>
      <c r="AE296" s="115">
        <v>1</v>
      </c>
      <c r="AF296" s="269">
        <v>0</v>
      </c>
      <c r="AG296" s="269">
        <v>0</v>
      </c>
      <c r="AH296" s="115">
        <v>1</v>
      </c>
      <c r="AI296" s="269">
        <v>0</v>
      </c>
      <c r="AJ296" s="269">
        <v>0</v>
      </c>
      <c r="AK296" s="224">
        <v>1</v>
      </c>
      <c r="AL296" s="84">
        <v>0</v>
      </c>
      <c r="AM296" s="94">
        <v>0</v>
      </c>
      <c r="AN296" s="224">
        <v>1</v>
      </c>
      <c r="AO296" s="84">
        <v>0</v>
      </c>
      <c r="AP296" s="94">
        <v>0</v>
      </c>
      <c r="AQ296" s="224">
        <v>1</v>
      </c>
      <c r="AR296" s="84">
        <v>0</v>
      </c>
      <c r="AS296" s="94">
        <v>0</v>
      </c>
      <c r="AT296" s="224">
        <v>1</v>
      </c>
      <c r="AU296" s="84">
        <v>0</v>
      </c>
      <c r="AV296" s="225">
        <v>0</v>
      </c>
      <c r="AW296" s="226">
        <f t="shared" si="186"/>
        <v>0</v>
      </c>
      <c r="AX296" s="226">
        <f t="shared" si="187"/>
        <v>1348</v>
      </c>
      <c r="AY296" s="227">
        <f t="shared" si="188"/>
        <v>16111</v>
      </c>
      <c r="AZ296" s="116"/>
      <c r="BA296" s="97">
        <v>21</v>
      </c>
      <c r="BB296" s="98">
        <v>9</v>
      </c>
      <c r="BC296" s="98">
        <v>22</v>
      </c>
      <c r="BD296" s="98">
        <v>7.5</v>
      </c>
      <c r="BE296" s="118">
        <v>10.5</v>
      </c>
      <c r="BF296" s="101"/>
      <c r="BG296" s="84"/>
      <c r="BH296" s="84"/>
      <c r="BI296" s="102"/>
      <c r="BJ296" s="102"/>
      <c r="BK296" s="102"/>
      <c r="BL296" s="103"/>
      <c r="BM296" s="104"/>
      <c r="BN296" s="102"/>
      <c r="BO296" s="102"/>
      <c r="BP296" s="104"/>
      <c r="BQ296" s="104"/>
      <c r="BR296" s="104"/>
      <c r="BS296" s="104"/>
      <c r="BT296" s="105">
        <f t="shared" si="204"/>
        <v>1</v>
      </c>
      <c r="BU296" s="105">
        <f t="shared" si="205"/>
        <v>1</v>
      </c>
      <c r="BV296" s="105">
        <f t="shared" si="206"/>
        <v>1</v>
      </c>
      <c r="BW296" s="105">
        <f t="shared" si="196"/>
        <v>1</v>
      </c>
      <c r="BX296" s="105">
        <f t="shared" si="207"/>
        <v>1</v>
      </c>
      <c r="BY296" s="105">
        <f t="shared" si="208"/>
        <v>1</v>
      </c>
      <c r="BZ296" s="105">
        <f t="shared" si="209"/>
        <v>1</v>
      </c>
      <c r="CA296" s="221">
        <v>0.98</v>
      </c>
      <c r="CB296" s="221">
        <v>0.9</v>
      </c>
      <c r="CC296" s="341"/>
      <c r="CD296" s="341"/>
      <c r="CE296" s="341"/>
      <c r="CF296" s="341"/>
      <c r="CG296" s="341"/>
      <c r="CH296" s="341"/>
      <c r="CI296" s="341"/>
      <c r="CJ296" s="222">
        <v>0.998</v>
      </c>
      <c r="CK296" s="222">
        <v>0.95</v>
      </c>
      <c r="CL296" s="223">
        <f t="shared" si="197"/>
        <v>1</v>
      </c>
      <c r="CM296" s="223">
        <f t="shared" si="198"/>
        <v>1</v>
      </c>
      <c r="CN296" s="223">
        <f t="shared" si="199"/>
        <v>1</v>
      </c>
      <c r="CO296" s="223">
        <f t="shared" si="200"/>
        <v>1</v>
      </c>
      <c r="CP296" s="223">
        <f t="shared" si="201"/>
        <v>1</v>
      </c>
      <c r="CQ296" s="223">
        <f t="shared" si="202"/>
        <v>1</v>
      </c>
      <c r="CR296" s="223">
        <f t="shared" si="203"/>
        <v>1</v>
      </c>
      <c r="CS296" s="343"/>
      <c r="CT296" s="343"/>
      <c r="CU296" s="343"/>
      <c r="CV296" s="343"/>
      <c r="CW296" s="343"/>
      <c r="CX296" s="343"/>
      <c r="CY296" s="343"/>
      <c r="CZ296" s="342"/>
      <c r="DA296" s="338"/>
      <c r="DB296" s="338"/>
      <c r="DC296" s="338"/>
      <c r="DD296" s="338"/>
      <c r="DE296" s="84">
        <f t="shared" si="181"/>
        <v>0</v>
      </c>
      <c r="DF296" s="84">
        <f t="shared" si="181"/>
        <v>0</v>
      </c>
      <c r="DG296" s="84">
        <f t="shared" si="181"/>
        <v>0</v>
      </c>
      <c r="DH296" s="84">
        <f t="shared" si="182"/>
        <v>0</v>
      </c>
      <c r="DI296" s="84">
        <f t="shared" si="182"/>
        <v>0</v>
      </c>
      <c r="DJ296" s="84">
        <f t="shared" si="182"/>
        <v>0</v>
      </c>
      <c r="DK296" s="84">
        <f t="shared" si="178"/>
        <v>0</v>
      </c>
      <c r="DL296" s="337"/>
      <c r="DM296" s="337"/>
      <c r="DN296" s="337"/>
      <c r="DO296" s="337"/>
      <c r="DP296" s="337"/>
      <c r="DQ296" s="337"/>
      <c r="DR296" s="337"/>
    </row>
    <row r="297" spans="1:122" ht="13.5" thickBot="1" x14ac:dyDescent="0.25">
      <c r="A297" s="84">
        <v>1971</v>
      </c>
      <c r="B297" s="334">
        <v>9</v>
      </c>
      <c r="C297" s="113">
        <v>42793</v>
      </c>
      <c r="D297" s="110">
        <f t="shared" si="212"/>
        <v>71171</v>
      </c>
      <c r="E297" s="269">
        <v>9789</v>
      </c>
      <c r="F297" s="88">
        <v>249</v>
      </c>
      <c r="G297" s="269">
        <v>1</v>
      </c>
      <c r="H297" s="270">
        <v>0.97456328532025738</v>
      </c>
      <c r="I297" s="88">
        <v>15116</v>
      </c>
      <c r="J297" s="269">
        <v>368</v>
      </c>
      <c r="K297" s="88">
        <v>0</v>
      </c>
      <c r="L297" s="270">
        <v>0.97565493516803392</v>
      </c>
      <c r="M297" s="88">
        <v>4669</v>
      </c>
      <c r="N297" s="88">
        <v>179</v>
      </c>
      <c r="O297" s="88">
        <v>0</v>
      </c>
      <c r="P297" s="90">
        <v>0.96166202612979224</v>
      </c>
      <c r="Q297" s="88">
        <v>9102</v>
      </c>
      <c r="R297" s="88">
        <v>390</v>
      </c>
      <c r="S297" s="88">
        <v>2</v>
      </c>
      <c r="T297" s="90">
        <v>0.95715227422544491</v>
      </c>
      <c r="U297" s="88">
        <v>32495</v>
      </c>
      <c r="V297" s="88">
        <v>1432</v>
      </c>
      <c r="W297" s="88">
        <v>15</v>
      </c>
      <c r="X297" s="90">
        <v>0.95593168179719956</v>
      </c>
      <c r="Y297" s="268">
        <f t="shared" si="193"/>
        <v>71171</v>
      </c>
      <c r="Z297" s="268">
        <f t="shared" si="194"/>
        <v>2618</v>
      </c>
      <c r="AA297" s="91">
        <f t="shared" si="195"/>
        <v>18</v>
      </c>
      <c r="AB297" s="92">
        <v>0.98952380952380958</v>
      </c>
      <c r="AC297" s="269">
        <v>1</v>
      </c>
      <c r="AD297" s="269">
        <v>0.22</v>
      </c>
      <c r="AE297" s="115">
        <v>1</v>
      </c>
      <c r="AF297" s="269">
        <v>0</v>
      </c>
      <c r="AG297" s="269">
        <v>0</v>
      </c>
      <c r="AH297" s="115">
        <v>1</v>
      </c>
      <c r="AI297" s="269">
        <v>0</v>
      </c>
      <c r="AJ297" s="269">
        <v>0</v>
      </c>
      <c r="AK297" s="224">
        <v>1</v>
      </c>
      <c r="AL297" s="84">
        <v>0</v>
      </c>
      <c r="AM297" s="94">
        <v>0</v>
      </c>
      <c r="AN297" s="224">
        <v>1</v>
      </c>
      <c r="AO297" s="84">
        <v>0</v>
      </c>
      <c r="AP297" s="94">
        <v>0</v>
      </c>
      <c r="AQ297" s="224">
        <v>1</v>
      </c>
      <c r="AR297" s="84">
        <v>0</v>
      </c>
      <c r="AS297" s="94">
        <v>0</v>
      </c>
      <c r="AT297" s="224">
        <v>1</v>
      </c>
      <c r="AU297" s="84">
        <v>0</v>
      </c>
      <c r="AV297" s="225">
        <v>0</v>
      </c>
      <c r="AW297" s="226">
        <f>E297</f>
        <v>9789</v>
      </c>
      <c r="AX297" s="226">
        <f>I297+M297</f>
        <v>19785</v>
      </c>
      <c r="AY297" s="227">
        <f>Q297+U297</f>
        <v>41597</v>
      </c>
      <c r="AZ297" s="116" t="s">
        <v>908</v>
      </c>
      <c r="BA297" s="97">
        <v>14.5</v>
      </c>
      <c r="BB297" s="98">
        <v>0</v>
      </c>
      <c r="BC297" s="98">
        <v>12</v>
      </c>
      <c r="BD297" s="98">
        <v>7.5</v>
      </c>
      <c r="BE297" s="118">
        <v>10.5</v>
      </c>
      <c r="BF297" s="101">
        <v>0.22</v>
      </c>
      <c r="BG297" s="84"/>
      <c r="BH297" s="84"/>
      <c r="BI297" s="102"/>
      <c r="BJ297" s="102"/>
      <c r="BK297" s="102"/>
      <c r="BL297" s="103"/>
      <c r="BM297" s="104">
        <v>0</v>
      </c>
      <c r="BN297" s="102"/>
      <c r="BO297" s="102"/>
      <c r="BP297" s="104"/>
      <c r="BQ297" s="104"/>
      <c r="BR297" s="104"/>
      <c r="BS297" s="237"/>
      <c r="BT297" s="105">
        <f t="shared" si="204"/>
        <v>1</v>
      </c>
      <c r="BU297" s="105">
        <f t="shared" si="205"/>
        <v>1</v>
      </c>
      <c r="BV297" s="105">
        <f t="shared" si="206"/>
        <v>1</v>
      </c>
      <c r="BW297" s="105">
        <f t="shared" si="196"/>
        <v>1</v>
      </c>
      <c r="BX297" s="105">
        <f t="shared" si="207"/>
        <v>1</v>
      </c>
      <c r="BY297" s="105">
        <f t="shared" si="208"/>
        <v>1</v>
      </c>
      <c r="BZ297" s="105">
        <f t="shared" si="209"/>
        <v>1</v>
      </c>
      <c r="CA297" s="221">
        <v>0.98</v>
      </c>
      <c r="CB297" s="221">
        <v>0.9</v>
      </c>
      <c r="CC297" s="339">
        <f t="shared" ref="CC297:CI297" si="213">AVERAGE(BT297:BT303)</f>
        <v>1</v>
      </c>
      <c r="CD297" s="339">
        <f t="shared" si="213"/>
        <v>1</v>
      </c>
      <c r="CE297" s="339">
        <f t="shared" si="213"/>
        <v>1</v>
      </c>
      <c r="CF297" s="339">
        <f t="shared" si="213"/>
        <v>1</v>
      </c>
      <c r="CG297" s="339">
        <f t="shared" si="213"/>
        <v>1</v>
      </c>
      <c r="CH297" s="339">
        <f t="shared" si="213"/>
        <v>1</v>
      </c>
      <c r="CI297" s="339">
        <f t="shared" si="213"/>
        <v>1</v>
      </c>
      <c r="CJ297" s="222">
        <v>0.998</v>
      </c>
      <c r="CK297" s="222">
        <v>0.95</v>
      </c>
      <c r="CL297" s="223">
        <f t="shared" si="197"/>
        <v>0.98952380952380958</v>
      </c>
      <c r="CM297" s="223">
        <f t="shared" si="198"/>
        <v>1</v>
      </c>
      <c r="CN297" s="223">
        <f t="shared" si="199"/>
        <v>1</v>
      </c>
      <c r="CO297" s="223">
        <f t="shared" si="200"/>
        <v>1</v>
      </c>
      <c r="CP297" s="223">
        <f t="shared" si="201"/>
        <v>1</v>
      </c>
      <c r="CQ297" s="223">
        <f t="shared" si="202"/>
        <v>1</v>
      </c>
      <c r="CR297" s="223">
        <f t="shared" si="203"/>
        <v>1</v>
      </c>
      <c r="CS297" s="342">
        <f t="shared" ref="CS297:CY297" si="214">AVERAGE(CL297:CL303)</f>
        <v>0.71278911564625858</v>
      </c>
      <c r="CT297" s="342">
        <f t="shared" si="214"/>
        <v>0.7142857142857143</v>
      </c>
      <c r="CU297" s="342">
        <f t="shared" si="214"/>
        <v>0.7142857142857143</v>
      </c>
      <c r="CV297" s="342">
        <f t="shared" si="214"/>
        <v>0.7142857142857143</v>
      </c>
      <c r="CW297" s="342">
        <f t="shared" si="214"/>
        <v>0.7142857142857143</v>
      </c>
      <c r="CX297" s="342">
        <f t="shared" si="214"/>
        <v>0.7142857142857143</v>
      </c>
      <c r="CY297" s="342">
        <f t="shared" si="214"/>
        <v>0.7142857142857143</v>
      </c>
      <c r="CZ297" s="342">
        <f>(SUM(Q296:Q302)-SUM(R296:R302))/SUM(Q296:Q302)</f>
        <v>0.95887931474022337</v>
      </c>
      <c r="DA297" s="338">
        <f>(SUM(U296:U302)-SUM(V296:V302))/SUM(U296:U302)</f>
        <v>0.95953837920845064</v>
      </c>
      <c r="DB297" s="338">
        <f>((SUM(E296:E302)-SUM(F296:F302))/SUM(E296:E302))</f>
        <v>0.97325263134471174</v>
      </c>
      <c r="DC297" s="338">
        <f>((SUM(I296:I302)-SUM(J296:J302))/SUM(I296:I302))</f>
        <v>0.97129709519700891</v>
      </c>
      <c r="DD297" s="338">
        <f>((SUM(M296:M302)-SUM(N296:N302))/SUM(M296:M302))</f>
        <v>0.9641741120549272</v>
      </c>
      <c r="DE297" s="84">
        <f t="shared" si="181"/>
        <v>0</v>
      </c>
      <c r="DF297" s="84">
        <f t="shared" si="181"/>
        <v>0</v>
      </c>
      <c r="DG297" s="84">
        <f t="shared" si="181"/>
        <v>0</v>
      </c>
      <c r="DH297" s="84">
        <f t="shared" si="182"/>
        <v>0</v>
      </c>
      <c r="DI297" s="84">
        <f t="shared" si="182"/>
        <v>0</v>
      </c>
      <c r="DJ297" s="84">
        <f t="shared" si="182"/>
        <v>0</v>
      </c>
      <c r="DK297" s="84">
        <f t="shared" si="178"/>
        <v>0</v>
      </c>
      <c r="DL297" s="337">
        <f>IF(CC297&lt;99%,5000,IF(CC297&lt;99.2%,4500,IF(CC297&lt;99.3%,4000,IF(CC297&lt;99.4%,3500,IF(CC297&lt;99.5%,3000,IF(CC297&lt;99.6%,2500,IF(CC297&lt;99.7%,2000,IF(CC297&lt;99.8%,1500,))))))))</f>
        <v>0</v>
      </c>
      <c r="DM297" s="337">
        <f>IF(CD297&lt;99%,5000,IF(CD297&lt;99.2%,4500,IF(CD297&lt;99.3%,4000,IF(CD297&lt;99.4%,3500,IF(CD297&lt;99.5%,3000,IF(CD297&lt;99.6%,2500,IF(CD297&lt;99.7%,2000,IF(CD297&lt;99.8%,1500,))))))))</f>
        <v>0</v>
      </c>
      <c r="DN297" s="337">
        <f>IF(CE297&lt;99%,5000,IF(CE297&lt;99.2%,4500,IF(CE297&lt;99.3%,4000,IF(CE297&lt;99.4%,3500,IF(CE297&lt;99.5%,3000,IF(CE297&lt;99.6%,2500,IF(CE297&lt;99.7%,2000,IF(CE297&lt;99.8%,1500,))))))))</f>
        <v>0</v>
      </c>
      <c r="DO297" s="337">
        <f>IF(CF297&lt;88.2%,5000,IF(CF297&lt;88.4%,4500,IF(CF297&lt;88.5%,4000,IF(CF297&lt;88.6%,3500,IF(CF297&lt;88.7%,3000,IF(CF297&lt;88.8%,2500,IF(CF297&lt;88.9%,2000,IF(CF297&lt;90%,1500,))))))))</f>
        <v>0</v>
      </c>
      <c r="DP297" s="337">
        <f>IF(CG297&lt;99%,5000,IF(CG297&lt;99.2%,4500,IF(CG297&lt;99.3%,4000,IF(CG297&lt;99.4%,3500,IF(CG297&lt;99.5%,3000,IF(CG297&lt;99.6%,2500,IF(CG297&lt;99.7%,2000,IF(CG297&lt;99.8%,1500,))))))))</f>
        <v>0</v>
      </c>
      <c r="DQ297" s="337">
        <f>IF(CH297&lt;99%,5000,IF(CH297&lt;99.2%,4500,IF(CH297&lt;99.3%,4000,IF(CH297&lt;99.4%,3500,IF(CH297&lt;99.5%,3000,IF(CH297&lt;99.6%,2500,IF(CH297&lt;99.7%,2000,IF(CH297&lt;99.8%,1500,))))))))</f>
        <v>0</v>
      </c>
      <c r="DR297" s="337">
        <f>IF(CI297&lt;99%,5000,IF(CI297&lt;99.2%,4500,IF(CI297&lt;99.3%,4000,IF(CI297&lt;99.4%,3500,IF(CI297&lt;99.5%,3000,IF(CI297&lt;99.6%,2500,IF(CI297&lt;99.7%,2000,IF(CI297&lt;99.8%,1500,))))))))</f>
        <v>0</v>
      </c>
    </row>
    <row r="298" spans="1:122" ht="13.5" thickBot="1" x14ac:dyDescent="0.25">
      <c r="A298" s="84">
        <v>1972</v>
      </c>
      <c r="B298" s="335"/>
      <c r="C298" s="113">
        <v>42794</v>
      </c>
      <c r="D298" s="110">
        <f t="shared" si="212"/>
        <v>71587</v>
      </c>
      <c r="E298" s="269">
        <v>9004</v>
      </c>
      <c r="F298" s="88">
        <v>221</v>
      </c>
      <c r="G298" s="269">
        <v>0</v>
      </c>
      <c r="H298" s="111">
        <v>0.97545535317636611</v>
      </c>
      <c r="I298" s="88">
        <v>16889</v>
      </c>
      <c r="J298" s="269">
        <v>499</v>
      </c>
      <c r="K298" s="88">
        <v>6</v>
      </c>
      <c r="L298" s="270">
        <v>0.97045414174906741</v>
      </c>
      <c r="M298" s="88">
        <v>4851</v>
      </c>
      <c r="N298" s="88">
        <v>179</v>
      </c>
      <c r="O298" s="88">
        <v>2</v>
      </c>
      <c r="P298" s="90">
        <v>0.96310039167182027</v>
      </c>
      <c r="Q298" s="88">
        <v>8865</v>
      </c>
      <c r="R298" s="88">
        <v>390</v>
      </c>
      <c r="S298" s="88">
        <v>9</v>
      </c>
      <c r="T298" s="90">
        <v>0.95600676818950936</v>
      </c>
      <c r="U298" s="88">
        <v>31978</v>
      </c>
      <c r="V298" s="88">
        <v>1466</v>
      </c>
      <c r="W298" s="88">
        <v>33</v>
      </c>
      <c r="X298" s="90">
        <v>0.95415598223778852</v>
      </c>
      <c r="Y298" s="268">
        <f t="shared" si="193"/>
        <v>71587</v>
      </c>
      <c r="Z298" s="268">
        <f t="shared" si="194"/>
        <v>2755</v>
      </c>
      <c r="AA298" s="91">
        <f t="shared" si="195"/>
        <v>50</v>
      </c>
      <c r="AB298" s="92">
        <v>1</v>
      </c>
      <c r="AC298" s="269">
        <v>0</v>
      </c>
      <c r="AD298" s="269">
        <v>0</v>
      </c>
      <c r="AE298" s="115">
        <v>1</v>
      </c>
      <c r="AF298" s="269">
        <v>0</v>
      </c>
      <c r="AG298" s="269">
        <v>0</v>
      </c>
      <c r="AH298" s="115">
        <v>1</v>
      </c>
      <c r="AI298" s="269">
        <v>0</v>
      </c>
      <c r="AJ298" s="269">
        <v>0</v>
      </c>
      <c r="AK298" s="224">
        <v>1</v>
      </c>
      <c r="AL298" s="84">
        <v>0</v>
      </c>
      <c r="AM298" s="94">
        <v>0</v>
      </c>
      <c r="AN298" s="224">
        <v>1</v>
      </c>
      <c r="AO298" s="84">
        <v>0</v>
      </c>
      <c r="AP298" s="94">
        <v>0</v>
      </c>
      <c r="AQ298" s="224">
        <v>1</v>
      </c>
      <c r="AR298" s="84">
        <v>0</v>
      </c>
      <c r="AS298" s="94">
        <v>0</v>
      </c>
      <c r="AT298" s="224">
        <v>1</v>
      </c>
      <c r="AU298" s="84">
        <v>0</v>
      </c>
      <c r="AV298" s="225">
        <v>0</v>
      </c>
      <c r="AW298" s="226">
        <v>9004</v>
      </c>
      <c r="AX298" s="226">
        <v>21740</v>
      </c>
      <c r="AY298" s="227">
        <v>40843</v>
      </c>
      <c r="AZ298" s="116"/>
      <c r="BA298" s="97">
        <v>21</v>
      </c>
      <c r="BB298" s="98">
        <v>9</v>
      </c>
      <c r="BC298" s="98">
        <v>22</v>
      </c>
      <c r="BD298" s="98">
        <v>7.5</v>
      </c>
      <c r="BE298" s="118">
        <v>10.5</v>
      </c>
      <c r="BF298" s="101">
        <v>0</v>
      </c>
      <c r="BG298" s="84">
        <v>0</v>
      </c>
      <c r="BH298" s="84">
        <v>0</v>
      </c>
      <c r="BI298" s="102">
        <v>0</v>
      </c>
      <c r="BJ298" s="102">
        <v>0</v>
      </c>
      <c r="BK298" s="102">
        <v>0</v>
      </c>
      <c r="BL298" s="103">
        <v>0</v>
      </c>
      <c r="BM298" s="104"/>
      <c r="BN298" s="102"/>
      <c r="BO298" s="102"/>
      <c r="BP298" s="104"/>
      <c r="BQ298" s="104"/>
      <c r="BR298" s="104"/>
      <c r="BS298" s="237"/>
      <c r="BT298" s="105">
        <f>IF(BM298&lt;1,1,AB298)</f>
        <v>1</v>
      </c>
      <c r="BU298" s="105">
        <f>IF(BN298&lt;1,1,AE298)</f>
        <v>1</v>
      </c>
      <c r="BV298" s="105">
        <f>IF(BO298&lt;1,1,AH298)</f>
        <v>1</v>
      </c>
      <c r="BW298" s="105">
        <f>IF(BP298&lt;1,1,AK298)</f>
        <v>1</v>
      </c>
      <c r="BX298" s="105">
        <f>IF(BQ298&lt;1,1,AN298)</f>
        <v>1</v>
      </c>
      <c r="BY298" s="105">
        <f>IF(BR298&lt;1,1,AQ298)</f>
        <v>1</v>
      </c>
      <c r="BZ298" s="105">
        <f>IF(BS298&lt;1,1,AT298)</f>
        <v>1</v>
      </c>
      <c r="CA298" s="221">
        <v>0.98</v>
      </c>
      <c r="CB298" s="221">
        <v>0.9</v>
      </c>
      <c r="CC298" s="340"/>
      <c r="CD298" s="340"/>
      <c r="CE298" s="340"/>
      <c r="CF298" s="340"/>
      <c r="CG298" s="340"/>
      <c r="CH298" s="340"/>
      <c r="CI298" s="340"/>
      <c r="CJ298" s="222">
        <v>0.998</v>
      </c>
      <c r="CK298" s="222">
        <v>0.95</v>
      </c>
      <c r="CL298" s="223">
        <f t="shared" si="197"/>
        <v>1</v>
      </c>
      <c r="CM298" s="223">
        <f t="shared" si="198"/>
        <v>1</v>
      </c>
      <c r="CN298" s="223">
        <f t="shared" si="199"/>
        <v>1</v>
      </c>
      <c r="CO298" s="223">
        <f t="shared" si="200"/>
        <v>1</v>
      </c>
      <c r="CP298" s="223">
        <f t="shared" si="201"/>
        <v>1</v>
      </c>
      <c r="CQ298" s="223">
        <f t="shared" si="202"/>
        <v>1</v>
      </c>
      <c r="CR298" s="223">
        <f t="shared" si="203"/>
        <v>1</v>
      </c>
      <c r="CS298" s="343"/>
      <c r="CT298" s="343"/>
      <c r="CU298" s="343"/>
      <c r="CV298" s="343"/>
      <c r="CW298" s="343"/>
      <c r="CX298" s="343"/>
      <c r="CY298" s="343"/>
      <c r="CZ298" s="342"/>
      <c r="DA298" s="338"/>
      <c r="DB298" s="338"/>
      <c r="DC298" s="338"/>
      <c r="DD298" s="338"/>
      <c r="DE298" s="84">
        <f t="shared" si="181"/>
        <v>0</v>
      </c>
      <c r="DF298" s="84">
        <f t="shared" si="181"/>
        <v>0</v>
      </c>
      <c r="DG298" s="84">
        <f t="shared" si="181"/>
        <v>0</v>
      </c>
      <c r="DH298" s="84">
        <f t="shared" si="182"/>
        <v>0</v>
      </c>
      <c r="DI298" s="84">
        <f t="shared" si="182"/>
        <v>0</v>
      </c>
      <c r="DJ298" s="84">
        <f t="shared" si="182"/>
        <v>0</v>
      </c>
      <c r="DK298" s="84">
        <f t="shared" si="178"/>
        <v>0</v>
      </c>
      <c r="DL298" s="337"/>
      <c r="DM298" s="337"/>
      <c r="DN298" s="337"/>
      <c r="DO298" s="337"/>
      <c r="DP298" s="337"/>
      <c r="DQ298" s="337"/>
      <c r="DR298" s="337"/>
    </row>
    <row r="299" spans="1:122" ht="13.5" thickBot="1" x14ac:dyDescent="0.25">
      <c r="A299" s="84">
        <v>1973</v>
      </c>
      <c r="B299" s="335"/>
      <c r="C299" s="113">
        <v>42795</v>
      </c>
      <c r="D299" s="110">
        <f t="shared" si="212"/>
        <v>63803</v>
      </c>
      <c r="E299" s="269">
        <v>8774</v>
      </c>
      <c r="F299" s="88">
        <v>255</v>
      </c>
      <c r="G299" s="269">
        <v>3</v>
      </c>
      <c r="H299" s="111">
        <v>0.97093685890129933</v>
      </c>
      <c r="I299" s="88">
        <v>11924</v>
      </c>
      <c r="J299" s="269">
        <v>376</v>
      </c>
      <c r="K299" s="88">
        <v>0</v>
      </c>
      <c r="L299" s="270">
        <v>0.96846695739684674</v>
      </c>
      <c r="M299" s="88">
        <v>4625</v>
      </c>
      <c r="N299" s="88">
        <v>203</v>
      </c>
      <c r="O299" s="88">
        <v>0</v>
      </c>
      <c r="P299" s="90">
        <v>0.95610810810810809</v>
      </c>
      <c r="Q299" s="88">
        <v>6766</v>
      </c>
      <c r="R299" s="88">
        <v>260</v>
      </c>
      <c r="S299" s="88">
        <v>8</v>
      </c>
      <c r="T299" s="90">
        <v>0.96157256872598285</v>
      </c>
      <c r="U299" s="88">
        <v>31714</v>
      </c>
      <c r="V299" s="88">
        <v>1330</v>
      </c>
      <c r="W299" s="88">
        <v>7</v>
      </c>
      <c r="X299" s="90">
        <v>0.95806268524941662</v>
      </c>
      <c r="Y299" s="268">
        <f t="shared" si="193"/>
        <v>63803</v>
      </c>
      <c r="Z299" s="268">
        <f t="shared" si="194"/>
        <v>2424</v>
      </c>
      <c r="AA299" s="91">
        <f t="shared" si="195"/>
        <v>18</v>
      </c>
      <c r="AB299" s="92">
        <v>1</v>
      </c>
      <c r="AC299" s="269">
        <v>0</v>
      </c>
      <c r="AD299" s="269">
        <v>0</v>
      </c>
      <c r="AE299" s="115">
        <v>1</v>
      </c>
      <c r="AF299" s="269">
        <v>0</v>
      </c>
      <c r="AG299" s="269">
        <v>0</v>
      </c>
      <c r="AH299" s="115">
        <v>1</v>
      </c>
      <c r="AI299" s="269">
        <v>0</v>
      </c>
      <c r="AJ299" s="269">
        <v>0</v>
      </c>
      <c r="AK299" s="224">
        <v>1</v>
      </c>
      <c r="AL299" s="84">
        <v>0</v>
      </c>
      <c r="AM299" s="94">
        <v>0</v>
      </c>
      <c r="AN299" s="224">
        <v>1</v>
      </c>
      <c r="AO299" s="84">
        <v>0</v>
      </c>
      <c r="AP299" s="94">
        <v>0</v>
      </c>
      <c r="AQ299" s="224">
        <v>1</v>
      </c>
      <c r="AR299" s="84">
        <v>0</v>
      </c>
      <c r="AS299" s="94">
        <v>0</v>
      </c>
      <c r="AT299" s="224">
        <v>1</v>
      </c>
      <c r="AU299" s="84">
        <v>0</v>
      </c>
      <c r="AV299" s="225">
        <v>0</v>
      </c>
      <c r="AW299" s="226">
        <v>9004</v>
      </c>
      <c r="AX299" s="226">
        <v>21740</v>
      </c>
      <c r="AY299" s="227">
        <v>40843</v>
      </c>
      <c r="AZ299" s="116"/>
      <c r="BA299" s="97">
        <v>21</v>
      </c>
      <c r="BB299" s="98">
        <v>9</v>
      </c>
      <c r="BC299" s="98">
        <v>22</v>
      </c>
      <c r="BD299" s="98">
        <v>7.5</v>
      </c>
      <c r="BE299" s="118">
        <v>10.5</v>
      </c>
      <c r="BF299" s="101">
        <v>0</v>
      </c>
      <c r="BG299" s="84">
        <v>0</v>
      </c>
      <c r="BH299" s="84">
        <v>0</v>
      </c>
      <c r="BI299" s="102">
        <v>0</v>
      </c>
      <c r="BJ299" s="102">
        <v>0</v>
      </c>
      <c r="BK299" s="102">
        <v>0</v>
      </c>
      <c r="BL299" s="103">
        <v>0</v>
      </c>
      <c r="BM299" s="104"/>
      <c r="BN299" s="102"/>
      <c r="BO299" s="102"/>
      <c r="BP299" s="104"/>
      <c r="BQ299" s="104"/>
      <c r="BR299" s="104"/>
      <c r="BS299" s="237"/>
      <c r="BT299" s="105">
        <f>IF(BM299&lt;1,1,AB299)</f>
        <v>1</v>
      </c>
      <c r="BU299" s="105">
        <f>IF(BN299&lt;1,1,AE299)</f>
        <v>1</v>
      </c>
      <c r="BV299" s="105">
        <f>IF(BO299&lt;1,1,AH299)</f>
        <v>1</v>
      </c>
      <c r="BW299" s="105">
        <f>IF(BP299&lt;1,1,AK299)</f>
        <v>1</v>
      </c>
      <c r="BX299" s="105">
        <f>IF(BQ299&lt;1,1,AN299)</f>
        <v>1</v>
      </c>
      <c r="BY299" s="105">
        <f>IF(BR299&lt;1,1,AQ299)</f>
        <v>1</v>
      </c>
      <c r="BZ299" s="105">
        <f>IF(BS299&lt;1,1,AT299)</f>
        <v>1</v>
      </c>
      <c r="CA299" s="221">
        <v>0.98</v>
      </c>
      <c r="CB299" s="221">
        <v>0.9</v>
      </c>
      <c r="CC299" s="340"/>
      <c r="CD299" s="340"/>
      <c r="CE299" s="340"/>
      <c r="CF299" s="340"/>
      <c r="CG299" s="340"/>
      <c r="CH299" s="340"/>
      <c r="CI299" s="340"/>
      <c r="CJ299" s="222">
        <v>0.998</v>
      </c>
      <c r="CK299" s="222">
        <v>0.95</v>
      </c>
      <c r="CL299" s="223">
        <f t="shared" si="197"/>
        <v>1</v>
      </c>
      <c r="CM299" s="223">
        <f t="shared" si="198"/>
        <v>1</v>
      </c>
      <c r="CN299" s="223">
        <f t="shared" si="199"/>
        <v>1</v>
      </c>
      <c r="CO299" s="223">
        <f t="shared" si="200"/>
        <v>1</v>
      </c>
      <c r="CP299" s="223">
        <f t="shared" si="201"/>
        <v>1</v>
      </c>
      <c r="CQ299" s="223">
        <f t="shared" si="202"/>
        <v>1</v>
      </c>
      <c r="CR299" s="223">
        <f t="shared" si="203"/>
        <v>1</v>
      </c>
      <c r="CS299" s="343"/>
      <c r="CT299" s="343"/>
      <c r="CU299" s="343"/>
      <c r="CV299" s="343"/>
      <c r="CW299" s="343"/>
      <c r="CX299" s="343"/>
      <c r="CY299" s="343"/>
      <c r="CZ299" s="342"/>
      <c r="DA299" s="338"/>
      <c r="DB299" s="338"/>
      <c r="DC299" s="338"/>
      <c r="DD299" s="338"/>
      <c r="DE299" s="84">
        <f t="shared" si="181"/>
        <v>0</v>
      </c>
      <c r="DF299" s="84">
        <f t="shared" si="181"/>
        <v>0</v>
      </c>
      <c r="DG299" s="84">
        <f t="shared" si="181"/>
        <v>0</v>
      </c>
      <c r="DH299" s="84">
        <f t="shared" si="182"/>
        <v>0</v>
      </c>
      <c r="DI299" s="84">
        <f t="shared" si="182"/>
        <v>0</v>
      </c>
      <c r="DJ299" s="84">
        <f t="shared" si="182"/>
        <v>0</v>
      </c>
      <c r="DK299" s="84">
        <f t="shared" si="178"/>
        <v>0</v>
      </c>
      <c r="DL299" s="337"/>
      <c r="DM299" s="337"/>
      <c r="DN299" s="337"/>
      <c r="DO299" s="337"/>
      <c r="DP299" s="337"/>
      <c r="DQ299" s="337"/>
      <c r="DR299" s="337"/>
    </row>
    <row r="300" spans="1:122" ht="13.5" thickBot="1" x14ac:dyDescent="0.25">
      <c r="A300" s="84">
        <v>1974</v>
      </c>
      <c r="B300" s="335"/>
      <c r="C300" s="113">
        <v>42796</v>
      </c>
      <c r="D300" s="110">
        <f t="shared" si="212"/>
        <v>62657</v>
      </c>
      <c r="E300" s="269">
        <v>8944</v>
      </c>
      <c r="F300" s="88">
        <v>243</v>
      </c>
      <c r="G300" s="269">
        <v>0</v>
      </c>
      <c r="H300" s="270">
        <v>0.97283094812164583</v>
      </c>
      <c r="I300" s="88">
        <v>11494</v>
      </c>
      <c r="J300" s="269">
        <v>388</v>
      </c>
      <c r="K300" s="88">
        <v>0</v>
      </c>
      <c r="L300" s="270">
        <v>0.96624325735166172</v>
      </c>
      <c r="M300" s="88">
        <v>4301</v>
      </c>
      <c r="N300" s="88">
        <v>122</v>
      </c>
      <c r="O300" s="88">
        <v>0</v>
      </c>
      <c r="P300" s="90">
        <v>0.97163450360381309</v>
      </c>
      <c r="Q300" s="88">
        <v>7394</v>
      </c>
      <c r="R300" s="88">
        <v>295</v>
      </c>
      <c r="S300" s="88">
        <v>1</v>
      </c>
      <c r="T300" s="90">
        <v>0.96010278604273736</v>
      </c>
      <c r="U300" s="88">
        <v>30524</v>
      </c>
      <c r="V300" s="88">
        <v>1259</v>
      </c>
      <c r="W300" s="88">
        <v>12</v>
      </c>
      <c r="X300" s="90">
        <v>0.95875376752719177</v>
      </c>
      <c r="Y300" s="268">
        <f t="shared" si="193"/>
        <v>62657</v>
      </c>
      <c r="Z300" s="268">
        <f t="shared" si="194"/>
        <v>2307</v>
      </c>
      <c r="AA300" s="91">
        <f t="shared" si="195"/>
        <v>13</v>
      </c>
      <c r="AB300" s="92">
        <v>1</v>
      </c>
      <c r="AC300" s="269">
        <v>0</v>
      </c>
      <c r="AD300" s="269">
        <v>0</v>
      </c>
      <c r="AE300" s="115">
        <v>1</v>
      </c>
      <c r="AF300" s="269">
        <v>0</v>
      </c>
      <c r="AG300" s="269">
        <v>0</v>
      </c>
      <c r="AH300" s="115">
        <v>1</v>
      </c>
      <c r="AI300" s="269">
        <v>0</v>
      </c>
      <c r="AJ300" s="269">
        <v>0</v>
      </c>
      <c r="AK300" s="224">
        <v>1</v>
      </c>
      <c r="AL300" s="84">
        <v>0</v>
      </c>
      <c r="AM300" s="94">
        <v>0</v>
      </c>
      <c r="AN300" s="224">
        <v>1</v>
      </c>
      <c r="AO300" s="84">
        <v>0</v>
      </c>
      <c r="AP300" s="94">
        <v>0</v>
      </c>
      <c r="AQ300" s="224">
        <v>1</v>
      </c>
      <c r="AR300" s="84">
        <v>0</v>
      </c>
      <c r="AS300" s="94">
        <v>0</v>
      </c>
      <c r="AT300" s="224">
        <v>1</v>
      </c>
      <c r="AU300" s="84">
        <v>0</v>
      </c>
      <c r="AV300" s="225">
        <v>0</v>
      </c>
      <c r="AW300" s="226">
        <v>8428</v>
      </c>
      <c r="AX300" s="226">
        <v>17044</v>
      </c>
      <c r="AY300" s="227">
        <v>36193</v>
      </c>
      <c r="AZ300" s="116"/>
      <c r="BA300" s="97">
        <v>15</v>
      </c>
      <c r="BB300" s="98">
        <v>0</v>
      </c>
      <c r="BC300" s="98">
        <v>12</v>
      </c>
      <c r="BD300" s="98">
        <v>7.5</v>
      </c>
      <c r="BE300" s="118">
        <v>0</v>
      </c>
      <c r="BF300" s="101">
        <v>0</v>
      </c>
      <c r="BG300" s="84">
        <v>0</v>
      </c>
      <c r="BH300" s="84">
        <v>0</v>
      </c>
      <c r="BI300" s="102">
        <v>0</v>
      </c>
      <c r="BJ300" s="102">
        <v>0</v>
      </c>
      <c r="BK300" s="102">
        <v>0</v>
      </c>
      <c r="BL300" s="103">
        <v>0</v>
      </c>
      <c r="BM300" s="104"/>
      <c r="BN300" s="102"/>
      <c r="BO300" s="102"/>
      <c r="BP300" s="104"/>
      <c r="BQ300" s="104"/>
      <c r="BR300" s="104"/>
      <c r="BS300" s="237"/>
      <c r="BT300" s="105">
        <f>IF(BM300&lt;1,1,AB300)</f>
        <v>1</v>
      </c>
      <c r="BU300" s="105">
        <f>IF(BN300&lt;1,1,AE300)</f>
        <v>1</v>
      </c>
      <c r="BV300" s="105">
        <f>IF(BO300&lt;1,1,AH300)</f>
        <v>1</v>
      </c>
      <c r="BW300" s="105">
        <f>IF(BP300&lt;1,1,AK300)</f>
        <v>1</v>
      </c>
      <c r="BX300" s="105">
        <f>IF(BQ300&lt;1,1,AN300)</f>
        <v>1</v>
      </c>
      <c r="BY300" s="105">
        <f>IF(BR300&lt;1,1,AQ300)</f>
        <v>1</v>
      </c>
      <c r="BZ300" s="105">
        <f>IF(BS300&lt;1,1,AT300)</f>
        <v>1</v>
      </c>
      <c r="CA300" s="221">
        <v>0.98</v>
      </c>
      <c r="CB300" s="221">
        <v>0.9</v>
      </c>
      <c r="CC300" s="340"/>
      <c r="CD300" s="340"/>
      <c r="CE300" s="340"/>
      <c r="CF300" s="340"/>
      <c r="CG300" s="340"/>
      <c r="CH300" s="340"/>
      <c r="CI300" s="340"/>
      <c r="CJ300" s="222">
        <v>0.998</v>
      </c>
      <c r="CK300" s="222">
        <v>0.95</v>
      </c>
      <c r="CL300" s="223">
        <f t="shared" si="197"/>
        <v>1</v>
      </c>
      <c r="CM300" s="223">
        <f t="shared" si="198"/>
        <v>1</v>
      </c>
      <c r="CN300" s="223">
        <f t="shared" si="199"/>
        <v>1</v>
      </c>
      <c r="CO300" s="223">
        <f t="shared" si="200"/>
        <v>1</v>
      </c>
      <c r="CP300" s="223">
        <f t="shared" si="201"/>
        <v>1</v>
      </c>
      <c r="CQ300" s="223">
        <f t="shared" si="202"/>
        <v>1</v>
      </c>
      <c r="CR300" s="223">
        <f t="shared" si="203"/>
        <v>1</v>
      </c>
      <c r="CS300" s="343"/>
      <c r="CT300" s="343"/>
      <c r="CU300" s="343"/>
      <c r="CV300" s="343"/>
      <c r="CW300" s="343"/>
      <c r="CX300" s="343"/>
      <c r="CY300" s="343"/>
      <c r="CZ300" s="342"/>
      <c r="DA300" s="338"/>
      <c r="DB300" s="338"/>
      <c r="DC300" s="338"/>
      <c r="DD300" s="338"/>
      <c r="DE300" s="84">
        <f t="shared" si="181"/>
        <v>0</v>
      </c>
      <c r="DF300" s="84">
        <f t="shared" si="181"/>
        <v>0</v>
      </c>
      <c r="DG300" s="84">
        <f t="shared" si="181"/>
        <v>0</v>
      </c>
      <c r="DH300" s="84">
        <f t="shared" si="182"/>
        <v>0</v>
      </c>
      <c r="DI300" s="84">
        <f t="shared" si="182"/>
        <v>0</v>
      </c>
      <c r="DJ300" s="84">
        <f t="shared" si="182"/>
        <v>0</v>
      </c>
      <c r="DK300" s="84">
        <f t="shared" si="178"/>
        <v>0</v>
      </c>
      <c r="DL300" s="337"/>
      <c r="DM300" s="337"/>
      <c r="DN300" s="337"/>
      <c r="DO300" s="337"/>
      <c r="DP300" s="337"/>
      <c r="DQ300" s="337"/>
      <c r="DR300" s="337"/>
    </row>
    <row r="301" spans="1:122" ht="13.5" thickBot="1" x14ac:dyDescent="0.25">
      <c r="A301" s="84">
        <v>1975</v>
      </c>
      <c r="B301" s="335"/>
      <c r="C301" s="113">
        <v>42797</v>
      </c>
      <c r="D301" s="110">
        <f t="shared" si="212"/>
        <v>61665</v>
      </c>
      <c r="E301" s="269">
        <v>8428</v>
      </c>
      <c r="F301" s="88">
        <v>234</v>
      </c>
      <c r="G301" s="269">
        <v>0</v>
      </c>
      <c r="H301" s="111">
        <v>0.97223540579022305</v>
      </c>
      <c r="I301" s="88">
        <v>13391</v>
      </c>
      <c r="J301" s="269">
        <v>349</v>
      </c>
      <c r="K301" s="88">
        <v>0</v>
      </c>
      <c r="L301" s="270">
        <v>0.97393771936375173</v>
      </c>
      <c r="M301" s="88">
        <v>3653</v>
      </c>
      <c r="N301" s="88">
        <v>94</v>
      </c>
      <c r="O301" s="88">
        <v>0</v>
      </c>
      <c r="P301" s="90">
        <v>0.9742677251574049</v>
      </c>
      <c r="Q301" s="88">
        <v>6836</v>
      </c>
      <c r="R301" s="88">
        <v>272</v>
      </c>
      <c r="S301" s="88">
        <v>10</v>
      </c>
      <c r="T301" s="90">
        <v>0.96021064950263313</v>
      </c>
      <c r="U301" s="88">
        <v>29357</v>
      </c>
      <c r="V301" s="88">
        <v>1082</v>
      </c>
      <c r="W301" s="88">
        <v>17</v>
      </c>
      <c r="X301" s="90">
        <v>0.96314337296045238</v>
      </c>
      <c r="Y301" s="268">
        <f t="shared" si="193"/>
        <v>61665</v>
      </c>
      <c r="Z301" s="268">
        <f t="shared" si="194"/>
        <v>2031</v>
      </c>
      <c r="AA301" s="91">
        <f t="shared" si="195"/>
        <v>27</v>
      </c>
      <c r="AB301" s="92">
        <v>1</v>
      </c>
      <c r="AC301" s="269">
        <v>0</v>
      </c>
      <c r="AD301" s="269">
        <v>0</v>
      </c>
      <c r="AE301" s="115">
        <v>1</v>
      </c>
      <c r="AF301" s="269">
        <v>0</v>
      </c>
      <c r="AG301" s="269">
        <v>0</v>
      </c>
      <c r="AH301" s="115">
        <v>1</v>
      </c>
      <c r="AI301" s="269">
        <v>0</v>
      </c>
      <c r="AJ301" s="269">
        <v>0</v>
      </c>
      <c r="AK301" s="224">
        <v>1</v>
      </c>
      <c r="AL301" s="84">
        <v>0</v>
      </c>
      <c r="AM301" s="94">
        <v>0</v>
      </c>
      <c r="AN301" s="224">
        <v>1</v>
      </c>
      <c r="AO301" s="84">
        <v>0</v>
      </c>
      <c r="AP301" s="94">
        <v>0</v>
      </c>
      <c r="AQ301" s="224">
        <v>1</v>
      </c>
      <c r="AR301" s="84">
        <v>0</v>
      </c>
      <c r="AS301" s="94">
        <v>0</v>
      </c>
      <c r="AT301" s="224">
        <v>1</v>
      </c>
      <c r="AU301" s="84">
        <v>0</v>
      </c>
      <c r="AV301" s="225">
        <v>0</v>
      </c>
      <c r="AW301" s="226">
        <v>8428</v>
      </c>
      <c r="AX301" s="226">
        <v>17044</v>
      </c>
      <c r="AY301" s="227">
        <v>36193</v>
      </c>
      <c r="AZ301" s="116"/>
      <c r="BA301" s="97">
        <v>15</v>
      </c>
      <c r="BB301" s="98">
        <v>0</v>
      </c>
      <c r="BC301" s="98">
        <v>12</v>
      </c>
      <c r="BD301" s="98">
        <v>7.5</v>
      </c>
      <c r="BE301" s="118">
        <v>0</v>
      </c>
      <c r="BF301" s="101">
        <v>0</v>
      </c>
      <c r="BG301" s="84">
        <v>0</v>
      </c>
      <c r="BH301" s="84">
        <v>0</v>
      </c>
      <c r="BI301" s="102">
        <v>0</v>
      </c>
      <c r="BJ301" s="102">
        <v>0</v>
      </c>
      <c r="BK301" s="102">
        <v>0</v>
      </c>
      <c r="BL301" s="103">
        <v>0</v>
      </c>
      <c r="BM301" s="104"/>
      <c r="BN301" s="102"/>
      <c r="BO301" s="102"/>
      <c r="BP301" s="104"/>
      <c r="BQ301" s="104"/>
      <c r="BR301" s="104"/>
      <c r="BS301" s="237"/>
      <c r="BT301" s="105">
        <f>IF(BM301&lt;1,1,AB301)</f>
        <v>1</v>
      </c>
      <c r="BU301" s="105">
        <f>IF(BN301&lt;1,1,AE301)</f>
        <v>1</v>
      </c>
      <c r="BV301" s="105">
        <f>IF(BO301&lt;1,1,AH301)</f>
        <v>1</v>
      </c>
      <c r="BW301" s="105">
        <f>IF(BP301&lt;1,1,AK301)</f>
        <v>1</v>
      </c>
      <c r="BX301" s="105">
        <f>IF(BQ301&lt;1,1,AN301)</f>
        <v>1</v>
      </c>
      <c r="BY301" s="105">
        <f>IF(BR301&lt;1,1,AQ301)</f>
        <v>1</v>
      </c>
      <c r="BZ301" s="105">
        <f>IF(BS301&lt;1,1,AT301)</f>
        <v>1</v>
      </c>
      <c r="CA301" s="221">
        <v>0.98</v>
      </c>
      <c r="CB301" s="221">
        <v>0.9</v>
      </c>
      <c r="CC301" s="340"/>
      <c r="CD301" s="340"/>
      <c r="CE301" s="340"/>
      <c r="CF301" s="340"/>
      <c r="CG301" s="340"/>
      <c r="CH301" s="340"/>
      <c r="CI301" s="340"/>
      <c r="CJ301" s="222">
        <v>0.998</v>
      </c>
      <c r="CK301" s="222">
        <v>0.95</v>
      </c>
      <c r="CL301" s="223">
        <f t="shared" si="197"/>
        <v>1</v>
      </c>
      <c r="CM301" s="223">
        <f t="shared" si="198"/>
        <v>1</v>
      </c>
      <c r="CN301" s="223">
        <f t="shared" si="199"/>
        <v>1</v>
      </c>
      <c r="CO301" s="223">
        <f t="shared" si="200"/>
        <v>1</v>
      </c>
      <c r="CP301" s="223">
        <f t="shared" si="201"/>
        <v>1</v>
      </c>
      <c r="CQ301" s="223">
        <f t="shared" si="202"/>
        <v>1</v>
      </c>
      <c r="CR301" s="223">
        <f t="shared" si="203"/>
        <v>1</v>
      </c>
      <c r="CS301" s="343"/>
      <c r="CT301" s="343"/>
      <c r="CU301" s="343"/>
      <c r="CV301" s="343"/>
      <c r="CW301" s="343"/>
      <c r="CX301" s="343"/>
      <c r="CY301" s="343"/>
      <c r="CZ301" s="342"/>
      <c r="DA301" s="338"/>
      <c r="DB301" s="338"/>
      <c r="DC301" s="338"/>
      <c r="DD301" s="338"/>
      <c r="DE301" s="84">
        <f t="shared" si="181"/>
        <v>0</v>
      </c>
      <c r="DF301" s="84">
        <f t="shared" si="181"/>
        <v>0</v>
      </c>
      <c r="DG301" s="84">
        <f t="shared" si="181"/>
        <v>0</v>
      </c>
      <c r="DH301" s="84">
        <f t="shared" si="182"/>
        <v>0</v>
      </c>
      <c r="DI301" s="84">
        <f t="shared" si="182"/>
        <v>0</v>
      </c>
      <c r="DJ301" s="84">
        <f t="shared" si="182"/>
        <v>0</v>
      </c>
      <c r="DK301" s="84">
        <f t="shared" si="178"/>
        <v>0</v>
      </c>
      <c r="DL301" s="337"/>
      <c r="DM301" s="337"/>
      <c r="DN301" s="337"/>
      <c r="DO301" s="337"/>
      <c r="DP301" s="337"/>
      <c r="DQ301" s="337"/>
      <c r="DR301" s="337"/>
    </row>
    <row r="302" spans="1:122" ht="13.5" thickBot="1" x14ac:dyDescent="0.25">
      <c r="A302" s="84">
        <v>1976</v>
      </c>
      <c r="B302" s="335"/>
      <c r="C302" s="113">
        <v>42798</v>
      </c>
      <c r="D302" s="87"/>
      <c r="E302" s="84"/>
      <c r="F302" s="88"/>
      <c r="G302" s="84"/>
      <c r="H302" s="89"/>
      <c r="I302" s="88"/>
      <c r="J302" s="84"/>
      <c r="K302" s="88"/>
      <c r="L302" s="89"/>
      <c r="M302" s="88"/>
      <c r="N302" s="88"/>
      <c r="O302" s="88"/>
      <c r="P302" s="90"/>
      <c r="Q302" s="88"/>
      <c r="R302" s="88"/>
      <c r="S302" s="88"/>
      <c r="T302" s="90"/>
      <c r="U302" s="88"/>
      <c r="V302" s="88"/>
      <c r="W302" s="88"/>
      <c r="X302" s="90"/>
      <c r="Y302" s="84"/>
      <c r="Z302" s="84"/>
      <c r="AA302" s="94"/>
      <c r="AB302" s="115"/>
      <c r="AC302" s="84"/>
      <c r="AD302" s="84"/>
      <c r="AE302" s="115"/>
      <c r="AF302" s="84"/>
      <c r="AG302" s="84"/>
      <c r="AH302" s="115"/>
      <c r="AI302" s="84"/>
      <c r="AJ302" s="84"/>
      <c r="AK302" s="224"/>
      <c r="AL302" s="84"/>
      <c r="AM302" s="94"/>
      <c r="AN302" s="224"/>
      <c r="AO302" s="84"/>
      <c r="AP302" s="94"/>
      <c r="AQ302" s="224"/>
      <c r="AR302" s="84"/>
      <c r="AS302" s="94"/>
      <c r="AT302" s="224"/>
      <c r="AU302" s="84"/>
      <c r="AV302" s="225"/>
      <c r="AW302" s="226"/>
      <c r="AX302" s="226"/>
      <c r="AY302" s="227"/>
      <c r="AZ302" s="116"/>
      <c r="BA302" s="97"/>
      <c r="BB302" s="98"/>
      <c r="BC302" s="98"/>
      <c r="BD302" s="98"/>
      <c r="BE302" s="118"/>
      <c r="BF302" s="101"/>
      <c r="BG302" s="84"/>
      <c r="BH302" s="84"/>
      <c r="BI302" s="102"/>
      <c r="BJ302" s="102"/>
      <c r="BK302" s="102"/>
      <c r="BL302" s="103"/>
      <c r="BM302" s="104"/>
      <c r="BN302" s="102"/>
      <c r="BO302" s="102"/>
      <c r="BP302" s="104"/>
      <c r="BQ302" s="104"/>
      <c r="BR302" s="104"/>
      <c r="BS302" s="237"/>
      <c r="BT302" s="105">
        <f t="shared" si="204"/>
        <v>1</v>
      </c>
      <c r="BU302" s="105">
        <f t="shared" si="205"/>
        <v>1</v>
      </c>
      <c r="BV302" s="105">
        <f t="shared" si="206"/>
        <v>1</v>
      </c>
      <c r="BW302" s="105">
        <f t="shared" si="196"/>
        <v>1</v>
      </c>
      <c r="BX302" s="105">
        <f t="shared" si="207"/>
        <v>1</v>
      </c>
      <c r="BY302" s="105">
        <f t="shared" si="208"/>
        <v>1</v>
      </c>
      <c r="BZ302" s="105">
        <f t="shared" si="209"/>
        <v>1</v>
      </c>
      <c r="CA302" s="221">
        <v>0.98</v>
      </c>
      <c r="CB302" s="221">
        <v>0.9</v>
      </c>
      <c r="CC302" s="340"/>
      <c r="CD302" s="340"/>
      <c r="CE302" s="340"/>
      <c r="CF302" s="340"/>
      <c r="CG302" s="340"/>
      <c r="CH302" s="340"/>
      <c r="CI302" s="340"/>
      <c r="CJ302" s="222">
        <v>0.998</v>
      </c>
      <c r="CK302" s="222">
        <v>0.95</v>
      </c>
      <c r="CL302" s="223">
        <f t="shared" si="197"/>
        <v>0</v>
      </c>
      <c r="CM302" s="223">
        <f t="shared" si="198"/>
        <v>0</v>
      </c>
      <c r="CN302" s="223">
        <f t="shared" si="199"/>
        <v>0</v>
      </c>
      <c r="CO302" s="223">
        <f t="shared" si="200"/>
        <v>0</v>
      </c>
      <c r="CP302" s="223">
        <f t="shared" si="201"/>
        <v>0</v>
      </c>
      <c r="CQ302" s="223">
        <f t="shared" si="202"/>
        <v>0</v>
      </c>
      <c r="CR302" s="223">
        <f t="shared" si="203"/>
        <v>0</v>
      </c>
      <c r="CS302" s="343"/>
      <c r="CT302" s="343"/>
      <c r="CU302" s="343"/>
      <c r="CV302" s="343"/>
      <c r="CW302" s="343"/>
      <c r="CX302" s="343"/>
      <c r="CY302" s="343"/>
      <c r="CZ302" s="342"/>
      <c r="DA302" s="338"/>
      <c r="DB302" s="338"/>
      <c r="DC302" s="338"/>
      <c r="DD302" s="338"/>
      <c r="DE302" s="84">
        <f t="shared" si="181"/>
        <v>0</v>
      </c>
      <c r="DF302" s="84">
        <f t="shared" si="181"/>
        <v>0</v>
      </c>
      <c r="DG302" s="84">
        <f t="shared" si="181"/>
        <v>0</v>
      </c>
      <c r="DH302" s="84">
        <f t="shared" si="182"/>
        <v>0</v>
      </c>
      <c r="DI302" s="84">
        <f t="shared" si="182"/>
        <v>0</v>
      </c>
      <c r="DJ302" s="84">
        <f t="shared" si="182"/>
        <v>0</v>
      </c>
      <c r="DK302" s="84">
        <f t="shared" si="178"/>
        <v>0</v>
      </c>
      <c r="DL302" s="337"/>
      <c r="DM302" s="337"/>
      <c r="DN302" s="337"/>
      <c r="DO302" s="337"/>
      <c r="DP302" s="337"/>
      <c r="DQ302" s="337"/>
      <c r="DR302" s="337"/>
    </row>
    <row r="303" spans="1:122" ht="13.5" thickBot="1" x14ac:dyDescent="0.25">
      <c r="A303" s="84">
        <v>1977</v>
      </c>
      <c r="B303" s="336"/>
      <c r="C303" s="113">
        <v>42799</v>
      </c>
      <c r="D303" s="87"/>
      <c r="E303" s="84"/>
      <c r="F303" s="88"/>
      <c r="G303" s="84"/>
      <c r="H303" s="89"/>
      <c r="I303" s="88"/>
      <c r="J303" s="84"/>
      <c r="K303" s="88"/>
      <c r="L303" s="89"/>
      <c r="M303" s="88"/>
      <c r="N303" s="88"/>
      <c r="O303" s="88"/>
      <c r="P303" s="90"/>
      <c r="Q303" s="88"/>
      <c r="R303" s="88"/>
      <c r="S303" s="88"/>
      <c r="T303" s="90"/>
      <c r="U303" s="88"/>
      <c r="V303" s="88"/>
      <c r="W303" s="88"/>
      <c r="X303" s="90"/>
      <c r="Y303" s="84"/>
      <c r="Z303" s="84"/>
      <c r="AA303" s="94"/>
      <c r="AB303" s="115"/>
      <c r="AC303" s="84"/>
      <c r="AD303" s="84"/>
      <c r="AE303" s="115"/>
      <c r="AF303" s="84"/>
      <c r="AG303" s="84"/>
      <c r="AH303" s="115"/>
      <c r="AI303" s="84"/>
      <c r="AJ303" s="84"/>
      <c r="AK303" s="224"/>
      <c r="AL303" s="84"/>
      <c r="AM303" s="94"/>
      <c r="AN303" s="224"/>
      <c r="AO303" s="84"/>
      <c r="AP303" s="94"/>
      <c r="AQ303" s="224"/>
      <c r="AR303" s="84"/>
      <c r="AS303" s="94"/>
      <c r="AT303" s="224"/>
      <c r="AU303" s="84"/>
      <c r="AV303" s="225"/>
      <c r="AW303" s="226"/>
      <c r="AX303" s="226"/>
      <c r="AY303" s="227"/>
      <c r="AZ303" s="116"/>
      <c r="BA303" s="97"/>
      <c r="BB303" s="98"/>
      <c r="BC303" s="98"/>
      <c r="BD303" s="98"/>
      <c r="BE303" s="118"/>
      <c r="BF303" s="101"/>
      <c r="BG303" s="84"/>
      <c r="BH303" s="84"/>
      <c r="BI303" s="102"/>
      <c r="BJ303" s="102"/>
      <c r="BK303" s="102"/>
      <c r="BL303" s="103"/>
      <c r="BM303" s="104"/>
      <c r="BN303" s="102"/>
      <c r="BO303" s="102"/>
      <c r="BP303" s="104"/>
      <c r="BQ303" s="104"/>
      <c r="BR303" s="104"/>
      <c r="BS303" s="237"/>
      <c r="BT303" s="105">
        <f t="shared" si="204"/>
        <v>1</v>
      </c>
      <c r="BU303" s="105">
        <f t="shared" si="205"/>
        <v>1</v>
      </c>
      <c r="BV303" s="105">
        <f t="shared" si="206"/>
        <v>1</v>
      </c>
      <c r="BW303" s="105">
        <f t="shared" si="196"/>
        <v>1</v>
      </c>
      <c r="BX303" s="105">
        <f t="shared" si="207"/>
        <v>1</v>
      </c>
      <c r="BY303" s="105">
        <f t="shared" si="208"/>
        <v>1</v>
      </c>
      <c r="BZ303" s="105">
        <f t="shared" si="209"/>
        <v>1</v>
      </c>
      <c r="CA303" s="221">
        <v>0.98</v>
      </c>
      <c r="CB303" s="221">
        <v>0.9</v>
      </c>
      <c r="CC303" s="341"/>
      <c r="CD303" s="341"/>
      <c r="CE303" s="341"/>
      <c r="CF303" s="341"/>
      <c r="CG303" s="341"/>
      <c r="CH303" s="341"/>
      <c r="CI303" s="341"/>
      <c r="CJ303" s="222">
        <v>0.998</v>
      </c>
      <c r="CK303" s="222">
        <v>0.95</v>
      </c>
      <c r="CL303" s="223">
        <f t="shared" si="197"/>
        <v>0</v>
      </c>
      <c r="CM303" s="223">
        <f t="shared" si="198"/>
        <v>0</v>
      </c>
      <c r="CN303" s="223">
        <f t="shared" si="199"/>
        <v>0</v>
      </c>
      <c r="CO303" s="223">
        <f t="shared" si="200"/>
        <v>0</v>
      </c>
      <c r="CP303" s="223">
        <f t="shared" si="201"/>
        <v>0</v>
      </c>
      <c r="CQ303" s="223">
        <f t="shared" si="202"/>
        <v>0</v>
      </c>
      <c r="CR303" s="223">
        <f t="shared" si="203"/>
        <v>0</v>
      </c>
      <c r="CS303" s="343"/>
      <c r="CT303" s="343"/>
      <c r="CU303" s="343"/>
      <c r="CV303" s="343"/>
      <c r="CW303" s="343"/>
      <c r="CX303" s="343"/>
      <c r="CY303" s="343"/>
      <c r="CZ303" s="342"/>
      <c r="DA303" s="338"/>
      <c r="DB303" s="338"/>
      <c r="DC303" s="338"/>
      <c r="DD303" s="338"/>
      <c r="DE303" s="84">
        <f t="shared" si="181"/>
        <v>0</v>
      </c>
      <c r="DF303" s="84">
        <f t="shared" si="181"/>
        <v>0</v>
      </c>
      <c r="DG303" s="84">
        <f t="shared" si="181"/>
        <v>0</v>
      </c>
      <c r="DH303" s="84">
        <f t="shared" si="182"/>
        <v>0</v>
      </c>
      <c r="DI303" s="84">
        <f t="shared" si="182"/>
        <v>0</v>
      </c>
      <c r="DJ303" s="84">
        <f t="shared" si="182"/>
        <v>0</v>
      </c>
      <c r="DK303" s="84">
        <f t="shared" si="178"/>
        <v>0</v>
      </c>
      <c r="DL303" s="337"/>
      <c r="DM303" s="337"/>
      <c r="DN303" s="337"/>
      <c r="DO303" s="337"/>
      <c r="DP303" s="337"/>
      <c r="DQ303" s="337"/>
      <c r="DR303" s="337"/>
    </row>
    <row r="304" spans="1:122" ht="13.5" thickBot="1" x14ac:dyDescent="0.25">
      <c r="A304" s="84">
        <v>1978</v>
      </c>
      <c r="B304" s="334">
        <v>10</v>
      </c>
      <c r="C304" s="113">
        <v>42800</v>
      </c>
      <c r="D304" s="87"/>
      <c r="E304" s="84"/>
      <c r="F304" s="88"/>
      <c r="G304" s="84"/>
      <c r="H304" s="89"/>
      <c r="I304" s="88"/>
      <c r="J304" s="84"/>
      <c r="K304" s="88"/>
      <c r="L304" s="89"/>
      <c r="M304" s="88"/>
      <c r="N304" s="88"/>
      <c r="O304" s="88"/>
      <c r="P304" s="90"/>
      <c r="Q304" s="88"/>
      <c r="R304" s="88"/>
      <c r="S304" s="88"/>
      <c r="T304" s="90"/>
      <c r="U304" s="88"/>
      <c r="V304" s="88"/>
      <c r="W304" s="88"/>
      <c r="X304" s="90"/>
      <c r="Y304" s="84"/>
      <c r="Z304" s="84"/>
      <c r="AA304" s="94"/>
      <c r="AB304" s="115"/>
      <c r="AC304" s="84"/>
      <c r="AD304" s="84"/>
      <c r="AE304" s="115"/>
      <c r="AF304" s="84"/>
      <c r="AG304" s="84"/>
      <c r="AH304" s="115"/>
      <c r="AI304" s="84"/>
      <c r="AJ304" s="84"/>
      <c r="AK304" s="224"/>
      <c r="AL304" s="84"/>
      <c r="AM304" s="94"/>
      <c r="AN304" s="224"/>
      <c r="AO304" s="84"/>
      <c r="AP304" s="94"/>
      <c r="AQ304" s="224"/>
      <c r="AR304" s="84"/>
      <c r="AS304" s="94"/>
      <c r="AT304" s="224"/>
      <c r="AU304" s="84"/>
      <c r="AV304" s="225"/>
      <c r="AW304" s="226"/>
      <c r="AX304" s="226"/>
      <c r="AY304" s="227"/>
      <c r="AZ304" s="116"/>
      <c r="BA304" s="97"/>
      <c r="BB304" s="98"/>
      <c r="BC304" s="98"/>
      <c r="BD304" s="98"/>
      <c r="BE304" s="118"/>
      <c r="BF304" s="101"/>
      <c r="BG304" s="84"/>
      <c r="BH304" s="84"/>
      <c r="BI304" s="102"/>
      <c r="BJ304" s="102"/>
      <c r="BK304" s="102"/>
      <c r="BL304" s="103"/>
      <c r="BM304" s="104"/>
      <c r="BN304" s="102"/>
      <c r="BO304" s="102"/>
      <c r="BP304" s="104"/>
      <c r="BQ304" s="104"/>
      <c r="BR304" s="104"/>
      <c r="BS304" s="237"/>
      <c r="BT304" s="105">
        <f t="shared" si="204"/>
        <v>1</v>
      </c>
      <c r="BU304" s="105">
        <f t="shared" si="205"/>
        <v>1</v>
      </c>
      <c r="BV304" s="105">
        <f t="shared" si="206"/>
        <v>1</v>
      </c>
      <c r="BW304" s="105">
        <f t="shared" si="196"/>
        <v>1</v>
      </c>
      <c r="BX304" s="105">
        <f t="shared" si="207"/>
        <v>1</v>
      </c>
      <c r="BY304" s="105">
        <f t="shared" si="208"/>
        <v>1</v>
      </c>
      <c r="BZ304" s="105">
        <f t="shared" si="209"/>
        <v>1</v>
      </c>
      <c r="CA304" s="221">
        <v>0.98</v>
      </c>
      <c r="CB304" s="221">
        <v>0.9</v>
      </c>
      <c r="CC304" s="339">
        <f t="shared" ref="CC304:CI304" si="215">AVERAGE(BT304:BT310)</f>
        <v>1</v>
      </c>
      <c r="CD304" s="339">
        <f t="shared" si="215"/>
        <v>1</v>
      </c>
      <c r="CE304" s="339">
        <f t="shared" si="215"/>
        <v>1</v>
      </c>
      <c r="CF304" s="339">
        <f t="shared" si="215"/>
        <v>1</v>
      </c>
      <c r="CG304" s="339">
        <f t="shared" si="215"/>
        <v>1</v>
      </c>
      <c r="CH304" s="339">
        <f t="shared" si="215"/>
        <v>1</v>
      </c>
      <c r="CI304" s="339">
        <f t="shared" si="215"/>
        <v>1</v>
      </c>
      <c r="CJ304" s="222">
        <v>0.998</v>
      </c>
      <c r="CK304" s="222">
        <v>0.95</v>
      </c>
      <c r="CL304" s="223">
        <f t="shared" si="197"/>
        <v>0</v>
      </c>
      <c r="CM304" s="223">
        <f t="shared" si="198"/>
        <v>0</v>
      </c>
      <c r="CN304" s="223">
        <f t="shared" si="199"/>
        <v>0</v>
      </c>
      <c r="CO304" s="223">
        <f t="shared" si="200"/>
        <v>0</v>
      </c>
      <c r="CP304" s="223">
        <f t="shared" si="201"/>
        <v>0</v>
      </c>
      <c r="CQ304" s="223">
        <f t="shared" si="202"/>
        <v>0</v>
      </c>
      <c r="CR304" s="223">
        <f t="shared" si="203"/>
        <v>0</v>
      </c>
      <c r="CS304" s="342">
        <f t="shared" ref="CS304:CY304" si="216">AVERAGE(CL304:CL310)</f>
        <v>0</v>
      </c>
      <c r="CT304" s="342">
        <f t="shared" si="216"/>
        <v>0</v>
      </c>
      <c r="CU304" s="342">
        <f t="shared" si="216"/>
        <v>0</v>
      </c>
      <c r="CV304" s="342">
        <f t="shared" si="216"/>
        <v>0</v>
      </c>
      <c r="CW304" s="342">
        <f t="shared" si="216"/>
        <v>0</v>
      </c>
      <c r="CX304" s="342">
        <f t="shared" si="216"/>
        <v>0</v>
      </c>
      <c r="CY304" s="342">
        <f t="shared" si="216"/>
        <v>0</v>
      </c>
      <c r="CZ304" s="342" t="e">
        <f>(SUM(Q303:Q309)-SUM(R303:R309))/SUM(Q303:Q309)</f>
        <v>#DIV/0!</v>
      </c>
      <c r="DA304" s="338" t="e">
        <f>(SUM(U303:U309)-SUM(V303:V309))/SUM(U303:U309)</f>
        <v>#DIV/0!</v>
      </c>
      <c r="DB304" s="338" t="e">
        <f>((SUM(E303:E309)-SUM(F303:F309))/SUM(E303:E309))</f>
        <v>#DIV/0!</v>
      </c>
      <c r="DC304" s="338" t="e">
        <f>((SUM(I303:I309)-SUM(J303:J309))/SUM(I303:I309))</f>
        <v>#DIV/0!</v>
      </c>
      <c r="DD304" s="338" t="e">
        <f>((SUM(M303:M309)-SUM(N303:N309))/SUM(M303:M309))</f>
        <v>#DIV/0!</v>
      </c>
      <c r="DE304" s="84">
        <f t="shared" si="181"/>
        <v>0</v>
      </c>
      <c r="DF304" s="84">
        <f t="shared" si="181"/>
        <v>0</v>
      </c>
      <c r="DG304" s="84">
        <f t="shared" si="181"/>
        <v>0</v>
      </c>
      <c r="DH304" s="84">
        <f t="shared" si="182"/>
        <v>0</v>
      </c>
      <c r="DI304" s="84">
        <f t="shared" si="182"/>
        <v>0</v>
      </c>
      <c r="DJ304" s="84">
        <f t="shared" si="182"/>
        <v>0</v>
      </c>
      <c r="DK304" s="84">
        <f t="shared" si="178"/>
        <v>0</v>
      </c>
      <c r="DL304" s="337">
        <f>IF(CC304&lt;99%,5000,IF(CC304&lt;99.2%,4500,IF(CC304&lt;99.3%,4000,IF(CC304&lt;99.4%,3500,IF(CC304&lt;99.5%,3000,IF(CC304&lt;99.6%,2500,IF(CC304&lt;99.7%,2000,IF(CC304&lt;99.8%,1500,))))))))</f>
        <v>0</v>
      </c>
      <c r="DM304" s="337">
        <f>IF(CD304&lt;99%,5000,IF(CD304&lt;99.2%,4500,IF(CD304&lt;99.3%,4000,IF(CD304&lt;99.4%,3500,IF(CD304&lt;99.5%,3000,IF(CD304&lt;99.6%,2500,IF(CD304&lt;99.7%,2000,IF(CD304&lt;99.8%,1500,))))))))</f>
        <v>0</v>
      </c>
      <c r="DN304" s="337">
        <f>IF(CE304&lt;99%,5000,IF(CE304&lt;99.2%,4500,IF(CE304&lt;99.3%,4000,IF(CE304&lt;99.4%,3500,IF(CE304&lt;99.5%,3000,IF(CE304&lt;99.6%,2500,IF(CE304&lt;99.7%,2000,IF(CE304&lt;99.8%,1500,))))))))</f>
        <v>0</v>
      </c>
      <c r="DO304" s="337">
        <f>IF(CF304&lt;88.2%,5000,IF(CF304&lt;88.4%,4500,IF(CF304&lt;88.5%,4000,IF(CF304&lt;88.6%,3500,IF(CF304&lt;88.7%,3000,IF(CF304&lt;88.8%,2500,IF(CF304&lt;88.9%,2000,IF(CF304&lt;90%,1500,))))))))</f>
        <v>0</v>
      </c>
      <c r="DP304" s="337">
        <f>IF(CG304&lt;99%,5000,IF(CG304&lt;99.2%,4500,IF(CG304&lt;99.3%,4000,IF(CG304&lt;99.4%,3500,IF(CG304&lt;99.5%,3000,IF(CG304&lt;99.6%,2500,IF(CG304&lt;99.7%,2000,IF(CG304&lt;99.8%,1500,))))))))</f>
        <v>0</v>
      </c>
      <c r="DQ304" s="337">
        <f>IF(CH304&lt;99%,5000,IF(CH304&lt;99.2%,4500,IF(CH304&lt;99.3%,4000,IF(CH304&lt;99.4%,3500,IF(CH304&lt;99.5%,3000,IF(CH304&lt;99.6%,2500,IF(CH304&lt;99.7%,2000,IF(CH304&lt;99.8%,1500,))))))))</f>
        <v>0</v>
      </c>
      <c r="DR304" s="337">
        <f>IF(CI304&lt;99%,5000,IF(CI304&lt;99.2%,4500,IF(CI304&lt;99.3%,4000,IF(CI304&lt;99.4%,3500,IF(CI304&lt;99.5%,3000,IF(CI304&lt;99.6%,2500,IF(CI304&lt;99.7%,2000,IF(CI304&lt;99.8%,1500,))))))))</f>
        <v>0</v>
      </c>
    </row>
    <row r="305" spans="1:122" ht="13.5" thickBot="1" x14ac:dyDescent="0.25">
      <c r="A305" s="84">
        <v>1979</v>
      </c>
      <c r="B305" s="335"/>
      <c r="C305" s="113">
        <v>42801</v>
      </c>
      <c r="D305" s="87"/>
      <c r="E305" s="84"/>
      <c r="F305" s="88"/>
      <c r="G305" s="84"/>
      <c r="H305" s="89"/>
      <c r="I305" s="88"/>
      <c r="J305" s="84"/>
      <c r="K305" s="88"/>
      <c r="L305" s="89"/>
      <c r="M305" s="88"/>
      <c r="N305" s="88"/>
      <c r="O305" s="88"/>
      <c r="P305" s="90"/>
      <c r="Q305" s="88"/>
      <c r="R305" s="88"/>
      <c r="S305" s="88"/>
      <c r="T305" s="90"/>
      <c r="U305" s="88"/>
      <c r="V305" s="88"/>
      <c r="W305" s="88"/>
      <c r="X305" s="90"/>
      <c r="Y305" s="84"/>
      <c r="Z305" s="84"/>
      <c r="AA305" s="94"/>
      <c r="AB305" s="115"/>
      <c r="AC305" s="84"/>
      <c r="AD305" s="84"/>
      <c r="AE305" s="115"/>
      <c r="AF305" s="84"/>
      <c r="AG305" s="84"/>
      <c r="AH305" s="115"/>
      <c r="AI305" s="84"/>
      <c r="AJ305" s="84"/>
      <c r="AK305" s="224"/>
      <c r="AL305" s="84"/>
      <c r="AM305" s="94"/>
      <c r="AN305" s="224"/>
      <c r="AO305" s="84"/>
      <c r="AP305" s="94"/>
      <c r="AQ305" s="224"/>
      <c r="AR305" s="84"/>
      <c r="AS305" s="94"/>
      <c r="AT305" s="224"/>
      <c r="AU305" s="84"/>
      <c r="AV305" s="225"/>
      <c r="AW305" s="226"/>
      <c r="AX305" s="226"/>
      <c r="AY305" s="227"/>
      <c r="AZ305" s="116"/>
      <c r="BA305" s="97"/>
      <c r="BB305" s="98"/>
      <c r="BC305" s="98"/>
      <c r="BD305" s="98"/>
      <c r="BE305" s="118"/>
      <c r="BF305" s="101"/>
      <c r="BG305" s="84"/>
      <c r="BH305" s="84"/>
      <c r="BI305" s="102"/>
      <c r="BJ305" s="102"/>
      <c r="BK305" s="102"/>
      <c r="BL305" s="103"/>
      <c r="BM305" s="104"/>
      <c r="BN305" s="102"/>
      <c r="BO305" s="102"/>
      <c r="BP305" s="104"/>
      <c r="BQ305" s="104"/>
      <c r="BR305" s="104"/>
      <c r="BS305" s="237"/>
      <c r="BT305" s="105">
        <f t="shared" si="204"/>
        <v>1</v>
      </c>
      <c r="BU305" s="105">
        <f t="shared" si="205"/>
        <v>1</v>
      </c>
      <c r="BV305" s="105">
        <f t="shared" si="206"/>
        <v>1</v>
      </c>
      <c r="BW305" s="105">
        <f t="shared" si="196"/>
        <v>1</v>
      </c>
      <c r="BX305" s="105">
        <f t="shared" si="207"/>
        <v>1</v>
      </c>
      <c r="BY305" s="105">
        <f t="shared" si="208"/>
        <v>1</v>
      </c>
      <c r="BZ305" s="105">
        <f t="shared" si="209"/>
        <v>1</v>
      </c>
      <c r="CA305" s="221">
        <v>0.98</v>
      </c>
      <c r="CB305" s="221">
        <v>0.9</v>
      </c>
      <c r="CC305" s="340"/>
      <c r="CD305" s="340"/>
      <c r="CE305" s="340"/>
      <c r="CF305" s="340"/>
      <c r="CG305" s="340"/>
      <c r="CH305" s="340"/>
      <c r="CI305" s="340"/>
      <c r="CJ305" s="222">
        <v>0.998</v>
      </c>
      <c r="CK305" s="222">
        <v>0.95</v>
      </c>
      <c r="CL305" s="223">
        <f t="shared" si="197"/>
        <v>0</v>
      </c>
      <c r="CM305" s="223">
        <f t="shared" si="198"/>
        <v>0</v>
      </c>
      <c r="CN305" s="223">
        <f t="shared" si="199"/>
        <v>0</v>
      </c>
      <c r="CO305" s="223">
        <f t="shared" si="200"/>
        <v>0</v>
      </c>
      <c r="CP305" s="223">
        <f t="shared" si="201"/>
        <v>0</v>
      </c>
      <c r="CQ305" s="223">
        <f t="shared" si="202"/>
        <v>0</v>
      </c>
      <c r="CR305" s="223">
        <f t="shared" si="203"/>
        <v>0</v>
      </c>
      <c r="CS305" s="343"/>
      <c r="CT305" s="343"/>
      <c r="CU305" s="343"/>
      <c r="CV305" s="343"/>
      <c r="CW305" s="343"/>
      <c r="CX305" s="343"/>
      <c r="CY305" s="343"/>
      <c r="CZ305" s="342"/>
      <c r="DA305" s="338"/>
      <c r="DB305" s="338"/>
      <c r="DC305" s="338"/>
      <c r="DD305" s="338"/>
      <c r="DE305" s="84">
        <f t="shared" si="181"/>
        <v>0</v>
      </c>
      <c r="DF305" s="84">
        <f t="shared" si="181"/>
        <v>0</v>
      </c>
      <c r="DG305" s="84">
        <f t="shared" si="181"/>
        <v>0</v>
      </c>
      <c r="DH305" s="84">
        <f t="shared" si="182"/>
        <v>0</v>
      </c>
      <c r="DI305" s="84">
        <f t="shared" si="182"/>
        <v>0</v>
      </c>
      <c r="DJ305" s="84">
        <f t="shared" si="182"/>
        <v>0</v>
      </c>
      <c r="DK305" s="84">
        <f t="shared" si="178"/>
        <v>0</v>
      </c>
      <c r="DL305" s="337"/>
      <c r="DM305" s="337"/>
      <c r="DN305" s="337"/>
      <c r="DO305" s="337"/>
      <c r="DP305" s="337"/>
      <c r="DQ305" s="337"/>
      <c r="DR305" s="337"/>
    </row>
    <row r="306" spans="1:122" ht="13.5" thickBot="1" x14ac:dyDescent="0.25">
      <c r="A306" s="84">
        <v>1980</v>
      </c>
      <c r="B306" s="335"/>
      <c r="C306" s="113">
        <v>42802</v>
      </c>
      <c r="D306" s="87"/>
      <c r="E306" s="84"/>
      <c r="F306" s="88"/>
      <c r="G306" s="84"/>
      <c r="H306" s="89"/>
      <c r="I306" s="88"/>
      <c r="J306" s="84"/>
      <c r="K306" s="88"/>
      <c r="L306" s="89"/>
      <c r="M306" s="88"/>
      <c r="N306" s="88"/>
      <c r="O306" s="88"/>
      <c r="P306" s="90"/>
      <c r="Q306" s="88"/>
      <c r="R306" s="88"/>
      <c r="S306" s="88"/>
      <c r="T306" s="90"/>
      <c r="U306" s="88"/>
      <c r="V306" s="88"/>
      <c r="W306" s="88"/>
      <c r="X306" s="90"/>
      <c r="Y306" s="84"/>
      <c r="Z306" s="84"/>
      <c r="AA306" s="94"/>
      <c r="AB306" s="115"/>
      <c r="AC306" s="84"/>
      <c r="AD306" s="84"/>
      <c r="AE306" s="115"/>
      <c r="AF306" s="84"/>
      <c r="AG306" s="84"/>
      <c r="AH306" s="115"/>
      <c r="AI306" s="84"/>
      <c r="AJ306" s="84"/>
      <c r="AK306" s="224"/>
      <c r="AL306" s="84"/>
      <c r="AM306" s="94"/>
      <c r="AN306" s="224"/>
      <c r="AO306" s="84"/>
      <c r="AP306" s="94"/>
      <c r="AQ306" s="224"/>
      <c r="AR306" s="84"/>
      <c r="AS306" s="94"/>
      <c r="AT306" s="224"/>
      <c r="AU306" s="84"/>
      <c r="AV306" s="225"/>
      <c r="AW306" s="226"/>
      <c r="AX306" s="226"/>
      <c r="AY306" s="227"/>
      <c r="AZ306" s="116"/>
      <c r="BA306" s="97"/>
      <c r="BB306" s="98"/>
      <c r="BC306" s="98"/>
      <c r="BD306" s="98"/>
      <c r="BE306" s="118"/>
      <c r="BF306" s="101"/>
      <c r="BG306" s="84"/>
      <c r="BH306" s="84"/>
      <c r="BI306" s="102"/>
      <c r="BJ306" s="102"/>
      <c r="BK306" s="102"/>
      <c r="BL306" s="103"/>
      <c r="BM306" s="104"/>
      <c r="BN306" s="102"/>
      <c r="BO306" s="102"/>
      <c r="BP306" s="104"/>
      <c r="BQ306" s="104"/>
      <c r="BR306" s="104"/>
      <c r="BS306" s="237"/>
      <c r="BT306" s="105">
        <f t="shared" si="204"/>
        <v>1</v>
      </c>
      <c r="BU306" s="105">
        <f t="shared" si="205"/>
        <v>1</v>
      </c>
      <c r="BV306" s="105">
        <f t="shared" si="206"/>
        <v>1</v>
      </c>
      <c r="BW306" s="105">
        <f t="shared" si="196"/>
        <v>1</v>
      </c>
      <c r="BX306" s="105">
        <f t="shared" si="207"/>
        <v>1</v>
      </c>
      <c r="BY306" s="105">
        <f t="shared" si="208"/>
        <v>1</v>
      </c>
      <c r="BZ306" s="105">
        <f t="shared" si="209"/>
        <v>1</v>
      </c>
      <c r="CA306" s="221">
        <v>0.98</v>
      </c>
      <c r="CB306" s="221">
        <v>0.9</v>
      </c>
      <c r="CC306" s="340"/>
      <c r="CD306" s="340"/>
      <c r="CE306" s="340"/>
      <c r="CF306" s="340"/>
      <c r="CG306" s="340"/>
      <c r="CH306" s="340"/>
      <c r="CI306" s="340"/>
      <c r="CJ306" s="222">
        <v>0.998</v>
      </c>
      <c r="CK306" s="222">
        <v>0.95</v>
      </c>
      <c r="CL306" s="223">
        <f t="shared" si="197"/>
        <v>0</v>
      </c>
      <c r="CM306" s="223">
        <f t="shared" si="198"/>
        <v>0</v>
      </c>
      <c r="CN306" s="223">
        <f t="shared" si="199"/>
        <v>0</v>
      </c>
      <c r="CO306" s="223">
        <f t="shared" si="200"/>
        <v>0</v>
      </c>
      <c r="CP306" s="223">
        <f t="shared" si="201"/>
        <v>0</v>
      </c>
      <c r="CQ306" s="223">
        <f t="shared" si="202"/>
        <v>0</v>
      </c>
      <c r="CR306" s="223">
        <f t="shared" si="203"/>
        <v>0</v>
      </c>
      <c r="CS306" s="343"/>
      <c r="CT306" s="343"/>
      <c r="CU306" s="343"/>
      <c r="CV306" s="343"/>
      <c r="CW306" s="343"/>
      <c r="CX306" s="343"/>
      <c r="CY306" s="343"/>
      <c r="CZ306" s="342"/>
      <c r="DA306" s="338"/>
      <c r="DB306" s="338"/>
      <c r="DC306" s="338"/>
      <c r="DD306" s="338"/>
      <c r="DE306" s="84">
        <f t="shared" si="181"/>
        <v>0</v>
      </c>
      <c r="DF306" s="84">
        <f t="shared" si="181"/>
        <v>0</v>
      </c>
      <c r="DG306" s="84">
        <f t="shared" si="181"/>
        <v>0</v>
      </c>
      <c r="DH306" s="84">
        <f t="shared" si="182"/>
        <v>0</v>
      </c>
      <c r="DI306" s="84">
        <f t="shared" si="182"/>
        <v>0</v>
      </c>
      <c r="DJ306" s="84">
        <f t="shared" si="182"/>
        <v>0</v>
      </c>
      <c r="DK306" s="84">
        <f t="shared" si="178"/>
        <v>0</v>
      </c>
      <c r="DL306" s="337"/>
      <c r="DM306" s="337"/>
      <c r="DN306" s="337"/>
      <c r="DO306" s="337"/>
      <c r="DP306" s="337"/>
      <c r="DQ306" s="337"/>
      <c r="DR306" s="337"/>
    </row>
    <row r="307" spans="1:122" ht="13.5" thickBot="1" x14ac:dyDescent="0.25">
      <c r="A307" s="84">
        <v>1981</v>
      </c>
      <c r="B307" s="335"/>
      <c r="C307" s="113">
        <v>42803</v>
      </c>
      <c r="D307" s="87"/>
      <c r="E307" s="84"/>
      <c r="F307" s="88"/>
      <c r="G307" s="84"/>
      <c r="H307" s="89"/>
      <c r="I307" s="88"/>
      <c r="J307" s="84"/>
      <c r="K307" s="88"/>
      <c r="L307" s="89"/>
      <c r="M307" s="88"/>
      <c r="N307" s="88"/>
      <c r="O307" s="88"/>
      <c r="P307" s="90"/>
      <c r="Q307" s="88"/>
      <c r="R307" s="88"/>
      <c r="S307" s="88"/>
      <c r="T307" s="90"/>
      <c r="U307" s="88"/>
      <c r="V307" s="88"/>
      <c r="W307" s="88"/>
      <c r="X307" s="90"/>
      <c r="Y307" s="84"/>
      <c r="Z307" s="84"/>
      <c r="AA307" s="94"/>
      <c r="AB307" s="115"/>
      <c r="AC307" s="84"/>
      <c r="AD307" s="84"/>
      <c r="AE307" s="115"/>
      <c r="AF307" s="84"/>
      <c r="AG307" s="84"/>
      <c r="AH307" s="115"/>
      <c r="AI307" s="84"/>
      <c r="AJ307" s="84"/>
      <c r="AK307" s="224"/>
      <c r="AL307" s="84"/>
      <c r="AM307" s="94"/>
      <c r="AN307" s="224"/>
      <c r="AO307" s="84"/>
      <c r="AP307" s="94"/>
      <c r="AQ307" s="224"/>
      <c r="AR307" s="84"/>
      <c r="AS307" s="94"/>
      <c r="AT307" s="224"/>
      <c r="AU307" s="84"/>
      <c r="AV307" s="225"/>
      <c r="AW307" s="226"/>
      <c r="AX307" s="226"/>
      <c r="AY307" s="227"/>
      <c r="AZ307" s="116"/>
      <c r="BA307" s="97"/>
      <c r="BB307" s="98"/>
      <c r="BC307" s="98"/>
      <c r="BD307" s="98"/>
      <c r="BE307" s="118"/>
      <c r="BF307" s="101"/>
      <c r="BG307" s="84"/>
      <c r="BH307" s="84"/>
      <c r="BI307" s="102"/>
      <c r="BJ307" s="102"/>
      <c r="BK307" s="102"/>
      <c r="BL307" s="103"/>
      <c r="BM307" s="104"/>
      <c r="BN307" s="102"/>
      <c r="BO307" s="102"/>
      <c r="BP307" s="104"/>
      <c r="BQ307" s="104"/>
      <c r="BR307" s="104"/>
      <c r="BS307" s="237"/>
      <c r="BT307" s="105">
        <f t="shared" si="204"/>
        <v>1</v>
      </c>
      <c r="BU307" s="105">
        <f t="shared" si="205"/>
        <v>1</v>
      </c>
      <c r="BV307" s="105">
        <f t="shared" si="206"/>
        <v>1</v>
      </c>
      <c r="BW307" s="105">
        <f t="shared" si="196"/>
        <v>1</v>
      </c>
      <c r="BX307" s="105">
        <f t="shared" si="207"/>
        <v>1</v>
      </c>
      <c r="BY307" s="105">
        <f t="shared" si="208"/>
        <v>1</v>
      </c>
      <c r="BZ307" s="105">
        <f t="shared" si="209"/>
        <v>1</v>
      </c>
      <c r="CA307" s="221">
        <v>0.98</v>
      </c>
      <c r="CB307" s="221">
        <v>0.9</v>
      </c>
      <c r="CC307" s="340"/>
      <c r="CD307" s="340"/>
      <c r="CE307" s="340"/>
      <c r="CF307" s="340"/>
      <c r="CG307" s="340"/>
      <c r="CH307" s="340"/>
      <c r="CI307" s="340"/>
      <c r="CJ307" s="222">
        <v>0.998</v>
      </c>
      <c r="CK307" s="222">
        <v>0.95</v>
      </c>
      <c r="CL307" s="223">
        <f t="shared" si="197"/>
        <v>0</v>
      </c>
      <c r="CM307" s="223">
        <f t="shared" si="198"/>
        <v>0</v>
      </c>
      <c r="CN307" s="223">
        <f t="shared" si="199"/>
        <v>0</v>
      </c>
      <c r="CO307" s="223">
        <f t="shared" si="200"/>
        <v>0</v>
      </c>
      <c r="CP307" s="223">
        <f t="shared" si="201"/>
        <v>0</v>
      </c>
      <c r="CQ307" s="223">
        <f t="shared" si="202"/>
        <v>0</v>
      </c>
      <c r="CR307" s="223">
        <f t="shared" si="203"/>
        <v>0</v>
      </c>
      <c r="CS307" s="343"/>
      <c r="CT307" s="343"/>
      <c r="CU307" s="343"/>
      <c r="CV307" s="343"/>
      <c r="CW307" s="343"/>
      <c r="CX307" s="343"/>
      <c r="CY307" s="343"/>
      <c r="CZ307" s="342"/>
      <c r="DA307" s="338"/>
      <c r="DB307" s="338"/>
      <c r="DC307" s="338"/>
      <c r="DD307" s="338"/>
      <c r="DE307" s="84">
        <f t="shared" si="181"/>
        <v>0</v>
      </c>
      <c r="DF307" s="84">
        <f t="shared" si="181"/>
        <v>0</v>
      </c>
      <c r="DG307" s="84">
        <f t="shared" si="181"/>
        <v>0</v>
      </c>
      <c r="DH307" s="84">
        <f t="shared" si="182"/>
        <v>0</v>
      </c>
      <c r="DI307" s="84">
        <f t="shared" si="182"/>
        <v>0</v>
      </c>
      <c r="DJ307" s="84">
        <f t="shared" si="182"/>
        <v>0</v>
      </c>
      <c r="DK307" s="84">
        <f t="shared" si="178"/>
        <v>0</v>
      </c>
      <c r="DL307" s="337"/>
      <c r="DM307" s="337"/>
      <c r="DN307" s="337"/>
      <c r="DO307" s="337"/>
      <c r="DP307" s="337"/>
      <c r="DQ307" s="337"/>
      <c r="DR307" s="337"/>
    </row>
    <row r="308" spans="1:122" ht="13.5" thickBot="1" x14ac:dyDescent="0.25">
      <c r="A308" s="84">
        <v>1982</v>
      </c>
      <c r="B308" s="335"/>
      <c r="C308" s="113">
        <v>42804</v>
      </c>
      <c r="D308" s="87"/>
      <c r="E308" s="84"/>
      <c r="F308" s="88"/>
      <c r="G308" s="84"/>
      <c r="H308" s="89"/>
      <c r="I308" s="88"/>
      <c r="J308" s="84"/>
      <c r="K308" s="88"/>
      <c r="L308" s="89"/>
      <c r="M308" s="88"/>
      <c r="N308" s="88"/>
      <c r="O308" s="88"/>
      <c r="P308" s="90"/>
      <c r="Q308" s="88"/>
      <c r="R308" s="88"/>
      <c r="S308" s="88"/>
      <c r="T308" s="90"/>
      <c r="U308" s="88"/>
      <c r="V308" s="88"/>
      <c r="W308" s="88"/>
      <c r="X308" s="90"/>
      <c r="Y308" s="84"/>
      <c r="Z308" s="84"/>
      <c r="AA308" s="94"/>
      <c r="AB308" s="115"/>
      <c r="AC308" s="84"/>
      <c r="AD308" s="84"/>
      <c r="AE308" s="115"/>
      <c r="AF308" s="84"/>
      <c r="AG308" s="84"/>
      <c r="AH308" s="115"/>
      <c r="AI308" s="84"/>
      <c r="AJ308" s="84"/>
      <c r="AK308" s="224"/>
      <c r="AL308" s="84"/>
      <c r="AM308" s="94"/>
      <c r="AN308" s="224"/>
      <c r="AO308" s="84"/>
      <c r="AP308" s="94"/>
      <c r="AQ308" s="224"/>
      <c r="AR308" s="84"/>
      <c r="AS308" s="94"/>
      <c r="AT308" s="224"/>
      <c r="AU308" s="84"/>
      <c r="AV308" s="225"/>
      <c r="AW308" s="226"/>
      <c r="AX308" s="226"/>
      <c r="AY308" s="227"/>
      <c r="AZ308" s="116"/>
      <c r="BA308" s="97"/>
      <c r="BB308" s="98"/>
      <c r="BC308" s="98"/>
      <c r="BD308" s="98"/>
      <c r="BE308" s="118"/>
      <c r="BF308" s="101"/>
      <c r="BG308" s="84"/>
      <c r="BH308" s="84"/>
      <c r="BI308" s="102"/>
      <c r="BJ308" s="102"/>
      <c r="BK308" s="102"/>
      <c r="BL308" s="103"/>
      <c r="BM308" s="104"/>
      <c r="BN308" s="102"/>
      <c r="BO308" s="102"/>
      <c r="BP308" s="104"/>
      <c r="BQ308" s="104"/>
      <c r="BR308" s="104"/>
      <c r="BS308" s="237"/>
      <c r="BT308" s="105">
        <f t="shared" si="204"/>
        <v>1</v>
      </c>
      <c r="BU308" s="105">
        <f t="shared" si="205"/>
        <v>1</v>
      </c>
      <c r="BV308" s="105">
        <f t="shared" si="206"/>
        <v>1</v>
      </c>
      <c r="BW308" s="105">
        <f t="shared" si="196"/>
        <v>1</v>
      </c>
      <c r="BX308" s="105">
        <f t="shared" si="207"/>
        <v>1</v>
      </c>
      <c r="BY308" s="105">
        <f t="shared" si="208"/>
        <v>1</v>
      </c>
      <c r="BZ308" s="105">
        <f t="shared" si="209"/>
        <v>1</v>
      </c>
      <c r="CA308" s="221">
        <v>0.98</v>
      </c>
      <c r="CB308" s="221">
        <v>0.9</v>
      </c>
      <c r="CC308" s="340"/>
      <c r="CD308" s="340"/>
      <c r="CE308" s="340"/>
      <c r="CF308" s="340"/>
      <c r="CG308" s="340"/>
      <c r="CH308" s="340"/>
      <c r="CI308" s="340"/>
      <c r="CJ308" s="222">
        <v>0.998</v>
      </c>
      <c r="CK308" s="222">
        <v>0.95</v>
      </c>
      <c r="CL308" s="223">
        <f t="shared" si="197"/>
        <v>0</v>
      </c>
      <c r="CM308" s="223">
        <f t="shared" si="198"/>
        <v>0</v>
      </c>
      <c r="CN308" s="223">
        <f t="shared" si="199"/>
        <v>0</v>
      </c>
      <c r="CO308" s="223">
        <f t="shared" si="200"/>
        <v>0</v>
      </c>
      <c r="CP308" s="223">
        <f t="shared" si="201"/>
        <v>0</v>
      </c>
      <c r="CQ308" s="223">
        <f t="shared" si="202"/>
        <v>0</v>
      </c>
      <c r="CR308" s="223">
        <f t="shared" si="203"/>
        <v>0</v>
      </c>
      <c r="CS308" s="343"/>
      <c r="CT308" s="343"/>
      <c r="CU308" s="343"/>
      <c r="CV308" s="343"/>
      <c r="CW308" s="343"/>
      <c r="CX308" s="343"/>
      <c r="CY308" s="343"/>
      <c r="CZ308" s="342"/>
      <c r="DA308" s="338"/>
      <c r="DB308" s="338"/>
      <c r="DC308" s="338"/>
      <c r="DD308" s="338"/>
      <c r="DE308" s="84">
        <f t="shared" si="181"/>
        <v>0</v>
      </c>
      <c r="DF308" s="84">
        <f t="shared" si="181"/>
        <v>0</v>
      </c>
      <c r="DG308" s="84">
        <f t="shared" si="181"/>
        <v>0</v>
      </c>
      <c r="DH308" s="84">
        <f t="shared" si="182"/>
        <v>0</v>
      </c>
      <c r="DI308" s="84">
        <f t="shared" si="182"/>
        <v>0</v>
      </c>
      <c r="DJ308" s="84">
        <f t="shared" si="182"/>
        <v>0</v>
      </c>
      <c r="DK308" s="84">
        <f t="shared" si="178"/>
        <v>0</v>
      </c>
      <c r="DL308" s="337"/>
      <c r="DM308" s="337"/>
      <c r="DN308" s="337"/>
      <c r="DO308" s="337"/>
      <c r="DP308" s="337"/>
      <c r="DQ308" s="337"/>
      <c r="DR308" s="337"/>
    </row>
    <row r="309" spans="1:122" ht="13.5" thickBot="1" x14ac:dyDescent="0.25">
      <c r="A309" s="84">
        <v>1983</v>
      </c>
      <c r="B309" s="335"/>
      <c r="C309" s="113">
        <v>42805</v>
      </c>
      <c r="D309" s="87"/>
      <c r="E309" s="84"/>
      <c r="F309" s="88"/>
      <c r="G309" s="84"/>
      <c r="H309" s="89"/>
      <c r="I309" s="88"/>
      <c r="J309" s="84"/>
      <c r="K309" s="88"/>
      <c r="L309" s="89"/>
      <c r="M309" s="88"/>
      <c r="N309" s="88"/>
      <c r="O309" s="88"/>
      <c r="P309" s="90"/>
      <c r="Q309" s="88"/>
      <c r="R309" s="88"/>
      <c r="S309" s="88"/>
      <c r="T309" s="90"/>
      <c r="U309" s="88"/>
      <c r="V309" s="88"/>
      <c r="W309" s="88"/>
      <c r="X309" s="90"/>
      <c r="Y309" s="84"/>
      <c r="Z309" s="84"/>
      <c r="AA309" s="94"/>
      <c r="AB309" s="115"/>
      <c r="AC309" s="84"/>
      <c r="AD309" s="84"/>
      <c r="AE309" s="115"/>
      <c r="AF309" s="84"/>
      <c r="AG309" s="84"/>
      <c r="AH309" s="115"/>
      <c r="AI309" s="84"/>
      <c r="AJ309" s="84"/>
      <c r="AK309" s="224"/>
      <c r="AL309" s="84"/>
      <c r="AM309" s="94"/>
      <c r="AN309" s="224"/>
      <c r="AO309" s="84"/>
      <c r="AP309" s="94"/>
      <c r="AQ309" s="224"/>
      <c r="AR309" s="84"/>
      <c r="AS309" s="94"/>
      <c r="AT309" s="224"/>
      <c r="AU309" s="84"/>
      <c r="AV309" s="225"/>
      <c r="AW309" s="226"/>
      <c r="AX309" s="226"/>
      <c r="AY309" s="227"/>
      <c r="AZ309" s="116"/>
      <c r="BA309" s="97"/>
      <c r="BB309" s="98"/>
      <c r="BC309" s="98"/>
      <c r="BD309" s="98"/>
      <c r="BE309" s="118"/>
      <c r="BF309" s="101"/>
      <c r="BG309" s="84"/>
      <c r="BH309" s="84"/>
      <c r="BI309" s="102"/>
      <c r="BJ309" s="102"/>
      <c r="BK309" s="102"/>
      <c r="BL309" s="103"/>
      <c r="BM309" s="104"/>
      <c r="BN309" s="102"/>
      <c r="BO309" s="102"/>
      <c r="BP309" s="104"/>
      <c r="BQ309" s="104"/>
      <c r="BR309" s="104"/>
      <c r="BS309" s="237"/>
      <c r="BT309" s="105">
        <f t="shared" si="204"/>
        <v>1</v>
      </c>
      <c r="BU309" s="105">
        <f t="shared" si="205"/>
        <v>1</v>
      </c>
      <c r="BV309" s="105">
        <f t="shared" si="206"/>
        <v>1</v>
      </c>
      <c r="BW309" s="105">
        <f t="shared" si="196"/>
        <v>1</v>
      </c>
      <c r="BX309" s="105">
        <f t="shared" si="207"/>
        <v>1</v>
      </c>
      <c r="BY309" s="105">
        <f t="shared" si="208"/>
        <v>1</v>
      </c>
      <c r="BZ309" s="105">
        <f t="shared" si="209"/>
        <v>1</v>
      </c>
      <c r="CA309" s="221">
        <v>0.98</v>
      </c>
      <c r="CB309" s="221">
        <v>0.9</v>
      </c>
      <c r="CC309" s="340"/>
      <c r="CD309" s="340"/>
      <c r="CE309" s="340"/>
      <c r="CF309" s="340"/>
      <c r="CG309" s="340"/>
      <c r="CH309" s="340"/>
      <c r="CI309" s="340"/>
      <c r="CJ309" s="222">
        <v>0.998</v>
      </c>
      <c r="CK309" s="222">
        <v>0.95</v>
      </c>
      <c r="CL309" s="223">
        <f t="shared" si="197"/>
        <v>0</v>
      </c>
      <c r="CM309" s="223">
        <f t="shared" si="198"/>
        <v>0</v>
      </c>
      <c r="CN309" s="223">
        <f t="shared" si="199"/>
        <v>0</v>
      </c>
      <c r="CO309" s="223">
        <f t="shared" si="200"/>
        <v>0</v>
      </c>
      <c r="CP309" s="223">
        <f t="shared" si="201"/>
        <v>0</v>
      </c>
      <c r="CQ309" s="223">
        <f t="shared" si="202"/>
        <v>0</v>
      </c>
      <c r="CR309" s="223">
        <f t="shared" si="203"/>
        <v>0</v>
      </c>
      <c r="CS309" s="343"/>
      <c r="CT309" s="343"/>
      <c r="CU309" s="343"/>
      <c r="CV309" s="343"/>
      <c r="CW309" s="343"/>
      <c r="CX309" s="343"/>
      <c r="CY309" s="343"/>
      <c r="CZ309" s="342"/>
      <c r="DA309" s="338"/>
      <c r="DB309" s="338"/>
      <c r="DC309" s="338"/>
      <c r="DD309" s="338"/>
      <c r="DE309" s="84">
        <f t="shared" si="181"/>
        <v>0</v>
      </c>
      <c r="DF309" s="84">
        <f t="shared" si="181"/>
        <v>0</v>
      </c>
      <c r="DG309" s="84">
        <f t="shared" si="181"/>
        <v>0</v>
      </c>
      <c r="DH309" s="84">
        <f t="shared" si="182"/>
        <v>0</v>
      </c>
      <c r="DI309" s="84">
        <f t="shared" si="182"/>
        <v>0</v>
      </c>
      <c r="DJ309" s="84">
        <f t="shared" si="182"/>
        <v>0</v>
      </c>
      <c r="DK309" s="84">
        <f t="shared" si="178"/>
        <v>0</v>
      </c>
      <c r="DL309" s="337"/>
      <c r="DM309" s="337"/>
      <c r="DN309" s="337"/>
      <c r="DO309" s="337"/>
      <c r="DP309" s="337"/>
      <c r="DQ309" s="337"/>
      <c r="DR309" s="337"/>
    </row>
    <row r="310" spans="1:122" ht="13.5" thickBot="1" x14ac:dyDescent="0.25">
      <c r="A310" s="84">
        <v>1984</v>
      </c>
      <c r="B310" s="336"/>
      <c r="C310" s="113">
        <v>42806</v>
      </c>
      <c r="D310" s="87"/>
      <c r="E310" s="84"/>
      <c r="F310" s="88"/>
      <c r="G310" s="84"/>
      <c r="H310" s="89"/>
      <c r="I310" s="88"/>
      <c r="J310" s="84"/>
      <c r="K310" s="88"/>
      <c r="L310" s="89"/>
      <c r="M310" s="88"/>
      <c r="N310" s="88"/>
      <c r="O310" s="88"/>
      <c r="P310" s="90"/>
      <c r="Q310" s="88"/>
      <c r="R310" s="88"/>
      <c r="S310" s="88"/>
      <c r="T310" s="90"/>
      <c r="U310" s="88"/>
      <c r="V310" s="88"/>
      <c r="W310" s="88"/>
      <c r="X310" s="90"/>
      <c r="Y310" s="84"/>
      <c r="Z310" s="84"/>
      <c r="AA310" s="94"/>
      <c r="AB310" s="115"/>
      <c r="AC310" s="84"/>
      <c r="AD310" s="84"/>
      <c r="AE310" s="115"/>
      <c r="AF310" s="84"/>
      <c r="AG310" s="84"/>
      <c r="AH310" s="115"/>
      <c r="AI310" s="84"/>
      <c r="AJ310" s="84"/>
      <c r="AK310" s="224"/>
      <c r="AL310" s="84"/>
      <c r="AM310" s="94"/>
      <c r="AN310" s="224"/>
      <c r="AO310" s="84"/>
      <c r="AP310" s="94"/>
      <c r="AQ310" s="224"/>
      <c r="AR310" s="84"/>
      <c r="AS310" s="94"/>
      <c r="AT310" s="224"/>
      <c r="AU310" s="84"/>
      <c r="AV310" s="225"/>
      <c r="AW310" s="226"/>
      <c r="AX310" s="226"/>
      <c r="AY310" s="227"/>
      <c r="AZ310" s="116"/>
      <c r="BA310" s="97"/>
      <c r="BB310" s="98"/>
      <c r="BC310" s="98"/>
      <c r="BD310" s="98"/>
      <c r="BE310" s="118"/>
      <c r="BF310" s="101"/>
      <c r="BG310" s="84"/>
      <c r="BH310" s="84"/>
      <c r="BI310" s="102"/>
      <c r="BJ310" s="102"/>
      <c r="BK310" s="102"/>
      <c r="BL310" s="103"/>
      <c r="BM310" s="104"/>
      <c r="BN310" s="102"/>
      <c r="BO310" s="102"/>
      <c r="BP310" s="104"/>
      <c r="BQ310" s="104"/>
      <c r="BR310" s="104"/>
      <c r="BS310" s="237"/>
      <c r="BT310" s="105">
        <f t="shared" si="204"/>
        <v>1</v>
      </c>
      <c r="BU310" s="105">
        <f t="shared" si="205"/>
        <v>1</v>
      </c>
      <c r="BV310" s="105">
        <f t="shared" si="206"/>
        <v>1</v>
      </c>
      <c r="BW310" s="105">
        <f t="shared" si="196"/>
        <v>1</v>
      </c>
      <c r="BX310" s="105">
        <f t="shared" si="207"/>
        <v>1</v>
      </c>
      <c r="BY310" s="105">
        <f t="shared" si="208"/>
        <v>1</v>
      </c>
      <c r="BZ310" s="105">
        <f t="shared" si="209"/>
        <v>1</v>
      </c>
      <c r="CA310" s="221">
        <v>0.98</v>
      </c>
      <c r="CB310" s="221">
        <v>0.9</v>
      </c>
      <c r="CC310" s="341"/>
      <c r="CD310" s="341"/>
      <c r="CE310" s="341"/>
      <c r="CF310" s="341"/>
      <c r="CG310" s="341"/>
      <c r="CH310" s="341"/>
      <c r="CI310" s="341"/>
      <c r="CJ310" s="222">
        <v>0.998</v>
      </c>
      <c r="CK310" s="222">
        <v>0.95</v>
      </c>
      <c r="CL310" s="223">
        <f t="shared" si="197"/>
        <v>0</v>
      </c>
      <c r="CM310" s="223">
        <f t="shared" si="198"/>
        <v>0</v>
      </c>
      <c r="CN310" s="223">
        <f t="shared" si="199"/>
        <v>0</v>
      </c>
      <c r="CO310" s="223">
        <f t="shared" si="200"/>
        <v>0</v>
      </c>
      <c r="CP310" s="223">
        <f t="shared" si="201"/>
        <v>0</v>
      </c>
      <c r="CQ310" s="223">
        <f t="shared" si="202"/>
        <v>0</v>
      </c>
      <c r="CR310" s="223">
        <f t="shared" si="203"/>
        <v>0</v>
      </c>
      <c r="CS310" s="343"/>
      <c r="CT310" s="343"/>
      <c r="CU310" s="343"/>
      <c r="CV310" s="343"/>
      <c r="CW310" s="343"/>
      <c r="CX310" s="343"/>
      <c r="CY310" s="343"/>
      <c r="CZ310" s="342"/>
      <c r="DA310" s="338"/>
      <c r="DB310" s="338"/>
      <c r="DC310" s="338"/>
      <c r="DD310" s="338"/>
      <c r="DE310" s="84">
        <f t="shared" si="181"/>
        <v>0</v>
      </c>
      <c r="DF310" s="84">
        <f t="shared" si="181"/>
        <v>0</v>
      </c>
      <c r="DG310" s="84">
        <f t="shared" si="181"/>
        <v>0</v>
      </c>
      <c r="DH310" s="84">
        <f t="shared" si="182"/>
        <v>0</v>
      </c>
      <c r="DI310" s="84">
        <f t="shared" si="182"/>
        <v>0</v>
      </c>
      <c r="DJ310" s="84">
        <f t="shared" si="182"/>
        <v>0</v>
      </c>
      <c r="DK310" s="84">
        <f t="shared" si="178"/>
        <v>0</v>
      </c>
      <c r="DL310" s="337"/>
      <c r="DM310" s="337"/>
      <c r="DN310" s="337"/>
      <c r="DO310" s="337"/>
      <c r="DP310" s="337"/>
      <c r="DQ310" s="337"/>
      <c r="DR310" s="337"/>
    </row>
    <row r="311" spans="1:122" ht="13.5" thickBot="1" x14ac:dyDescent="0.25">
      <c r="A311" s="84">
        <v>1985</v>
      </c>
      <c r="B311" s="334">
        <v>11</v>
      </c>
      <c r="C311" s="113">
        <v>42807</v>
      </c>
      <c r="D311" s="87"/>
      <c r="E311" s="84"/>
      <c r="F311" s="88"/>
      <c r="G311" s="84"/>
      <c r="H311" s="89"/>
      <c r="I311" s="88"/>
      <c r="J311" s="84"/>
      <c r="K311" s="88"/>
      <c r="L311" s="89"/>
      <c r="M311" s="88"/>
      <c r="N311" s="88"/>
      <c r="O311" s="88"/>
      <c r="P311" s="90"/>
      <c r="Q311" s="88"/>
      <c r="R311" s="88"/>
      <c r="S311" s="88"/>
      <c r="T311" s="90"/>
      <c r="U311" s="88"/>
      <c r="V311" s="88"/>
      <c r="W311" s="88"/>
      <c r="X311" s="90"/>
      <c r="Y311" s="84"/>
      <c r="Z311" s="84"/>
      <c r="AA311" s="94"/>
      <c r="AB311" s="115"/>
      <c r="AC311" s="84"/>
      <c r="AD311" s="84"/>
      <c r="AE311" s="115"/>
      <c r="AF311" s="84"/>
      <c r="AG311" s="84"/>
      <c r="AH311" s="115"/>
      <c r="AI311" s="84"/>
      <c r="AJ311" s="84"/>
      <c r="AK311" s="224"/>
      <c r="AL311" s="84"/>
      <c r="AM311" s="94"/>
      <c r="AN311" s="224"/>
      <c r="AO311" s="84"/>
      <c r="AP311" s="94"/>
      <c r="AQ311" s="224"/>
      <c r="AR311" s="84"/>
      <c r="AS311" s="94"/>
      <c r="AT311" s="224"/>
      <c r="AU311" s="84"/>
      <c r="AV311" s="225"/>
      <c r="AW311" s="226"/>
      <c r="AX311" s="226"/>
      <c r="AY311" s="227"/>
      <c r="AZ311" s="116"/>
      <c r="BA311" s="97"/>
      <c r="BB311" s="98"/>
      <c r="BC311" s="98"/>
      <c r="BD311" s="98"/>
      <c r="BE311" s="118"/>
      <c r="BF311" s="101"/>
      <c r="BG311" s="84"/>
      <c r="BH311" s="84"/>
      <c r="BI311" s="102"/>
      <c r="BJ311" s="102"/>
      <c r="BK311" s="102"/>
      <c r="BL311" s="103"/>
      <c r="BM311" s="104"/>
      <c r="BN311" s="102"/>
      <c r="BO311" s="102"/>
      <c r="BP311" s="104"/>
      <c r="BQ311" s="104"/>
      <c r="BR311" s="104"/>
      <c r="BS311" s="237"/>
      <c r="BT311" s="105">
        <f t="shared" si="204"/>
        <v>1</v>
      </c>
      <c r="BU311" s="105">
        <f t="shared" si="205"/>
        <v>1</v>
      </c>
      <c r="BV311" s="105">
        <f t="shared" si="206"/>
        <v>1</v>
      </c>
      <c r="BW311" s="105">
        <f t="shared" si="196"/>
        <v>1</v>
      </c>
      <c r="BX311" s="105">
        <f t="shared" si="207"/>
        <v>1</v>
      </c>
      <c r="BY311" s="105">
        <f t="shared" si="208"/>
        <v>1</v>
      </c>
      <c r="BZ311" s="105">
        <f t="shared" si="209"/>
        <v>1</v>
      </c>
      <c r="CA311" s="221">
        <v>0.98</v>
      </c>
      <c r="CB311" s="221">
        <v>0.9</v>
      </c>
      <c r="CC311" s="339">
        <f t="shared" ref="CC311:CI311" si="217">AVERAGE(BT311:BT317)</f>
        <v>1</v>
      </c>
      <c r="CD311" s="339">
        <f t="shared" si="217"/>
        <v>1</v>
      </c>
      <c r="CE311" s="339">
        <f t="shared" si="217"/>
        <v>1</v>
      </c>
      <c r="CF311" s="339">
        <f t="shared" si="217"/>
        <v>1</v>
      </c>
      <c r="CG311" s="339">
        <f t="shared" si="217"/>
        <v>1</v>
      </c>
      <c r="CH311" s="339">
        <f t="shared" si="217"/>
        <v>1</v>
      </c>
      <c r="CI311" s="339">
        <f t="shared" si="217"/>
        <v>1</v>
      </c>
      <c r="CJ311" s="222">
        <v>0.998</v>
      </c>
      <c r="CK311" s="222">
        <v>0.95</v>
      </c>
      <c r="CL311" s="223">
        <f t="shared" si="197"/>
        <v>0</v>
      </c>
      <c r="CM311" s="223">
        <f t="shared" si="198"/>
        <v>0</v>
      </c>
      <c r="CN311" s="223">
        <f t="shared" si="199"/>
        <v>0</v>
      </c>
      <c r="CO311" s="223">
        <f t="shared" si="200"/>
        <v>0</v>
      </c>
      <c r="CP311" s="223">
        <f t="shared" si="201"/>
        <v>0</v>
      </c>
      <c r="CQ311" s="223">
        <f t="shared" si="202"/>
        <v>0</v>
      </c>
      <c r="CR311" s="223">
        <f t="shared" si="203"/>
        <v>0</v>
      </c>
      <c r="CS311" s="342">
        <f t="shared" ref="CS311:CY311" si="218">AVERAGE(CL311:CL317)</f>
        <v>0</v>
      </c>
      <c r="CT311" s="342">
        <f t="shared" si="218"/>
        <v>0</v>
      </c>
      <c r="CU311" s="342">
        <f t="shared" si="218"/>
        <v>0</v>
      </c>
      <c r="CV311" s="342">
        <f t="shared" si="218"/>
        <v>0</v>
      </c>
      <c r="CW311" s="342">
        <f t="shared" si="218"/>
        <v>0</v>
      </c>
      <c r="CX311" s="342">
        <f t="shared" si="218"/>
        <v>0</v>
      </c>
      <c r="CY311" s="342">
        <f t="shared" si="218"/>
        <v>0</v>
      </c>
      <c r="CZ311" s="342" t="e">
        <f>(SUM(Q310:Q316)-SUM(R310:R316))/SUM(Q310:Q316)</f>
        <v>#DIV/0!</v>
      </c>
      <c r="DA311" s="338" t="e">
        <f>(SUM(U310:U316)-SUM(V310:V316))/SUM(U310:U316)</f>
        <v>#DIV/0!</v>
      </c>
      <c r="DB311" s="338" t="e">
        <f>((SUM(E310:E316)-SUM(F310:F316))/SUM(E310:E316))</f>
        <v>#DIV/0!</v>
      </c>
      <c r="DC311" s="338" t="e">
        <f>((SUM(I310:I316)-SUM(J310:J316))/SUM(I310:I316))</f>
        <v>#DIV/0!</v>
      </c>
      <c r="DD311" s="338" t="e">
        <f>((SUM(M310:M316)-SUM(N310:N316))/SUM(M310:M316))</f>
        <v>#DIV/0!</v>
      </c>
      <c r="DE311" s="84">
        <f t="shared" si="181"/>
        <v>0</v>
      </c>
      <c r="DF311" s="84">
        <f t="shared" si="181"/>
        <v>0</v>
      </c>
      <c r="DG311" s="84">
        <f t="shared" si="181"/>
        <v>0</v>
      </c>
      <c r="DH311" s="84">
        <f t="shared" si="182"/>
        <v>0</v>
      </c>
      <c r="DI311" s="84">
        <f t="shared" si="182"/>
        <v>0</v>
      </c>
      <c r="DJ311" s="84">
        <f t="shared" si="182"/>
        <v>0</v>
      </c>
      <c r="DK311" s="84">
        <f t="shared" si="178"/>
        <v>0</v>
      </c>
      <c r="DL311" s="337">
        <f>IF(CC311&lt;99%,5000,IF(CC311&lt;99.2%,4500,IF(CC311&lt;99.3%,4000,IF(CC311&lt;99.4%,3500,IF(CC311&lt;99.5%,3000,IF(CC311&lt;99.6%,2500,IF(CC311&lt;99.7%,2000,IF(CC311&lt;99.8%,1500,))))))))</f>
        <v>0</v>
      </c>
      <c r="DM311" s="337">
        <f>IF(CD311&lt;99%,5000,IF(CD311&lt;99.2%,4500,IF(CD311&lt;99.3%,4000,IF(CD311&lt;99.4%,3500,IF(CD311&lt;99.5%,3000,IF(CD311&lt;99.6%,2500,IF(CD311&lt;99.7%,2000,IF(CD311&lt;99.8%,1500,))))))))</f>
        <v>0</v>
      </c>
      <c r="DN311" s="337">
        <f>IF(CE311&lt;99%,5000,IF(CE311&lt;99.2%,4500,IF(CE311&lt;99.3%,4000,IF(CE311&lt;99.4%,3500,IF(CE311&lt;99.5%,3000,IF(CE311&lt;99.6%,2500,IF(CE311&lt;99.7%,2000,IF(CE311&lt;99.8%,1500,))))))))</f>
        <v>0</v>
      </c>
      <c r="DO311" s="337">
        <f>IF(CF311&lt;88.2%,5000,IF(CF311&lt;88.4%,4500,IF(CF311&lt;88.5%,4000,IF(CF311&lt;88.6%,3500,IF(CF311&lt;88.7%,3000,IF(CF311&lt;88.8%,2500,IF(CF311&lt;88.9%,2000,IF(CF311&lt;90%,1500,))))))))</f>
        <v>0</v>
      </c>
      <c r="DP311" s="337">
        <f>IF(CG311&lt;99%,5000,IF(CG311&lt;99.2%,4500,IF(CG311&lt;99.3%,4000,IF(CG311&lt;99.4%,3500,IF(CG311&lt;99.5%,3000,IF(CG311&lt;99.6%,2500,IF(CG311&lt;99.7%,2000,IF(CG311&lt;99.8%,1500,))))))))</f>
        <v>0</v>
      </c>
      <c r="DQ311" s="337">
        <f>IF(CH311&lt;99%,5000,IF(CH311&lt;99.2%,4500,IF(CH311&lt;99.3%,4000,IF(CH311&lt;99.4%,3500,IF(CH311&lt;99.5%,3000,IF(CH311&lt;99.6%,2500,IF(CH311&lt;99.7%,2000,IF(CH311&lt;99.8%,1500,))))))))</f>
        <v>0</v>
      </c>
      <c r="DR311" s="337">
        <f>IF(CI311&lt;99%,5000,IF(CI311&lt;99.2%,4500,IF(CI311&lt;99.3%,4000,IF(CI311&lt;99.4%,3500,IF(CI311&lt;99.5%,3000,IF(CI311&lt;99.6%,2500,IF(CI311&lt;99.7%,2000,IF(CI311&lt;99.8%,1500,))))))))</f>
        <v>0</v>
      </c>
    </row>
    <row r="312" spans="1:122" ht="13.5" thickBot="1" x14ac:dyDescent="0.25">
      <c r="A312" s="84">
        <v>1986</v>
      </c>
      <c r="B312" s="335"/>
      <c r="C312" s="113">
        <v>42808</v>
      </c>
      <c r="D312" s="87"/>
      <c r="E312" s="84"/>
      <c r="F312" s="88"/>
      <c r="G312" s="84"/>
      <c r="H312" s="89"/>
      <c r="I312" s="88"/>
      <c r="J312" s="84"/>
      <c r="K312" s="88"/>
      <c r="L312" s="89"/>
      <c r="M312" s="88"/>
      <c r="N312" s="88"/>
      <c r="O312" s="88"/>
      <c r="P312" s="90"/>
      <c r="Q312" s="88"/>
      <c r="R312" s="88"/>
      <c r="S312" s="88"/>
      <c r="T312" s="90"/>
      <c r="U312" s="88"/>
      <c r="V312" s="88"/>
      <c r="W312" s="88"/>
      <c r="X312" s="90"/>
      <c r="Y312" s="84"/>
      <c r="Z312" s="84"/>
      <c r="AA312" s="94"/>
      <c r="AB312" s="115"/>
      <c r="AC312" s="84"/>
      <c r="AD312" s="84"/>
      <c r="AE312" s="115"/>
      <c r="AF312" s="84"/>
      <c r="AG312" s="84"/>
      <c r="AH312" s="115"/>
      <c r="AI312" s="84"/>
      <c r="AJ312" s="84"/>
      <c r="AK312" s="224"/>
      <c r="AL312" s="84"/>
      <c r="AM312" s="94"/>
      <c r="AN312" s="224"/>
      <c r="AO312" s="84"/>
      <c r="AP312" s="94"/>
      <c r="AQ312" s="224"/>
      <c r="AR312" s="84"/>
      <c r="AS312" s="94"/>
      <c r="AT312" s="224"/>
      <c r="AU312" s="84"/>
      <c r="AV312" s="225"/>
      <c r="AW312" s="226"/>
      <c r="AX312" s="226"/>
      <c r="AY312" s="227"/>
      <c r="AZ312" s="116"/>
      <c r="BA312" s="97"/>
      <c r="BB312" s="98"/>
      <c r="BC312" s="98"/>
      <c r="BD312" s="98"/>
      <c r="BE312" s="118"/>
      <c r="BF312" s="101"/>
      <c r="BG312" s="84"/>
      <c r="BH312" s="84"/>
      <c r="BI312" s="102"/>
      <c r="BJ312" s="102"/>
      <c r="BK312" s="102"/>
      <c r="BL312" s="103"/>
      <c r="BM312" s="104"/>
      <c r="BN312" s="102"/>
      <c r="BO312" s="102"/>
      <c r="BP312" s="104"/>
      <c r="BQ312" s="104"/>
      <c r="BR312" s="104"/>
      <c r="BS312" s="237"/>
      <c r="BT312" s="105">
        <f t="shared" si="204"/>
        <v>1</v>
      </c>
      <c r="BU312" s="105">
        <f t="shared" si="205"/>
        <v>1</v>
      </c>
      <c r="BV312" s="105">
        <f t="shared" si="206"/>
        <v>1</v>
      </c>
      <c r="BW312" s="105">
        <f t="shared" si="196"/>
        <v>1</v>
      </c>
      <c r="BX312" s="105">
        <f t="shared" si="207"/>
        <v>1</v>
      </c>
      <c r="BY312" s="105">
        <f t="shared" si="208"/>
        <v>1</v>
      </c>
      <c r="BZ312" s="105">
        <f t="shared" si="209"/>
        <v>1</v>
      </c>
      <c r="CA312" s="221">
        <v>0.98</v>
      </c>
      <c r="CB312" s="221">
        <v>0.9</v>
      </c>
      <c r="CC312" s="340"/>
      <c r="CD312" s="340"/>
      <c r="CE312" s="340"/>
      <c r="CF312" s="340"/>
      <c r="CG312" s="340"/>
      <c r="CH312" s="340"/>
      <c r="CI312" s="340"/>
      <c r="CJ312" s="222">
        <v>0.998</v>
      </c>
      <c r="CK312" s="222">
        <v>0.95</v>
      </c>
      <c r="CL312" s="223">
        <f t="shared" si="197"/>
        <v>0</v>
      </c>
      <c r="CM312" s="223">
        <f t="shared" si="198"/>
        <v>0</v>
      </c>
      <c r="CN312" s="223">
        <f t="shared" si="199"/>
        <v>0</v>
      </c>
      <c r="CO312" s="223">
        <f t="shared" si="200"/>
        <v>0</v>
      </c>
      <c r="CP312" s="223">
        <f t="shared" si="201"/>
        <v>0</v>
      </c>
      <c r="CQ312" s="223">
        <f t="shared" si="202"/>
        <v>0</v>
      </c>
      <c r="CR312" s="223">
        <f t="shared" si="203"/>
        <v>0</v>
      </c>
      <c r="CS312" s="343"/>
      <c r="CT312" s="343"/>
      <c r="CU312" s="343"/>
      <c r="CV312" s="343"/>
      <c r="CW312" s="343"/>
      <c r="CX312" s="343"/>
      <c r="CY312" s="343"/>
      <c r="CZ312" s="342"/>
      <c r="DA312" s="338"/>
      <c r="DB312" s="338"/>
      <c r="DC312" s="338"/>
      <c r="DD312" s="338"/>
      <c r="DE312" s="84">
        <f t="shared" si="181"/>
        <v>0</v>
      </c>
      <c r="DF312" s="84">
        <f t="shared" si="181"/>
        <v>0</v>
      </c>
      <c r="DG312" s="84">
        <f t="shared" si="181"/>
        <v>0</v>
      </c>
      <c r="DH312" s="84">
        <f t="shared" si="182"/>
        <v>0</v>
      </c>
      <c r="DI312" s="84">
        <f t="shared" si="182"/>
        <v>0</v>
      </c>
      <c r="DJ312" s="84">
        <f t="shared" si="182"/>
        <v>0</v>
      </c>
      <c r="DK312" s="84">
        <f t="shared" si="178"/>
        <v>0</v>
      </c>
      <c r="DL312" s="337"/>
      <c r="DM312" s="337"/>
      <c r="DN312" s="337"/>
      <c r="DO312" s="337"/>
      <c r="DP312" s="337"/>
      <c r="DQ312" s="337"/>
      <c r="DR312" s="337"/>
    </row>
    <row r="313" spans="1:122" ht="13.5" thickBot="1" x14ac:dyDescent="0.25">
      <c r="A313" s="84">
        <v>1987</v>
      </c>
      <c r="B313" s="335"/>
      <c r="C313" s="113">
        <v>42809</v>
      </c>
      <c r="D313" s="87"/>
      <c r="E313" s="84"/>
      <c r="F313" s="88"/>
      <c r="G313" s="84"/>
      <c r="H313" s="89"/>
      <c r="I313" s="88"/>
      <c r="J313" s="84"/>
      <c r="K313" s="88"/>
      <c r="L313" s="89"/>
      <c r="M313" s="88"/>
      <c r="N313" s="88"/>
      <c r="O313" s="88"/>
      <c r="P313" s="90"/>
      <c r="Q313" s="88"/>
      <c r="R313" s="88"/>
      <c r="S313" s="88"/>
      <c r="T313" s="90"/>
      <c r="U313" s="88"/>
      <c r="V313" s="88"/>
      <c r="W313" s="88"/>
      <c r="X313" s="90"/>
      <c r="Y313" s="84"/>
      <c r="Z313" s="84"/>
      <c r="AA313" s="94"/>
      <c r="AB313" s="115"/>
      <c r="AC313" s="84"/>
      <c r="AD313" s="84"/>
      <c r="AE313" s="115"/>
      <c r="AF313" s="84"/>
      <c r="AG313" s="84"/>
      <c r="AH313" s="115"/>
      <c r="AI313" s="84"/>
      <c r="AJ313" s="84"/>
      <c r="AK313" s="224"/>
      <c r="AL313" s="84"/>
      <c r="AM313" s="94"/>
      <c r="AN313" s="224"/>
      <c r="AO313" s="84"/>
      <c r="AP313" s="94"/>
      <c r="AQ313" s="224"/>
      <c r="AR313" s="84"/>
      <c r="AS313" s="94"/>
      <c r="AT313" s="224"/>
      <c r="AU313" s="84"/>
      <c r="AV313" s="225"/>
      <c r="AW313" s="226"/>
      <c r="AX313" s="226"/>
      <c r="AY313" s="227"/>
      <c r="AZ313" s="116"/>
      <c r="BA313" s="97"/>
      <c r="BB313" s="98"/>
      <c r="BC313" s="98"/>
      <c r="BD313" s="98"/>
      <c r="BE313" s="118"/>
      <c r="BF313" s="101"/>
      <c r="BG313" s="84"/>
      <c r="BH313" s="84"/>
      <c r="BI313" s="102"/>
      <c r="BJ313" s="102"/>
      <c r="BK313" s="102"/>
      <c r="BL313" s="103"/>
      <c r="BM313" s="104"/>
      <c r="BN313" s="102"/>
      <c r="BO313" s="102"/>
      <c r="BP313" s="104"/>
      <c r="BQ313" s="104"/>
      <c r="BR313" s="104"/>
      <c r="BS313" s="237"/>
      <c r="BT313" s="105">
        <f t="shared" si="204"/>
        <v>1</v>
      </c>
      <c r="BU313" s="105">
        <f t="shared" si="205"/>
        <v>1</v>
      </c>
      <c r="BV313" s="105">
        <f t="shared" si="206"/>
        <v>1</v>
      </c>
      <c r="BW313" s="105">
        <f t="shared" si="196"/>
        <v>1</v>
      </c>
      <c r="BX313" s="105">
        <f t="shared" si="207"/>
        <v>1</v>
      </c>
      <c r="BY313" s="105">
        <f t="shared" si="208"/>
        <v>1</v>
      </c>
      <c r="BZ313" s="105">
        <f t="shared" si="209"/>
        <v>1</v>
      </c>
      <c r="CA313" s="221">
        <v>0.98</v>
      </c>
      <c r="CB313" s="221">
        <v>0.9</v>
      </c>
      <c r="CC313" s="340"/>
      <c r="CD313" s="340"/>
      <c r="CE313" s="340"/>
      <c r="CF313" s="340"/>
      <c r="CG313" s="340"/>
      <c r="CH313" s="340"/>
      <c r="CI313" s="340"/>
      <c r="CJ313" s="222">
        <v>0.998</v>
      </c>
      <c r="CK313" s="222">
        <v>0.95</v>
      </c>
      <c r="CL313" s="223">
        <f t="shared" si="197"/>
        <v>0</v>
      </c>
      <c r="CM313" s="223">
        <f t="shared" si="198"/>
        <v>0</v>
      </c>
      <c r="CN313" s="223">
        <f t="shared" si="199"/>
        <v>0</v>
      </c>
      <c r="CO313" s="223">
        <f t="shared" si="200"/>
        <v>0</v>
      </c>
      <c r="CP313" s="223">
        <f t="shared" si="201"/>
        <v>0</v>
      </c>
      <c r="CQ313" s="223">
        <f t="shared" si="202"/>
        <v>0</v>
      </c>
      <c r="CR313" s="223">
        <f t="shared" si="203"/>
        <v>0</v>
      </c>
      <c r="CS313" s="343"/>
      <c r="CT313" s="343"/>
      <c r="CU313" s="343"/>
      <c r="CV313" s="343"/>
      <c r="CW313" s="343"/>
      <c r="CX313" s="343"/>
      <c r="CY313" s="343"/>
      <c r="CZ313" s="342"/>
      <c r="DA313" s="338"/>
      <c r="DB313" s="338"/>
      <c r="DC313" s="338"/>
      <c r="DD313" s="338"/>
      <c r="DE313" s="84">
        <f t="shared" si="181"/>
        <v>0</v>
      </c>
      <c r="DF313" s="84">
        <f t="shared" si="181"/>
        <v>0</v>
      </c>
      <c r="DG313" s="84">
        <f t="shared" si="181"/>
        <v>0</v>
      </c>
      <c r="DH313" s="84">
        <f t="shared" si="182"/>
        <v>0</v>
      </c>
      <c r="DI313" s="84">
        <f t="shared" si="182"/>
        <v>0</v>
      </c>
      <c r="DJ313" s="84">
        <f t="shared" si="182"/>
        <v>0</v>
      </c>
      <c r="DK313" s="84">
        <f t="shared" si="178"/>
        <v>0</v>
      </c>
      <c r="DL313" s="337"/>
      <c r="DM313" s="337"/>
      <c r="DN313" s="337"/>
      <c r="DO313" s="337"/>
      <c r="DP313" s="337"/>
      <c r="DQ313" s="337"/>
      <c r="DR313" s="337"/>
    </row>
    <row r="314" spans="1:122" ht="13.5" thickBot="1" x14ac:dyDescent="0.25">
      <c r="A314" s="84">
        <v>1988</v>
      </c>
      <c r="B314" s="335"/>
      <c r="C314" s="113">
        <v>42810</v>
      </c>
      <c r="D314" s="87"/>
      <c r="E314" s="84"/>
      <c r="F314" s="88"/>
      <c r="G314" s="84"/>
      <c r="H314" s="89"/>
      <c r="I314" s="88"/>
      <c r="J314" s="84"/>
      <c r="K314" s="88"/>
      <c r="L314" s="89"/>
      <c r="M314" s="88"/>
      <c r="N314" s="88"/>
      <c r="O314" s="88"/>
      <c r="P314" s="90"/>
      <c r="Q314" s="88"/>
      <c r="R314" s="88"/>
      <c r="S314" s="88"/>
      <c r="T314" s="90"/>
      <c r="U314" s="88"/>
      <c r="V314" s="88"/>
      <c r="W314" s="88"/>
      <c r="X314" s="90"/>
      <c r="Y314" s="84"/>
      <c r="Z314" s="84"/>
      <c r="AA314" s="94"/>
      <c r="AB314" s="115"/>
      <c r="AC314" s="84"/>
      <c r="AD314" s="84"/>
      <c r="AE314" s="115"/>
      <c r="AF314" s="84"/>
      <c r="AG314" s="84"/>
      <c r="AH314" s="115"/>
      <c r="AI314" s="84"/>
      <c r="AJ314" s="84"/>
      <c r="AK314" s="224"/>
      <c r="AL314" s="84"/>
      <c r="AM314" s="94"/>
      <c r="AN314" s="224"/>
      <c r="AO314" s="84"/>
      <c r="AP314" s="94"/>
      <c r="AQ314" s="224"/>
      <c r="AR314" s="84"/>
      <c r="AS314" s="94"/>
      <c r="AT314" s="224"/>
      <c r="AU314" s="84"/>
      <c r="AV314" s="225"/>
      <c r="AW314" s="226"/>
      <c r="AX314" s="226"/>
      <c r="AY314" s="227"/>
      <c r="AZ314" s="116"/>
      <c r="BA314" s="97"/>
      <c r="BB314" s="98"/>
      <c r="BC314" s="98"/>
      <c r="BD314" s="98"/>
      <c r="BE314" s="118"/>
      <c r="BF314" s="101"/>
      <c r="BG314" s="84"/>
      <c r="BH314" s="84"/>
      <c r="BI314" s="102"/>
      <c r="BJ314" s="102"/>
      <c r="BK314" s="102"/>
      <c r="BL314" s="103"/>
      <c r="BM314" s="104"/>
      <c r="BN314" s="102"/>
      <c r="BO314" s="102"/>
      <c r="BP314" s="104"/>
      <c r="BQ314" s="104"/>
      <c r="BR314" s="104"/>
      <c r="BS314" s="237"/>
      <c r="BT314" s="105">
        <f t="shared" si="204"/>
        <v>1</v>
      </c>
      <c r="BU314" s="105">
        <f t="shared" si="205"/>
        <v>1</v>
      </c>
      <c r="BV314" s="105">
        <f t="shared" si="206"/>
        <v>1</v>
      </c>
      <c r="BW314" s="105">
        <f t="shared" si="196"/>
        <v>1</v>
      </c>
      <c r="BX314" s="105">
        <f t="shared" si="207"/>
        <v>1</v>
      </c>
      <c r="BY314" s="105">
        <f t="shared" si="208"/>
        <v>1</v>
      </c>
      <c r="BZ314" s="105">
        <f t="shared" si="209"/>
        <v>1</v>
      </c>
      <c r="CA314" s="221">
        <v>0.98</v>
      </c>
      <c r="CB314" s="221">
        <v>0.9</v>
      </c>
      <c r="CC314" s="340"/>
      <c r="CD314" s="340"/>
      <c r="CE314" s="340"/>
      <c r="CF314" s="340"/>
      <c r="CG314" s="340"/>
      <c r="CH314" s="340"/>
      <c r="CI314" s="340"/>
      <c r="CJ314" s="222">
        <v>0.998</v>
      </c>
      <c r="CK314" s="222">
        <v>0.95</v>
      </c>
      <c r="CL314" s="223">
        <f t="shared" si="197"/>
        <v>0</v>
      </c>
      <c r="CM314" s="223">
        <f t="shared" si="198"/>
        <v>0</v>
      </c>
      <c r="CN314" s="223">
        <f t="shared" si="199"/>
        <v>0</v>
      </c>
      <c r="CO314" s="223">
        <f t="shared" si="200"/>
        <v>0</v>
      </c>
      <c r="CP314" s="223">
        <f t="shared" si="201"/>
        <v>0</v>
      </c>
      <c r="CQ314" s="223">
        <f t="shared" si="202"/>
        <v>0</v>
      </c>
      <c r="CR314" s="223">
        <f t="shared" si="203"/>
        <v>0</v>
      </c>
      <c r="CS314" s="343"/>
      <c r="CT314" s="343"/>
      <c r="CU314" s="343"/>
      <c r="CV314" s="343"/>
      <c r="CW314" s="343"/>
      <c r="CX314" s="343"/>
      <c r="CY314" s="343"/>
      <c r="CZ314" s="342"/>
      <c r="DA314" s="338"/>
      <c r="DB314" s="338"/>
      <c r="DC314" s="338"/>
      <c r="DD314" s="338"/>
      <c r="DE314" s="84">
        <f t="shared" si="181"/>
        <v>0</v>
      </c>
      <c r="DF314" s="84">
        <f t="shared" si="181"/>
        <v>0</v>
      </c>
      <c r="DG314" s="84">
        <f t="shared" si="181"/>
        <v>0</v>
      </c>
      <c r="DH314" s="84">
        <f t="shared" si="182"/>
        <v>0</v>
      </c>
      <c r="DI314" s="84">
        <f t="shared" si="182"/>
        <v>0</v>
      </c>
      <c r="DJ314" s="84">
        <f t="shared" si="182"/>
        <v>0</v>
      </c>
      <c r="DK314" s="84">
        <f t="shared" si="178"/>
        <v>0</v>
      </c>
      <c r="DL314" s="337"/>
      <c r="DM314" s="337"/>
      <c r="DN314" s="337"/>
      <c r="DO314" s="337"/>
      <c r="DP314" s="337"/>
      <c r="DQ314" s="337"/>
      <c r="DR314" s="337"/>
    </row>
    <row r="315" spans="1:122" ht="13.5" thickBot="1" x14ac:dyDescent="0.25">
      <c r="A315" s="84">
        <v>1989</v>
      </c>
      <c r="B315" s="335"/>
      <c r="C315" s="113">
        <v>42811</v>
      </c>
      <c r="D315" s="87"/>
      <c r="E315" s="84"/>
      <c r="F315" s="88"/>
      <c r="G315" s="84"/>
      <c r="H315" s="89"/>
      <c r="I315" s="88"/>
      <c r="J315" s="84"/>
      <c r="K315" s="88"/>
      <c r="L315" s="89"/>
      <c r="M315" s="88"/>
      <c r="N315" s="88"/>
      <c r="O315" s="88"/>
      <c r="P315" s="90"/>
      <c r="Q315" s="88"/>
      <c r="R315" s="88"/>
      <c r="S315" s="88"/>
      <c r="T315" s="90"/>
      <c r="U315" s="88"/>
      <c r="V315" s="88"/>
      <c r="W315" s="88"/>
      <c r="X315" s="90"/>
      <c r="Y315" s="84"/>
      <c r="Z315" s="84"/>
      <c r="AA315" s="94"/>
      <c r="AB315" s="115"/>
      <c r="AC315" s="84"/>
      <c r="AD315" s="84"/>
      <c r="AE315" s="115"/>
      <c r="AF315" s="84"/>
      <c r="AG315" s="84"/>
      <c r="AH315" s="115"/>
      <c r="AI315" s="84"/>
      <c r="AJ315" s="84"/>
      <c r="AK315" s="224"/>
      <c r="AL315" s="84"/>
      <c r="AM315" s="94"/>
      <c r="AN315" s="224"/>
      <c r="AO315" s="84"/>
      <c r="AP315" s="94"/>
      <c r="AQ315" s="224"/>
      <c r="AR315" s="84"/>
      <c r="AS315" s="94"/>
      <c r="AT315" s="224"/>
      <c r="AU315" s="84"/>
      <c r="AV315" s="225"/>
      <c r="AW315" s="226"/>
      <c r="AX315" s="226"/>
      <c r="AY315" s="227"/>
      <c r="AZ315" s="116"/>
      <c r="BA315" s="97"/>
      <c r="BB315" s="98"/>
      <c r="BC315" s="98"/>
      <c r="BD315" s="98"/>
      <c r="BE315" s="118"/>
      <c r="BF315" s="101"/>
      <c r="BG315" s="84"/>
      <c r="BH315" s="84"/>
      <c r="BI315" s="102"/>
      <c r="BJ315" s="102"/>
      <c r="BK315" s="102"/>
      <c r="BL315" s="103"/>
      <c r="BM315" s="104"/>
      <c r="BN315" s="102"/>
      <c r="BO315" s="102"/>
      <c r="BP315" s="104"/>
      <c r="BQ315" s="104"/>
      <c r="BR315" s="104"/>
      <c r="BS315" s="237"/>
      <c r="BT315" s="105">
        <f t="shared" si="204"/>
        <v>1</v>
      </c>
      <c r="BU315" s="105">
        <f t="shared" si="205"/>
        <v>1</v>
      </c>
      <c r="BV315" s="105">
        <f t="shared" si="206"/>
        <v>1</v>
      </c>
      <c r="BW315" s="105">
        <f t="shared" si="196"/>
        <v>1</v>
      </c>
      <c r="BX315" s="105">
        <f t="shared" si="207"/>
        <v>1</v>
      </c>
      <c r="BY315" s="105">
        <f t="shared" si="208"/>
        <v>1</v>
      </c>
      <c r="BZ315" s="105">
        <f t="shared" si="209"/>
        <v>1</v>
      </c>
      <c r="CA315" s="221">
        <v>0.98</v>
      </c>
      <c r="CB315" s="221">
        <v>0.9</v>
      </c>
      <c r="CC315" s="340"/>
      <c r="CD315" s="340"/>
      <c r="CE315" s="340"/>
      <c r="CF315" s="340"/>
      <c r="CG315" s="340"/>
      <c r="CH315" s="340"/>
      <c r="CI315" s="340"/>
      <c r="CJ315" s="222">
        <v>0.998</v>
      </c>
      <c r="CK315" s="222">
        <v>0.95</v>
      </c>
      <c r="CL315" s="223">
        <f t="shared" si="197"/>
        <v>0</v>
      </c>
      <c r="CM315" s="223">
        <f t="shared" si="198"/>
        <v>0</v>
      </c>
      <c r="CN315" s="223">
        <f t="shared" si="199"/>
        <v>0</v>
      </c>
      <c r="CO315" s="223">
        <f t="shared" si="200"/>
        <v>0</v>
      </c>
      <c r="CP315" s="223">
        <f t="shared" si="201"/>
        <v>0</v>
      </c>
      <c r="CQ315" s="223">
        <f t="shared" si="202"/>
        <v>0</v>
      </c>
      <c r="CR315" s="223">
        <f t="shared" si="203"/>
        <v>0</v>
      </c>
      <c r="CS315" s="343"/>
      <c r="CT315" s="343"/>
      <c r="CU315" s="343"/>
      <c r="CV315" s="343"/>
      <c r="CW315" s="343"/>
      <c r="CX315" s="343"/>
      <c r="CY315" s="343"/>
      <c r="CZ315" s="342"/>
      <c r="DA315" s="338"/>
      <c r="DB315" s="338"/>
      <c r="DC315" s="338"/>
      <c r="DD315" s="338"/>
      <c r="DE315" s="84">
        <f t="shared" si="181"/>
        <v>0</v>
      </c>
      <c r="DF315" s="84">
        <f t="shared" si="181"/>
        <v>0</v>
      </c>
      <c r="DG315" s="84">
        <f t="shared" si="181"/>
        <v>0</v>
      </c>
      <c r="DH315" s="84">
        <f t="shared" si="182"/>
        <v>0</v>
      </c>
      <c r="DI315" s="84">
        <f t="shared" si="182"/>
        <v>0</v>
      </c>
      <c r="DJ315" s="84">
        <f t="shared" si="182"/>
        <v>0</v>
      </c>
      <c r="DK315" s="84">
        <f t="shared" si="178"/>
        <v>0</v>
      </c>
      <c r="DL315" s="337"/>
      <c r="DM315" s="337"/>
      <c r="DN315" s="337"/>
      <c r="DO315" s="337"/>
      <c r="DP315" s="337"/>
      <c r="DQ315" s="337"/>
      <c r="DR315" s="337"/>
    </row>
    <row r="316" spans="1:122" ht="13.5" thickBot="1" x14ac:dyDescent="0.25">
      <c r="A316" s="84">
        <v>1990</v>
      </c>
      <c r="B316" s="335"/>
      <c r="C316" s="113">
        <v>42812</v>
      </c>
      <c r="D316" s="87"/>
      <c r="E316" s="84"/>
      <c r="F316" s="88"/>
      <c r="G316" s="84"/>
      <c r="H316" s="89"/>
      <c r="I316" s="88"/>
      <c r="J316" s="84"/>
      <c r="K316" s="88"/>
      <c r="L316" s="89"/>
      <c r="M316" s="88"/>
      <c r="N316" s="88"/>
      <c r="O316" s="88"/>
      <c r="P316" s="90"/>
      <c r="Q316" s="88"/>
      <c r="R316" s="88"/>
      <c r="S316" s="88"/>
      <c r="T316" s="90"/>
      <c r="U316" s="88"/>
      <c r="V316" s="88"/>
      <c r="W316" s="88"/>
      <c r="X316" s="90"/>
      <c r="Y316" s="84"/>
      <c r="Z316" s="84"/>
      <c r="AA316" s="94"/>
      <c r="AB316" s="115"/>
      <c r="AC316" s="84"/>
      <c r="AD316" s="84"/>
      <c r="AE316" s="115"/>
      <c r="AF316" s="84"/>
      <c r="AG316" s="84"/>
      <c r="AH316" s="115"/>
      <c r="AI316" s="84"/>
      <c r="AJ316" s="84"/>
      <c r="AK316" s="224"/>
      <c r="AL316" s="84"/>
      <c r="AM316" s="94"/>
      <c r="AN316" s="224"/>
      <c r="AO316" s="84"/>
      <c r="AP316" s="94"/>
      <c r="AQ316" s="224"/>
      <c r="AR316" s="84"/>
      <c r="AS316" s="94"/>
      <c r="AT316" s="224"/>
      <c r="AU316" s="84"/>
      <c r="AV316" s="225"/>
      <c r="AW316" s="226"/>
      <c r="AX316" s="226"/>
      <c r="AY316" s="227"/>
      <c r="AZ316" s="116"/>
      <c r="BA316" s="97"/>
      <c r="BB316" s="98"/>
      <c r="BC316" s="98"/>
      <c r="BD316" s="98"/>
      <c r="BE316" s="118"/>
      <c r="BF316" s="101"/>
      <c r="BG316" s="84"/>
      <c r="BH316" s="84"/>
      <c r="BI316" s="102"/>
      <c r="BJ316" s="102"/>
      <c r="BK316" s="102"/>
      <c r="BL316" s="103"/>
      <c r="BM316" s="104"/>
      <c r="BN316" s="102"/>
      <c r="BO316" s="102"/>
      <c r="BP316" s="104"/>
      <c r="BQ316" s="104"/>
      <c r="BR316" s="104"/>
      <c r="BS316" s="237"/>
      <c r="BT316" s="105">
        <f t="shared" si="204"/>
        <v>1</v>
      </c>
      <c r="BU316" s="105">
        <f t="shared" si="205"/>
        <v>1</v>
      </c>
      <c r="BV316" s="105">
        <f t="shared" si="206"/>
        <v>1</v>
      </c>
      <c r="BW316" s="105">
        <f t="shared" si="196"/>
        <v>1</v>
      </c>
      <c r="BX316" s="105">
        <f t="shared" si="207"/>
        <v>1</v>
      </c>
      <c r="BY316" s="105">
        <f t="shared" si="208"/>
        <v>1</v>
      </c>
      <c r="BZ316" s="105">
        <f t="shared" si="209"/>
        <v>1</v>
      </c>
      <c r="CA316" s="221">
        <v>0.98</v>
      </c>
      <c r="CB316" s="221">
        <v>0.9</v>
      </c>
      <c r="CC316" s="340"/>
      <c r="CD316" s="340"/>
      <c r="CE316" s="340"/>
      <c r="CF316" s="340"/>
      <c r="CG316" s="340"/>
      <c r="CH316" s="340"/>
      <c r="CI316" s="340"/>
      <c r="CJ316" s="222">
        <v>0.998</v>
      </c>
      <c r="CK316" s="222">
        <v>0.95</v>
      </c>
      <c r="CL316" s="223">
        <f t="shared" si="197"/>
        <v>0</v>
      </c>
      <c r="CM316" s="223">
        <f t="shared" si="198"/>
        <v>0</v>
      </c>
      <c r="CN316" s="223">
        <f t="shared" si="199"/>
        <v>0</v>
      </c>
      <c r="CO316" s="223">
        <f t="shared" si="200"/>
        <v>0</v>
      </c>
      <c r="CP316" s="223">
        <f t="shared" si="201"/>
        <v>0</v>
      </c>
      <c r="CQ316" s="223">
        <f t="shared" si="202"/>
        <v>0</v>
      </c>
      <c r="CR316" s="223">
        <f t="shared" si="203"/>
        <v>0</v>
      </c>
      <c r="CS316" s="343"/>
      <c r="CT316" s="343"/>
      <c r="CU316" s="343"/>
      <c r="CV316" s="343"/>
      <c r="CW316" s="343"/>
      <c r="CX316" s="343"/>
      <c r="CY316" s="343"/>
      <c r="CZ316" s="342"/>
      <c r="DA316" s="338"/>
      <c r="DB316" s="338"/>
      <c r="DC316" s="338"/>
      <c r="DD316" s="338"/>
      <c r="DE316" s="84">
        <f t="shared" si="181"/>
        <v>0</v>
      </c>
      <c r="DF316" s="84">
        <f t="shared" si="181"/>
        <v>0</v>
      </c>
      <c r="DG316" s="84">
        <f t="shared" si="181"/>
        <v>0</v>
      </c>
      <c r="DH316" s="84">
        <f t="shared" si="182"/>
        <v>0</v>
      </c>
      <c r="DI316" s="84">
        <f t="shared" si="182"/>
        <v>0</v>
      </c>
      <c r="DJ316" s="84">
        <f t="shared" si="182"/>
        <v>0</v>
      </c>
      <c r="DK316" s="84">
        <f t="shared" si="178"/>
        <v>0</v>
      </c>
      <c r="DL316" s="337"/>
      <c r="DM316" s="337"/>
      <c r="DN316" s="337"/>
      <c r="DO316" s="337"/>
      <c r="DP316" s="337"/>
      <c r="DQ316" s="337"/>
      <c r="DR316" s="337"/>
    </row>
    <row r="317" spans="1:122" ht="13.5" thickBot="1" x14ac:dyDescent="0.25">
      <c r="A317" s="84">
        <v>1991</v>
      </c>
      <c r="B317" s="336"/>
      <c r="C317" s="113">
        <v>42813</v>
      </c>
      <c r="D317" s="87"/>
      <c r="E317" s="84"/>
      <c r="F317" s="88"/>
      <c r="G317" s="84"/>
      <c r="H317" s="89"/>
      <c r="I317" s="88"/>
      <c r="J317" s="84"/>
      <c r="K317" s="88"/>
      <c r="L317" s="89"/>
      <c r="M317" s="88"/>
      <c r="N317" s="88"/>
      <c r="O317" s="88"/>
      <c r="P317" s="90"/>
      <c r="Q317" s="88"/>
      <c r="R317" s="88"/>
      <c r="S317" s="88"/>
      <c r="T317" s="90"/>
      <c r="U317" s="88"/>
      <c r="V317" s="88"/>
      <c r="W317" s="88"/>
      <c r="X317" s="90"/>
      <c r="Y317" s="84"/>
      <c r="Z317" s="84"/>
      <c r="AA317" s="94"/>
      <c r="AB317" s="115"/>
      <c r="AC317" s="84"/>
      <c r="AD317" s="84"/>
      <c r="AE317" s="115"/>
      <c r="AF317" s="84"/>
      <c r="AG317" s="84"/>
      <c r="AH317" s="115"/>
      <c r="AI317" s="84"/>
      <c r="AJ317" s="84"/>
      <c r="AK317" s="224"/>
      <c r="AL317" s="84"/>
      <c r="AM317" s="94"/>
      <c r="AN317" s="224"/>
      <c r="AO317" s="84"/>
      <c r="AP317" s="94"/>
      <c r="AQ317" s="224"/>
      <c r="AR317" s="84"/>
      <c r="AS317" s="94"/>
      <c r="AT317" s="224"/>
      <c r="AU317" s="84"/>
      <c r="AV317" s="225"/>
      <c r="AW317" s="226"/>
      <c r="AX317" s="226"/>
      <c r="AY317" s="227"/>
      <c r="AZ317" s="116"/>
      <c r="BA317" s="97"/>
      <c r="BB317" s="98"/>
      <c r="BC317" s="98"/>
      <c r="BD317" s="98"/>
      <c r="BE317" s="118"/>
      <c r="BF317" s="101"/>
      <c r="BG317" s="84"/>
      <c r="BH317" s="84"/>
      <c r="BI317" s="102"/>
      <c r="BJ317" s="102"/>
      <c r="BK317" s="102"/>
      <c r="BL317" s="103"/>
      <c r="BM317" s="104"/>
      <c r="BN317" s="102"/>
      <c r="BO317" s="102"/>
      <c r="BP317" s="104"/>
      <c r="BQ317" s="104"/>
      <c r="BR317" s="104"/>
      <c r="BS317" s="237"/>
      <c r="BT317" s="105">
        <f t="shared" si="204"/>
        <v>1</v>
      </c>
      <c r="BU317" s="105">
        <f t="shared" si="205"/>
        <v>1</v>
      </c>
      <c r="BV317" s="105">
        <f t="shared" si="206"/>
        <v>1</v>
      </c>
      <c r="BW317" s="105">
        <f t="shared" si="196"/>
        <v>1</v>
      </c>
      <c r="BX317" s="105">
        <f t="shared" si="207"/>
        <v>1</v>
      </c>
      <c r="BY317" s="105">
        <f t="shared" si="208"/>
        <v>1</v>
      </c>
      <c r="BZ317" s="105">
        <f t="shared" si="209"/>
        <v>1</v>
      </c>
      <c r="CA317" s="221">
        <v>0.98</v>
      </c>
      <c r="CB317" s="221">
        <v>0.9</v>
      </c>
      <c r="CC317" s="341"/>
      <c r="CD317" s="341"/>
      <c r="CE317" s="341"/>
      <c r="CF317" s="341"/>
      <c r="CG317" s="341"/>
      <c r="CH317" s="341"/>
      <c r="CI317" s="341"/>
      <c r="CJ317" s="222">
        <v>0.998</v>
      </c>
      <c r="CK317" s="222">
        <v>0.95</v>
      </c>
      <c r="CL317" s="223">
        <f t="shared" si="197"/>
        <v>0</v>
      </c>
      <c r="CM317" s="223">
        <f t="shared" si="198"/>
        <v>0</v>
      </c>
      <c r="CN317" s="223">
        <f t="shared" si="199"/>
        <v>0</v>
      </c>
      <c r="CO317" s="223">
        <f t="shared" si="200"/>
        <v>0</v>
      </c>
      <c r="CP317" s="223">
        <f t="shared" si="201"/>
        <v>0</v>
      </c>
      <c r="CQ317" s="223">
        <f t="shared" si="202"/>
        <v>0</v>
      </c>
      <c r="CR317" s="223">
        <f t="shared" si="203"/>
        <v>0</v>
      </c>
      <c r="CS317" s="343"/>
      <c r="CT317" s="343"/>
      <c r="CU317" s="343"/>
      <c r="CV317" s="343"/>
      <c r="CW317" s="343"/>
      <c r="CX317" s="343"/>
      <c r="CY317" s="343"/>
      <c r="CZ317" s="342"/>
      <c r="DA317" s="338"/>
      <c r="DB317" s="338"/>
      <c r="DC317" s="338"/>
      <c r="DD317" s="338"/>
      <c r="DE317" s="84">
        <f t="shared" si="181"/>
        <v>0</v>
      </c>
      <c r="DF317" s="84">
        <f t="shared" si="181"/>
        <v>0</v>
      </c>
      <c r="DG317" s="84">
        <f t="shared" si="181"/>
        <v>0</v>
      </c>
      <c r="DH317" s="84">
        <f t="shared" si="182"/>
        <v>0</v>
      </c>
      <c r="DI317" s="84">
        <f t="shared" si="182"/>
        <v>0</v>
      </c>
      <c r="DJ317" s="84">
        <f t="shared" si="182"/>
        <v>0</v>
      </c>
      <c r="DK317" s="84">
        <f t="shared" si="178"/>
        <v>0</v>
      </c>
      <c r="DL317" s="337"/>
      <c r="DM317" s="337"/>
      <c r="DN317" s="337"/>
      <c r="DO317" s="337"/>
      <c r="DP317" s="337"/>
      <c r="DQ317" s="337"/>
      <c r="DR317" s="337"/>
    </row>
    <row r="318" spans="1:122" ht="13.5" thickBot="1" x14ac:dyDescent="0.25">
      <c r="A318" s="84">
        <v>1992</v>
      </c>
      <c r="B318" s="334">
        <v>12</v>
      </c>
      <c r="C318" s="113">
        <v>42814</v>
      </c>
      <c r="D318" s="87"/>
      <c r="E318" s="84"/>
      <c r="F318" s="88"/>
      <c r="G318" s="84"/>
      <c r="H318" s="89"/>
      <c r="I318" s="88"/>
      <c r="J318" s="84"/>
      <c r="K318" s="88"/>
      <c r="L318" s="89"/>
      <c r="M318" s="88"/>
      <c r="N318" s="88"/>
      <c r="O318" s="88"/>
      <c r="P318" s="90"/>
      <c r="Q318" s="88"/>
      <c r="R318" s="88"/>
      <c r="S318" s="88"/>
      <c r="T318" s="90"/>
      <c r="U318" s="88"/>
      <c r="V318" s="88"/>
      <c r="W318" s="88"/>
      <c r="X318" s="90"/>
      <c r="Y318" s="84"/>
      <c r="Z318" s="84"/>
      <c r="AA318" s="94"/>
      <c r="AB318" s="115"/>
      <c r="AC318" s="84"/>
      <c r="AD318" s="84"/>
      <c r="AE318" s="115"/>
      <c r="AF318" s="84"/>
      <c r="AG318" s="84"/>
      <c r="AH318" s="115"/>
      <c r="AI318" s="84"/>
      <c r="AJ318" s="84"/>
      <c r="AK318" s="224"/>
      <c r="AL318" s="84"/>
      <c r="AM318" s="94"/>
      <c r="AN318" s="224"/>
      <c r="AO318" s="84"/>
      <c r="AP318" s="94"/>
      <c r="AQ318" s="224"/>
      <c r="AR318" s="84"/>
      <c r="AS318" s="94"/>
      <c r="AT318" s="224"/>
      <c r="AU318" s="84"/>
      <c r="AV318" s="225"/>
      <c r="AW318" s="226"/>
      <c r="AX318" s="226"/>
      <c r="AY318" s="227"/>
      <c r="AZ318" s="116"/>
      <c r="BA318" s="97"/>
      <c r="BB318" s="98"/>
      <c r="BC318" s="98"/>
      <c r="BD318" s="98"/>
      <c r="BE318" s="118"/>
      <c r="BF318" s="101"/>
      <c r="BG318" s="84"/>
      <c r="BH318" s="84"/>
      <c r="BI318" s="102"/>
      <c r="BJ318" s="102"/>
      <c r="BK318" s="102"/>
      <c r="BL318" s="103"/>
      <c r="BM318" s="104"/>
      <c r="BN318" s="102"/>
      <c r="BO318" s="102"/>
      <c r="BP318" s="104"/>
      <c r="BQ318" s="104"/>
      <c r="BR318" s="104"/>
      <c r="BS318" s="237"/>
      <c r="BT318" s="105">
        <f t="shared" si="204"/>
        <v>1</v>
      </c>
      <c r="BU318" s="105">
        <f t="shared" si="205"/>
        <v>1</v>
      </c>
      <c r="BV318" s="105">
        <f t="shared" si="206"/>
        <v>1</v>
      </c>
      <c r="BW318" s="105">
        <f t="shared" si="196"/>
        <v>1</v>
      </c>
      <c r="BX318" s="105">
        <f t="shared" si="207"/>
        <v>1</v>
      </c>
      <c r="BY318" s="105">
        <f t="shared" si="208"/>
        <v>1</v>
      </c>
      <c r="BZ318" s="105">
        <f t="shared" si="209"/>
        <v>1</v>
      </c>
      <c r="CA318" s="221">
        <v>0.98</v>
      </c>
      <c r="CB318" s="221">
        <v>0.9</v>
      </c>
      <c r="CC318" s="339">
        <f t="shared" ref="CC318:CI318" si="219">AVERAGE(BT318:BT324)</f>
        <v>1</v>
      </c>
      <c r="CD318" s="339">
        <f t="shared" si="219"/>
        <v>1</v>
      </c>
      <c r="CE318" s="339">
        <f t="shared" si="219"/>
        <v>1</v>
      </c>
      <c r="CF318" s="339">
        <f t="shared" si="219"/>
        <v>1</v>
      </c>
      <c r="CG318" s="339">
        <f t="shared" si="219"/>
        <v>1</v>
      </c>
      <c r="CH318" s="339">
        <f t="shared" si="219"/>
        <v>1</v>
      </c>
      <c r="CI318" s="339">
        <f t="shared" si="219"/>
        <v>1</v>
      </c>
      <c r="CJ318" s="222">
        <v>0.998</v>
      </c>
      <c r="CK318" s="222">
        <v>0.95</v>
      </c>
      <c r="CL318" s="223">
        <f t="shared" si="197"/>
        <v>0</v>
      </c>
      <c r="CM318" s="223">
        <f t="shared" si="198"/>
        <v>0</v>
      </c>
      <c r="CN318" s="223">
        <f t="shared" si="199"/>
        <v>0</v>
      </c>
      <c r="CO318" s="223">
        <f t="shared" si="200"/>
        <v>0</v>
      </c>
      <c r="CP318" s="223">
        <f t="shared" si="201"/>
        <v>0</v>
      </c>
      <c r="CQ318" s="223">
        <f t="shared" si="202"/>
        <v>0</v>
      </c>
      <c r="CR318" s="223">
        <f t="shared" si="203"/>
        <v>0</v>
      </c>
      <c r="CS318" s="342">
        <f t="shared" ref="CS318:CY318" si="220">AVERAGE(CL318:CL324)</f>
        <v>0</v>
      </c>
      <c r="CT318" s="342">
        <f t="shared" si="220"/>
        <v>0</v>
      </c>
      <c r="CU318" s="342">
        <f t="shared" si="220"/>
        <v>0</v>
      </c>
      <c r="CV318" s="342">
        <f t="shared" si="220"/>
        <v>0</v>
      </c>
      <c r="CW318" s="342">
        <f t="shared" si="220"/>
        <v>0</v>
      </c>
      <c r="CX318" s="342">
        <f t="shared" si="220"/>
        <v>0</v>
      </c>
      <c r="CY318" s="342">
        <f t="shared" si="220"/>
        <v>0</v>
      </c>
      <c r="CZ318" s="342" t="e">
        <f>(SUM(Q317:Q323)-SUM(R317:R323))/SUM(Q317:Q323)</f>
        <v>#DIV/0!</v>
      </c>
      <c r="DA318" s="338" t="e">
        <f>(SUM(U317:U323)-SUM(V317:V323))/SUM(U317:U323)</f>
        <v>#DIV/0!</v>
      </c>
      <c r="DB318" s="338" t="e">
        <f>((SUM(E317:E323)-SUM(F317:F323))/SUM(E317:E323))</f>
        <v>#DIV/0!</v>
      </c>
      <c r="DC318" s="338" t="e">
        <f>((SUM(I317:I323)-SUM(J317:J323))/SUM(I317:I323))</f>
        <v>#DIV/0!</v>
      </c>
      <c r="DD318" s="338" t="e">
        <f>((SUM(M317:M323)-SUM(N317:N323))/SUM(M317:M323))</f>
        <v>#DIV/0!</v>
      </c>
      <c r="DE318" s="84">
        <f t="shared" si="181"/>
        <v>0</v>
      </c>
      <c r="DF318" s="84">
        <f t="shared" si="181"/>
        <v>0</v>
      </c>
      <c r="DG318" s="84">
        <f t="shared" si="181"/>
        <v>0</v>
      </c>
      <c r="DH318" s="84">
        <f t="shared" si="182"/>
        <v>0</v>
      </c>
      <c r="DI318" s="84">
        <f t="shared" si="182"/>
        <v>0</v>
      </c>
      <c r="DJ318" s="84">
        <f t="shared" si="182"/>
        <v>0</v>
      </c>
      <c r="DK318" s="84">
        <f t="shared" si="178"/>
        <v>0</v>
      </c>
      <c r="DL318" s="337">
        <f>IF(CC318&lt;99%,5000,IF(CC318&lt;99.2%,4500,IF(CC318&lt;99.3%,4000,IF(CC318&lt;99.4%,3500,IF(CC318&lt;99.5%,3000,IF(CC318&lt;99.6%,2500,IF(CC318&lt;99.7%,2000,IF(CC318&lt;99.8%,1500,))))))))</f>
        <v>0</v>
      </c>
      <c r="DM318" s="337">
        <f>IF(CD318&lt;99%,5000,IF(CD318&lt;99.2%,4500,IF(CD318&lt;99.3%,4000,IF(CD318&lt;99.4%,3500,IF(CD318&lt;99.5%,3000,IF(CD318&lt;99.6%,2500,IF(CD318&lt;99.7%,2000,IF(CD318&lt;99.8%,1500,))))))))</f>
        <v>0</v>
      </c>
      <c r="DN318" s="337">
        <f>IF(CE318&lt;99%,5000,IF(CE318&lt;99.2%,4500,IF(CE318&lt;99.3%,4000,IF(CE318&lt;99.4%,3500,IF(CE318&lt;99.5%,3000,IF(CE318&lt;99.6%,2500,IF(CE318&lt;99.7%,2000,IF(CE318&lt;99.8%,1500,))))))))</f>
        <v>0</v>
      </c>
      <c r="DO318" s="337">
        <f>IF(CF318&lt;88.2%,5000,IF(CF318&lt;88.4%,4500,IF(CF318&lt;88.5%,4000,IF(CF318&lt;88.6%,3500,IF(CF318&lt;88.7%,3000,IF(CF318&lt;88.8%,2500,IF(CF318&lt;88.9%,2000,IF(CF318&lt;90%,1500,))))))))</f>
        <v>0</v>
      </c>
      <c r="DP318" s="337">
        <f>IF(CG318&lt;99%,5000,IF(CG318&lt;99.2%,4500,IF(CG318&lt;99.3%,4000,IF(CG318&lt;99.4%,3500,IF(CG318&lt;99.5%,3000,IF(CG318&lt;99.6%,2500,IF(CG318&lt;99.7%,2000,IF(CG318&lt;99.8%,1500,))))))))</f>
        <v>0</v>
      </c>
      <c r="DQ318" s="337">
        <f>IF(CH318&lt;99%,5000,IF(CH318&lt;99.2%,4500,IF(CH318&lt;99.3%,4000,IF(CH318&lt;99.4%,3500,IF(CH318&lt;99.5%,3000,IF(CH318&lt;99.6%,2500,IF(CH318&lt;99.7%,2000,IF(CH318&lt;99.8%,1500,))))))))</f>
        <v>0</v>
      </c>
      <c r="DR318" s="337">
        <f>IF(CI318&lt;99%,5000,IF(CI318&lt;99.2%,4500,IF(CI318&lt;99.3%,4000,IF(CI318&lt;99.4%,3500,IF(CI318&lt;99.5%,3000,IF(CI318&lt;99.6%,2500,IF(CI318&lt;99.7%,2000,IF(CI318&lt;99.8%,1500,))))))))</f>
        <v>0</v>
      </c>
    </row>
    <row r="319" spans="1:122" ht="13.5" thickBot="1" x14ac:dyDescent="0.25">
      <c r="A319" s="84">
        <v>1993</v>
      </c>
      <c r="B319" s="335"/>
      <c r="C319" s="113">
        <v>42815</v>
      </c>
      <c r="D319" s="87"/>
      <c r="E319" s="84"/>
      <c r="F319" s="88"/>
      <c r="G319" s="84"/>
      <c r="H319" s="89"/>
      <c r="I319" s="88"/>
      <c r="J319" s="84"/>
      <c r="K319" s="88"/>
      <c r="L319" s="89"/>
      <c r="M319" s="88"/>
      <c r="N319" s="88"/>
      <c r="O319" s="88"/>
      <c r="P319" s="90"/>
      <c r="Q319" s="88"/>
      <c r="R319" s="88"/>
      <c r="S319" s="88"/>
      <c r="T319" s="90"/>
      <c r="U319" s="88"/>
      <c r="V319" s="88"/>
      <c r="W319" s="88"/>
      <c r="X319" s="90"/>
      <c r="Y319" s="84"/>
      <c r="Z319" s="84"/>
      <c r="AA319" s="94"/>
      <c r="AB319" s="115"/>
      <c r="AC319" s="84"/>
      <c r="AD319" s="84"/>
      <c r="AE319" s="115"/>
      <c r="AF319" s="84"/>
      <c r="AG319" s="84"/>
      <c r="AH319" s="115"/>
      <c r="AI319" s="84"/>
      <c r="AJ319" s="84"/>
      <c r="AK319" s="224"/>
      <c r="AL319" s="84"/>
      <c r="AM319" s="94"/>
      <c r="AN319" s="224"/>
      <c r="AO319" s="84"/>
      <c r="AP319" s="94"/>
      <c r="AQ319" s="224"/>
      <c r="AR319" s="84"/>
      <c r="AS319" s="94"/>
      <c r="AT319" s="224"/>
      <c r="AU319" s="84"/>
      <c r="AV319" s="225"/>
      <c r="AW319" s="226"/>
      <c r="AX319" s="226"/>
      <c r="AY319" s="227"/>
      <c r="AZ319" s="116"/>
      <c r="BA319" s="97"/>
      <c r="BB319" s="98"/>
      <c r="BC319" s="98"/>
      <c r="BD319" s="98"/>
      <c r="BE319" s="118"/>
      <c r="BF319" s="101"/>
      <c r="BG319" s="84"/>
      <c r="BH319" s="84"/>
      <c r="BI319" s="102"/>
      <c r="BJ319" s="102"/>
      <c r="BK319" s="102"/>
      <c r="BL319" s="103"/>
      <c r="BM319" s="104"/>
      <c r="BN319" s="102"/>
      <c r="BO319" s="102"/>
      <c r="BP319" s="104"/>
      <c r="BQ319" s="104"/>
      <c r="BR319" s="104"/>
      <c r="BS319" s="237"/>
      <c r="BT319" s="105">
        <f t="shared" si="204"/>
        <v>1</v>
      </c>
      <c r="BU319" s="105">
        <f t="shared" si="205"/>
        <v>1</v>
      </c>
      <c r="BV319" s="105">
        <f t="shared" si="206"/>
        <v>1</v>
      </c>
      <c r="BW319" s="105">
        <f t="shared" si="196"/>
        <v>1</v>
      </c>
      <c r="BX319" s="105">
        <f t="shared" si="207"/>
        <v>1</v>
      </c>
      <c r="BY319" s="105">
        <f t="shared" si="208"/>
        <v>1</v>
      </c>
      <c r="BZ319" s="105">
        <f t="shared" si="209"/>
        <v>1</v>
      </c>
      <c r="CA319" s="221">
        <v>0.98</v>
      </c>
      <c r="CB319" s="221">
        <v>0.9</v>
      </c>
      <c r="CC319" s="340"/>
      <c r="CD319" s="340"/>
      <c r="CE319" s="340"/>
      <c r="CF319" s="340"/>
      <c r="CG319" s="340"/>
      <c r="CH319" s="340"/>
      <c r="CI319" s="340"/>
      <c r="CJ319" s="222">
        <v>0.998</v>
      </c>
      <c r="CK319" s="222">
        <v>0.95</v>
      </c>
      <c r="CL319" s="223">
        <f t="shared" si="197"/>
        <v>0</v>
      </c>
      <c r="CM319" s="223">
        <f t="shared" si="198"/>
        <v>0</v>
      </c>
      <c r="CN319" s="223">
        <f t="shared" si="199"/>
        <v>0</v>
      </c>
      <c r="CO319" s="223">
        <f t="shared" si="200"/>
        <v>0</v>
      </c>
      <c r="CP319" s="223">
        <f t="shared" si="201"/>
        <v>0</v>
      </c>
      <c r="CQ319" s="223">
        <f t="shared" si="202"/>
        <v>0</v>
      </c>
      <c r="CR319" s="223">
        <f t="shared" si="203"/>
        <v>0</v>
      </c>
      <c r="CS319" s="343"/>
      <c r="CT319" s="343"/>
      <c r="CU319" s="343"/>
      <c r="CV319" s="343"/>
      <c r="CW319" s="343"/>
      <c r="CX319" s="343"/>
      <c r="CY319" s="343"/>
      <c r="CZ319" s="342"/>
      <c r="DA319" s="338"/>
      <c r="DB319" s="338"/>
      <c r="DC319" s="338"/>
      <c r="DD319" s="338"/>
      <c r="DE319" s="84">
        <f t="shared" si="181"/>
        <v>0</v>
      </c>
      <c r="DF319" s="84">
        <f t="shared" si="181"/>
        <v>0</v>
      </c>
      <c r="DG319" s="84">
        <f t="shared" si="181"/>
        <v>0</v>
      </c>
      <c r="DH319" s="84">
        <f t="shared" si="182"/>
        <v>0</v>
      </c>
      <c r="DI319" s="84">
        <f t="shared" si="182"/>
        <v>0</v>
      </c>
      <c r="DJ319" s="84">
        <f t="shared" si="182"/>
        <v>0</v>
      </c>
      <c r="DK319" s="84">
        <f t="shared" si="178"/>
        <v>0</v>
      </c>
      <c r="DL319" s="337"/>
      <c r="DM319" s="337"/>
      <c r="DN319" s="337"/>
      <c r="DO319" s="337"/>
      <c r="DP319" s="337"/>
      <c r="DQ319" s="337"/>
      <c r="DR319" s="337"/>
    </row>
    <row r="320" spans="1:122" ht="13.5" thickBot="1" x14ac:dyDescent="0.25">
      <c r="A320" s="84">
        <v>1994</v>
      </c>
      <c r="B320" s="335"/>
      <c r="C320" s="113">
        <v>42816</v>
      </c>
      <c r="D320" s="87"/>
      <c r="E320" s="84"/>
      <c r="F320" s="88"/>
      <c r="G320" s="84"/>
      <c r="H320" s="89"/>
      <c r="I320" s="88"/>
      <c r="J320" s="84"/>
      <c r="K320" s="88"/>
      <c r="L320" s="89"/>
      <c r="M320" s="88"/>
      <c r="N320" s="88"/>
      <c r="O320" s="88"/>
      <c r="P320" s="90"/>
      <c r="Q320" s="88"/>
      <c r="R320" s="88"/>
      <c r="S320" s="88"/>
      <c r="T320" s="90"/>
      <c r="U320" s="88"/>
      <c r="V320" s="88"/>
      <c r="W320" s="88"/>
      <c r="X320" s="90"/>
      <c r="Y320" s="84"/>
      <c r="Z320" s="84"/>
      <c r="AA320" s="94"/>
      <c r="AB320" s="115"/>
      <c r="AC320" s="84"/>
      <c r="AD320" s="84"/>
      <c r="AE320" s="115"/>
      <c r="AF320" s="84"/>
      <c r="AG320" s="84"/>
      <c r="AH320" s="115"/>
      <c r="AI320" s="84"/>
      <c r="AJ320" s="84"/>
      <c r="AK320" s="224"/>
      <c r="AL320" s="84"/>
      <c r="AM320" s="94"/>
      <c r="AN320" s="224"/>
      <c r="AO320" s="84"/>
      <c r="AP320" s="94"/>
      <c r="AQ320" s="224"/>
      <c r="AR320" s="84"/>
      <c r="AS320" s="94"/>
      <c r="AT320" s="224"/>
      <c r="AU320" s="84"/>
      <c r="AV320" s="225"/>
      <c r="AW320" s="226"/>
      <c r="AX320" s="226"/>
      <c r="AY320" s="227"/>
      <c r="AZ320" s="116"/>
      <c r="BA320" s="97"/>
      <c r="BB320" s="98"/>
      <c r="BC320" s="98"/>
      <c r="BD320" s="98"/>
      <c r="BE320" s="118"/>
      <c r="BF320" s="101"/>
      <c r="BG320" s="84"/>
      <c r="BH320" s="84"/>
      <c r="BI320" s="102"/>
      <c r="BJ320" s="102"/>
      <c r="BK320" s="102"/>
      <c r="BL320" s="103"/>
      <c r="BM320" s="104"/>
      <c r="BN320" s="102"/>
      <c r="BO320" s="102"/>
      <c r="BP320" s="104"/>
      <c r="BQ320" s="104"/>
      <c r="BR320" s="104"/>
      <c r="BS320" s="237"/>
      <c r="BT320" s="105">
        <f t="shared" si="204"/>
        <v>1</v>
      </c>
      <c r="BU320" s="105">
        <f t="shared" si="205"/>
        <v>1</v>
      </c>
      <c r="BV320" s="105">
        <f t="shared" si="206"/>
        <v>1</v>
      </c>
      <c r="BW320" s="105">
        <f t="shared" si="196"/>
        <v>1</v>
      </c>
      <c r="BX320" s="105">
        <f t="shared" si="207"/>
        <v>1</v>
      </c>
      <c r="BY320" s="105">
        <f t="shared" si="208"/>
        <v>1</v>
      </c>
      <c r="BZ320" s="105">
        <f t="shared" si="209"/>
        <v>1</v>
      </c>
      <c r="CA320" s="221">
        <v>0.98</v>
      </c>
      <c r="CB320" s="221">
        <v>0.9</v>
      </c>
      <c r="CC320" s="340"/>
      <c r="CD320" s="340"/>
      <c r="CE320" s="340"/>
      <c r="CF320" s="340"/>
      <c r="CG320" s="340"/>
      <c r="CH320" s="340"/>
      <c r="CI320" s="340"/>
      <c r="CJ320" s="222">
        <v>0.998</v>
      </c>
      <c r="CK320" s="222">
        <v>0.95</v>
      </c>
      <c r="CL320" s="223">
        <f t="shared" si="197"/>
        <v>0</v>
      </c>
      <c r="CM320" s="223">
        <f t="shared" si="198"/>
        <v>0</v>
      </c>
      <c r="CN320" s="223">
        <f t="shared" si="199"/>
        <v>0</v>
      </c>
      <c r="CO320" s="223">
        <f t="shared" si="200"/>
        <v>0</v>
      </c>
      <c r="CP320" s="223">
        <f t="shared" si="201"/>
        <v>0</v>
      </c>
      <c r="CQ320" s="223">
        <f t="shared" si="202"/>
        <v>0</v>
      </c>
      <c r="CR320" s="223">
        <f t="shared" si="203"/>
        <v>0</v>
      </c>
      <c r="CS320" s="343"/>
      <c r="CT320" s="343"/>
      <c r="CU320" s="343"/>
      <c r="CV320" s="343"/>
      <c r="CW320" s="343"/>
      <c r="CX320" s="343"/>
      <c r="CY320" s="343"/>
      <c r="CZ320" s="342"/>
      <c r="DA320" s="338"/>
      <c r="DB320" s="338"/>
      <c r="DC320" s="338"/>
      <c r="DD320" s="338"/>
      <c r="DE320" s="84">
        <f t="shared" si="181"/>
        <v>0</v>
      </c>
      <c r="DF320" s="84">
        <f t="shared" si="181"/>
        <v>0</v>
      </c>
      <c r="DG320" s="84">
        <f t="shared" si="181"/>
        <v>0</v>
      </c>
      <c r="DH320" s="84">
        <f t="shared" si="182"/>
        <v>0</v>
      </c>
      <c r="DI320" s="84">
        <f t="shared" si="182"/>
        <v>0</v>
      </c>
      <c r="DJ320" s="84">
        <f t="shared" si="182"/>
        <v>0</v>
      </c>
      <c r="DK320" s="84">
        <f t="shared" si="178"/>
        <v>0</v>
      </c>
      <c r="DL320" s="337"/>
      <c r="DM320" s="337"/>
      <c r="DN320" s="337"/>
      <c r="DO320" s="337"/>
      <c r="DP320" s="337"/>
      <c r="DQ320" s="337"/>
      <c r="DR320" s="337"/>
    </row>
    <row r="321" spans="1:122" ht="13.5" thickBot="1" x14ac:dyDescent="0.25">
      <c r="A321" s="84">
        <v>1995</v>
      </c>
      <c r="B321" s="335"/>
      <c r="C321" s="113">
        <v>42817</v>
      </c>
      <c r="D321" s="87"/>
      <c r="E321" s="84"/>
      <c r="F321" s="88"/>
      <c r="G321" s="84"/>
      <c r="H321" s="89"/>
      <c r="I321" s="88"/>
      <c r="J321" s="84"/>
      <c r="K321" s="88"/>
      <c r="L321" s="89"/>
      <c r="M321" s="88"/>
      <c r="N321" s="88"/>
      <c r="O321" s="88"/>
      <c r="P321" s="90"/>
      <c r="Q321" s="88"/>
      <c r="R321" s="88"/>
      <c r="S321" s="88"/>
      <c r="T321" s="90"/>
      <c r="U321" s="88"/>
      <c r="V321" s="88"/>
      <c r="W321" s="88"/>
      <c r="X321" s="90"/>
      <c r="Y321" s="84"/>
      <c r="Z321" s="84"/>
      <c r="AA321" s="94"/>
      <c r="AB321" s="115"/>
      <c r="AC321" s="84"/>
      <c r="AD321" s="84"/>
      <c r="AE321" s="115"/>
      <c r="AF321" s="84"/>
      <c r="AG321" s="84"/>
      <c r="AH321" s="115"/>
      <c r="AI321" s="84"/>
      <c r="AJ321" s="84"/>
      <c r="AK321" s="224"/>
      <c r="AL321" s="84"/>
      <c r="AM321" s="94"/>
      <c r="AN321" s="224"/>
      <c r="AO321" s="84"/>
      <c r="AP321" s="94"/>
      <c r="AQ321" s="224"/>
      <c r="AR321" s="84"/>
      <c r="AS321" s="94"/>
      <c r="AT321" s="224"/>
      <c r="AU321" s="84"/>
      <c r="AV321" s="225"/>
      <c r="AW321" s="226"/>
      <c r="AX321" s="226"/>
      <c r="AY321" s="227"/>
      <c r="AZ321" s="116"/>
      <c r="BA321" s="97"/>
      <c r="BB321" s="98"/>
      <c r="BC321" s="98"/>
      <c r="BD321" s="98"/>
      <c r="BE321" s="118"/>
      <c r="BF321" s="101"/>
      <c r="BG321" s="84"/>
      <c r="BH321" s="84"/>
      <c r="BI321" s="102"/>
      <c r="BJ321" s="102"/>
      <c r="BK321" s="102"/>
      <c r="BL321" s="103"/>
      <c r="BM321" s="104"/>
      <c r="BN321" s="102"/>
      <c r="BO321" s="102"/>
      <c r="BP321" s="104"/>
      <c r="BQ321" s="104"/>
      <c r="BR321" s="104"/>
      <c r="BS321" s="237"/>
      <c r="BT321" s="105">
        <f t="shared" si="204"/>
        <v>1</v>
      </c>
      <c r="BU321" s="105">
        <f t="shared" si="205"/>
        <v>1</v>
      </c>
      <c r="BV321" s="105">
        <f t="shared" si="206"/>
        <v>1</v>
      </c>
      <c r="BW321" s="105">
        <f t="shared" si="196"/>
        <v>1</v>
      </c>
      <c r="BX321" s="105">
        <f t="shared" si="207"/>
        <v>1</v>
      </c>
      <c r="BY321" s="105">
        <f t="shared" si="208"/>
        <v>1</v>
      </c>
      <c r="BZ321" s="105">
        <f t="shared" si="209"/>
        <v>1</v>
      </c>
      <c r="CA321" s="221">
        <v>0.98</v>
      </c>
      <c r="CB321" s="221">
        <v>0.9</v>
      </c>
      <c r="CC321" s="340"/>
      <c r="CD321" s="340"/>
      <c r="CE321" s="340"/>
      <c r="CF321" s="340"/>
      <c r="CG321" s="340"/>
      <c r="CH321" s="340"/>
      <c r="CI321" s="340"/>
      <c r="CJ321" s="222">
        <v>0.998</v>
      </c>
      <c r="CK321" s="222">
        <v>0.95</v>
      </c>
      <c r="CL321" s="223">
        <f t="shared" si="197"/>
        <v>0</v>
      </c>
      <c r="CM321" s="223">
        <f t="shared" si="198"/>
        <v>0</v>
      </c>
      <c r="CN321" s="223">
        <f t="shared" si="199"/>
        <v>0</v>
      </c>
      <c r="CO321" s="223">
        <f t="shared" si="200"/>
        <v>0</v>
      </c>
      <c r="CP321" s="223">
        <f t="shared" si="201"/>
        <v>0</v>
      </c>
      <c r="CQ321" s="223">
        <f t="shared" si="202"/>
        <v>0</v>
      </c>
      <c r="CR321" s="223">
        <f t="shared" si="203"/>
        <v>0</v>
      </c>
      <c r="CS321" s="343"/>
      <c r="CT321" s="343"/>
      <c r="CU321" s="343"/>
      <c r="CV321" s="343"/>
      <c r="CW321" s="343"/>
      <c r="CX321" s="343"/>
      <c r="CY321" s="343"/>
      <c r="CZ321" s="342"/>
      <c r="DA321" s="338"/>
      <c r="DB321" s="338"/>
      <c r="DC321" s="338"/>
      <c r="DD321" s="338"/>
      <c r="DE321" s="84">
        <f t="shared" si="181"/>
        <v>0</v>
      </c>
      <c r="DF321" s="84">
        <f t="shared" si="181"/>
        <v>0</v>
      </c>
      <c r="DG321" s="84">
        <f t="shared" si="181"/>
        <v>0</v>
      </c>
      <c r="DH321" s="84">
        <f t="shared" si="182"/>
        <v>0</v>
      </c>
      <c r="DI321" s="84">
        <f t="shared" si="182"/>
        <v>0</v>
      </c>
      <c r="DJ321" s="84">
        <f t="shared" si="182"/>
        <v>0</v>
      </c>
      <c r="DK321" s="84">
        <f t="shared" si="178"/>
        <v>0</v>
      </c>
      <c r="DL321" s="337"/>
      <c r="DM321" s="337"/>
      <c r="DN321" s="337"/>
      <c r="DO321" s="337"/>
      <c r="DP321" s="337"/>
      <c r="DQ321" s="337"/>
      <c r="DR321" s="337"/>
    </row>
    <row r="322" spans="1:122" ht="13.5" thickBot="1" x14ac:dyDescent="0.25">
      <c r="A322" s="84">
        <v>1996</v>
      </c>
      <c r="B322" s="335"/>
      <c r="C322" s="113">
        <v>42818</v>
      </c>
      <c r="D322" s="87"/>
      <c r="E322" s="84"/>
      <c r="F322" s="88"/>
      <c r="G322" s="84"/>
      <c r="H322" s="89"/>
      <c r="I322" s="88"/>
      <c r="J322" s="84"/>
      <c r="K322" s="88"/>
      <c r="L322" s="89"/>
      <c r="M322" s="88"/>
      <c r="N322" s="88"/>
      <c r="O322" s="88"/>
      <c r="P322" s="90"/>
      <c r="Q322" s="88"/>
      <c r="R322" s="88"/>
      <c r="S322" s="88"/>
      <c r="T322" s="90"/>
      <c r="U322" s="88"/>
      <c r="V322" s="88"/>
      <c r="W322" s="88"/>
      <c r="X322" s="90"/>
      <c r="Y322" s="84"/>
      <c r="Z322" s="84"/>
      <c r="AA322" s="94"/>
      <c r="AB322" s="115"/>
      <c r="AC322" s="84"/>
      <c r="AD322" s="84"/>
      <c r="AE322" s="115"/>
      <c r="AF322" s="84"/>
      <c r="AG322" s="84"/>
      <c r="AH322" s="115"/>
      <c r="AI322" s="84"/>
      <c r="AJ322" s="84"/>
      <c r="AK322" s="224"/>
      <c r="AL322" s="84"/>
      <c r="AM322" s="94"/>
      <c r="AN322" s="224"/>
      <c r="AO322" s="84"/>
      <c r="AP322" s="94"/>
      <c r="AQ322" s="224"/>
      <c r="AR322" s="84"/>
      <c r="AS322" s="94"/>
      <c r="AT322" s="224"/>
      <c r="AU322" s="84"/>
      <c r="AV322" s="225"/>
      <c r="AW322" s="226"/>
      <c r="AX322" s="226"/>
      <c r="AY322" s="227"/>
      <c r="AZ322" s="116"/>
      <c r="BA322" s="97"/>
      <c r="BB322" s="98"/>
      <c r="BC322" s="98"/>
      <c r="BD322" s="98"/>
      <c r="BE322" s="118"/>
      <c r="BF322" s="101"/>
      <c r="BG322" s="84"/>
      <c r="BH322" s="84"/>
      <c r="BI322" s="102"/>
      <c r="BJ322" s="102"/>
      <c r="BK322" s="102"/>
      <c r="BL322" s="103"/>
      <c r="BM322" s="104"/>
      <c r="BN322" s="102"/>
      <c r="BO322" s="102"/>
      <c r="BP322" s="104"/>
      <c r="BQ322" s="104"/>
      <c r="BR322" s="104"/>
      <c r="BS322" s="237"/>
      <c r="BT322" s="105">
        <f t="shared" si="204"/>
        <v>1</v>
      </c>
      <c r="BU322" s="105">
        <f t="shared" si="205"/>
        <v>1</v>
      </c>
      <c r="BV322" s="105">
        <f t="shared" si="206"/>
        <v>1</v>
      </c>
      <c r="BW322" s="105">
        <f t="shared" si="196"/>
        <v>1</v>
      </c>
      <c r="BX322" s="105">
        <f t="shared" si="207"/>
        <v>1</v>
      </c>
      <c r="BY322" s="105">
        <f t="shared" si="208"/>
        <v>1</v>
      </c>
      <c r="BZ322" s="105">
        <f t="shared" si="209"/>
        <v>1</v>
      </c>
      <c r="CA322" s="221">
        <v>0.98</v>
      </c>
      <c r="CB322" s="221">
        <v>0.9</v>
      </c>
      <c r="CC322" s="340"/>
      <c r="CD322" s="340"/>
      <c r="CE322" s="340"/>
      <c r="CF322" s="340"/>
      <c r="CG322" s="340"/>
      <c r="CH322" s="340"/>
      <c r="CI322" s="340"/>
      <c r="CJ322" s="222">
        <v>0.998</v>
      </c>
      <c r="CK322" s="222">
        <v>0.95</v>
      </c>
      <c r="CL322" s="223">
        <f t="shared" si="197"/>
        <v>0</v>
      </c>
      <c r="CM322" s="223">
        <f t="shared" si="198"/>
        <v>0</v>
      </c>
      <c r="CN322" s="223">
        <f t="shared" si="199"/>
        <v>0</v>
      </c>
      <c r="CO322" s="223">
        <f t="shared" si="200"/>
        <v>0</v>
      </c>
      <c r="CP322" s="223">
        <f t="shared" si="201"/>
        <v>0</v>
      </c>
      <c r="CQ322" s="223">
        <f t="shared" si="202"/>
        <v>0</v>
      </c>
      <c r="CR322" s="223">
        <f t="shared" si="203"/>
        <v>0</v>
      </c>
      <c r="CS322" s="343"/>
      <c r="CT322" s="343"/>
      <c r="CU322" s="343"/>
      <c r="CV322" s="343"/>
      <c r="CW322" s="343"/>
      <c r="CX322" s="343"/>
      <c r="CY322" s="343"/>
      <c r="CZ322" s="342"/>
      <c r="DA322" s="338"/>
      <c r="DB322" s="338"/>
      <c r="DC322" s="338"/>
      <c r="DD322" s="338"/>
      <c r="DE322" s="84">
        <f t="shared" si="181"/>
        <v>0</v>
      </c>
      <c r="DF322" s="84">
        <f t="shared" si="181"/>
        <v>0</v>
      </c>
      <c r="DG322" s="84">
        <f t="shared" si="181"/>
        <v>0</v>
      </c>
      <c r="DH322" s="84">
        <f t="shared" si="182"/>
        <v>0</v>
      </c>
      <c r="DI322" s="84">
        <f t="shared" si="182"/>
        <v>0</v>
      </c>
      <c r="DJ322" s="84">
        <f t="shared" si="182"/>
        <v>0</v>
      </c>
      <c r="DK322" s="84">
        <f t="shared" si="178"/>
        <v>0</v>
      </c>
      <c r="DL322" s="337"/>
      <c r="DM322" s="337"/>
      <c r="DN322" s="337"/>
      <c r="DO322" s="337"/>
      <c r="DP322" s="337"/>
      <c r="DQ322" s="337"/>
      <c r="DR322" s="337"/>
    </row>
    <row r="323" spans="1:122" ht="13.5" thickBot="1" x14ac:dyDescent="0.25">
      <c r="A323" s="84">
        <v>1997</v>
      </c>
      <c r="B323" s="335"/>
      <c r="C323" s="113">
        <v>42819</v>
      </c>
      <c r="D323" s="87"/>
      <c r="E323" s="84"/>
      <c r="F323" s="88"/>
      <c r="G323" s="84"/>
      <c r="H323" s="89"/>
      <c r="I323" s="88"/>
      <c r="J323" s="84"/>
      <c r="K323" s="88"/>
      <c r="L323" s="89"/>
      <c r="M323" s="88"/>
      <c r="N323" s="88"/>
      <c r="O323" s="88"/>
      <c r="P323" s="90"/>
      <c r="Q323" s="88"/>
      <c r="R323" s="88"/>
      <c r="S323" s="88"/>
      <c r="T323" s="90"/>
      <c r="U323" s="88"/>
      <c r="V323" s="88"/>
      <c r="W323" s="88"/>
      <c r="X323" s="90"/>
      <c r="Y323" s="84"/>
      <c r="Z323" s="84"/>
      <c r="AA323" s="94"/>
      <c r="AB323" s="115"/>
      <c r="AC323" s="84"/>
      <c r="AD323" s="84"/>
      <c r="AE323" s="115"/>
      <c r="AF323" s="84"/>
      <c r="AG323" s="84"/>
      <c r="AH323" s="115"/>
      <c r="AI323" s="84"/>
      <c r="AJ323" s="84"/>
      <c r="AK323" s="224"/>
      <c r="AL323" s="84"/>
      <c r="AM323" s="94"/>
      <c r="AN323" s="224"/>
      <c r="AO323" s="84"/>
      <c r="AP323" s="94"/>
      <c r="AQ323" s="224"/>
      <c r="AR323" s="84"/>
      <c r="AS323" s="94"/>
      <c r="AT323" s="224"/>
      <c r="AU323" s="84"/>
      <c r="AV323" s="225"/>
      <c r="AW323" s="226"/>
      <c r="AX323" s="226"/>
      <c r="AY323" s="227"/>
      <c r="AZ323" s="116"/>
      <c r="BA323" s="97"/>
      <c r="BB323" s="98"/>
      <c r="BC323" s="98"/>
      <c r="BD323" s="98"/>
      <c r="BE323" s="118"/>
      <c r="BF323" s="101"/>
      <c r="BG323" s="84"/>
      <c r="BH323" s="84"/>
      <c r="BI323" s="102"/>
      <c r="BJ323" s="102"/>
      <c r="BK323" s="102"/>
      <c r="BL323" s="103"/>
      <c r="BM323" s="104"/>
      <c r="BN323" s="102"/>
      <c r="BO323" s="102"/>
      <c r="BP323" s="104"/>
      <c r="BQ323" s="104"/>
      <c r="BR323" s="104"/>
      <c r="BS323" s="237"/>
      <c r="BT323" s="105">
        <f t="shared" si="204"/>
        <v>1</v>
      </c>
      <c r="BU323" s="105">
        <f t="shared" si="205"/>
        <v>1</v>
      </c>
      <c r="BV323" s="105">
        <f t="shared" si="206"/>
        <v>1</v>
      </c>
      <c r="BW323" s="105">
        <f t="shared" si="196"/>
        <v>1</v>
      </c>
      <c r="BX323" s="105">
        <f t="shared" si="207"/>
        <v>1</v>
      </c>
      <c r="BY323" s="105">
        <f t="shared" si="208"/>
        <v>1</v>
      </c>
      <c r="BZ323" s="105">
        <f t="shared" si="209"/>
        <v>1</v>
      </c>
      <c r="CA323" s="221">
        <v>0.98</v>
      </c>
      <c r="CB323" s="221">
        <v>0.9</v>
      </c>
      <c r="CC323" s="340"/>
      <c r="CD323" s="340"/>
      <c r="CE323" s="340"/>
      <c r="CF323" s="340"/>
      <c r="CG323" s="340"/>
      <c r="CH323" s="340"/>
      <c r="CI323" s="340"/>
      <c r="CJ323" s="222">
        <v>0.998</v>
      </c>
      <c r="CK323" s="222">
        <v>0.95</v>
      </c>
      <c r="CL323" s="223">
        <f t="shared" si="197"/>
        <v>0</v>
      </c>
      <c r="CM323" s="223">
        <f t="shared" si="198"/>
        <v>0</v>
      </c>
      <c r="CN323" s="223">
        <f t="shared" si="199"/>
        <v>0</v>
      </c>
      <c r="CO323" s="223">
        <f t="shared" si="200"/>
        <v>0</v>
      </c>
      <c r="CP323" s="223">
        <f t="shared" si="201"/>
        <v>0</v>
      </c>
      <c r="CQ323" s="223">
        <f t="shared" si="202"/>
        <v>0</v>
      </c>
      <c r="CR323" s="223">
        <f t="shared" si="203"/>
        <v>0</v>
      </c>
      <c r="CS323" s="343"/>
      <c r="CT323" s="343"/>
      <c r="CU323" s="343"/>
      <c r="CV323" s="343"/>
      <c r="CW323" s="343"/>
      <c r="CX323" s="343"/>
      <c r="CY323" s="343"/>
      <c r="CZ323" s="342"/>
      <c r="DA323" s="338"/>
      <c r="DB323" s="338"/>
      <c r="DC323" s="338"/>
      <c r="DD323" s="338"/>
      <c r="DE323" s="84">
        <f t="shared" si="181"/>
        <v>0</v>
      </c>
      <c r="DF323" s="84">
        <f t="shared" si="181"/>
        <v>0</v>
      </c>
      <c r="DG323" s="84">
        <f t="shared" si="181"/>
        <v>0</v>
      </c>
      <c r="DH323" s="84">
        <f t="shared" si="182"/>
        <v>0</v>
      </c>
      <c r="DI323" s="84">
        <f t="shared" si="182"/>
        <v>0</v>
      </c>
      <c r="DJ323" s="84">
        <f t="shared" si="182"/>
        <v>0</v>
      </c>
      <c r="DK323" s="84">
        <f t="shared" si="178"/>
        <v>0</v>
      </c>
      <c r="DL323" s="337"/>
      <c r="DM323" s="337"/>
      <c r="DN323" s="337"/>
      <c r="DO323" s="337"/>
      <c r="DP323" s="337"/>
      <c r="DQ323" s="337"/>
      <c r="DR323" s="337"/>
    </row>
    <row r="324" spans="1:122" ht="13.5" thickBot="1" x14ac:dyDescent="0.25">
      <c r="A324" s="84">
        <v>1998</v>
      </c>
      <c r="B324" s="336"/>
      <c r="C324" s="113">
        <v>42820</v>
      </c>
      <c r="D324" s="87"/>
      <c r="E324" s="84"/>
      <c r="F324" s="88"/>
      <c r="G324" s="84"/>
      <c r="H324" s="89"/>
      <c r="I324" s="88"/>
      <c r="J324" s="84"/>
      <c r="K324" s="88"/>
      <c r="L324" s="89"/>
      <c r="M324" s="88"/>
      <c r="N324" s="88"/>
      <c r="O324" s="88"/>
      <c r="P324" s="90"/>
      <c r="Q324" s="88"/>
      <c r="R324" s="88"/>
      <c r="S324" s="88"/>
      <c r="T324" s="90"/>
      <c r="U324" s="88"/>
      <c r="V324" s="88"/>
      <c r="W324" s="88"/>
      <c r="X324" s="90"/>
      <c r="Y324" s="84"/>
      <c r="Z324" s="84"/>
      <c r="AA324" s="94"/>
      <c r="AB324" s="115"/>
      <c r="AC324" s="84"/>
      <c r="AD324" s="84"/>
      <c r="AE324" s="115"/>
      <c r="AF324" s="84"/>
      <c r="AG324" s="84"/>
      <c r="AH324" s="115"/>
      <c r="AI324" s="84"/>
      <c r="AJ324" s="84"/>
      <c r="AK324" s="224"/>
      <c r="AL324" s="84"/>
      <c r="AM324" s="94"/>
      <c r="AN324" s="224"/>
      <c r="AO324" s="84"/>
      <c r="AP324" s="94"/>
      <c r="AQ324" s="224"/>
      <c r="AR324" s="84"/>
      <c r="AS324" s="94"/>
      <c r="AT324" s="224"/>
      <c r="AU324" s="84"/>
      <c r="AV324" s="225"/>
      <c r="AW324" s="226"/>
      <c r="AX324" s="226"/>
      <c r="AY324" s="227"/>
      <c r="AZ324" s="116"/>
      <c r="BA324" s="97"/>
      <c r="BB324" s="98"/>
      <c r="BC324" s="98"/>
      <c r="BD324" s="98"/>
      <c r="BE324" s="118"/>
      <c r="BF324" s="101"/>
      <c r="BG324" s="84"/>
      <c r="BH324" s="84"/>
      <c r="BI324" s="102"/>
      <c r="BJ324" s="102"/>
      <c r="BK324" s="102"/>
      <c r="BL324" s="103"/>
      <c r="BM324" s="104"/>
      <c r="BN324" s="102"/>
      <c r="BO324" s="102"/>
      <c r="BP324" s="104"/>
      <c r="BQ324" s="104"/>
      <c r="BR324" s="104"/>
      <c r="BS324" s="237"/>
      <c r="BT324" s="105">
        <f t="shared" si="204"/>
        <v>1</v>
      </c>
      <c r="BU324" s="105">
        <f t="shared" si="205"/>
        <v>1</v>
      </c>
      <c r="BV324" s="105">
        <f t="shared" si="206"/>
        <v>1</v>
      </c>
      <c r="BW324" s="105">
        <f t="shared" si="196"/>
        <v>1</v>
      </c>
      <c r="BX324" s="105">
        <f t="shared" si="207"/>
        <v>1</v>
      </c>
      <c r="BY324" s="105">
        <f t="shared" si="208"/>
        <v>1</v>
      </c>
      <c r="BZ324" s="105">
        <f t="shared" si="209"/>
        <v>1</v>
      </c>
      <c r="CA324" s="221">
        <v>0.98</v>
      </c>
      <c r="CB324" s="221">
        <v>0.9</v>
      </c>
      <c r="CC324" s="341"/>
      <c r="CD324" s="341"/>
      <c r="CE324" s="341"/>
      <c r="CF324" s="341"/>
      <c r="CG324" s="341"/>
      <c r="CH324" s="341"/>
      <c r="CI324" s="341"/>
      <c r="CJ324" s="222">
        <v>0.998</v>
      </c>
      <c r="CK324" s="222">
        <v>0.95</v>
      </c>
      <c r="CL324" s="223">
        <f t="shared" si="197"/>
        <v>0</v>
      </c>
      <c r="CM324" s="223">
        <f t="shared" si="198"/>
        <v>0</v>
      </c>
      <c r="CN324" s="223">
        <f t="shared" si="199"/>
        <v>0</v>
      </c>
      <c r="CO324" s="223">
        <f t="shared" si="200"/>
        <v>0</v>
      </c>
      <c r="CP324" s="223">
        <f t="shared" si="201"/>
        <v>0</v>
      </c>
      <c r="CQ324" s="223">
        <f t="shared" si="202"/>
        <v>0</v>
      </c>
      <c r="CR324" s="223">
        <f t="shared" si="203"/>
        <v>0</v>
      </c>
      <c r="CS324" s="343"/>
      <c r="CT324" s="343"/>
      <c r="CU324" s="343"/>
      <c r="CV324" s="343"/>
      <c r="CW324" s="343"/>
      <c r="CX324" s="343"/>
      <c r="CY324" s="343"/>
      <c r="CZ324" s="342"/>
      <c r="DA324" s="338"/>
      <c r="DB324" s="338"/>
      <c r="DC324" s="338"/>
      <c r="DD324" s="338"/>
      <c r="DE324" s="84">
        <f t="shared" si="181"/>
        <v>0</v>
      </c>
      <c r="DF324" s="84">
        <f t="shared" si="181"/>
        <v>0</v>
      </c>
      <c r="DG324" s="84">
        <f t="shared" si="181"/>
        <v>0</v>
      </c>
      <c r="DH324" s="84">
        <f t="shared" si="182"/>
        <v>0</v>
      </c>
      <c r="DI324" s="84">
        <f t="shared" si="182"/>
        <v>0</v>
      </c>
      <c r="DJ324" s="84">
        <f t="shared" si="182"/>
        <v>0</v>
      </c>
      <c r="DK324" s="84">
        <f t="shared" si="178"/>
        <v>0</v>
      </c>
      <c r="DL324" s="337"/>
      <c r="DM324" s="337"/>
      <c r="DN324" s="337"/>
      <c r="DO324" s="337"/>
      <c r="DP324" s="337"/>
      <c r="DQ324" s="337"/>
      <c r="DR324" s="337"/>
    </row>
    <row r="325" spans="1:122" ht="13.5" thickBot="1" x14ac:dyDescent="0.25">
      <c r="A325" s="84">
        <v>1999</v>
      </c>
      <c r="B325" s="334">
        <v>13</v>
      </c>
      <c r="C325" s="113">
        <v>42821</v>
      </c>
      <c r="D325" s="87"/>
      <c r="E325" s="84"/>
      <c r="F325" s="88"/>
      <c r="G325" s="84"/>
      <c r="H325" s="89"/>
      <c r="I325" s="88"/>
      <c r="J325" s="84"/>
      <c r="K325" s="88"/>
      <c r="L325" s="89"/>
      <c r="M325" s="88"/>
      <c r="N325" s="88"/>
      <c r="O325" s="88"/>
      <c r="P325" s="90"/>
      <c r="Q325" s="88"/>
      <c r="R325" s="88"/>
      <c r="S325" s="88"/>
      <c r="T325" s="90"/>
      <c r="U325" s="88"/>
      <c r="V325" s="88"/>
      <c r="W325" s="88"/>
      <c r="X325" s="90"/>
      <c r="Y325" s="84"/>
      <c r="Z325" s="84"/>
      <c r="AA325" s="94"/>
      <c r="AB325" s="115"/>
      <c r="AC325" s="84"/>
      <c r="AD325" s="84"/>
      <c r="AE325" s="115"/>
      <c r="AF325" s="84"/>
      <c r="AG325" s="84"/>
      <c r="AH325" s="115"/>
      <c r="AI325" s="84"/>
      <c r="AJ325" s="84"/>
      <c r="AK325" s="224"/>
      <c r="AL325" s="84"/>
      <c r="AM325" s="94"/>
      <c r="AN325" s="224"/>
      <c r="AO325" s="84"/>
      <c r="AP325" s="94"/>
      <c r="AQ325" s="224"/>
      <c r="AR325" s="84"/>
      <c r="AS325" s="94"/>
      <c r="AT325" s="224"/>
      <c r="AU325" s="84"/>
      <c r="AV325" s="225"/>
      <c r="AW325" s="226"/>
      <c r="AX325" s="226"/>
      <c r="AY325" s="227"/>
      <c r="AZ325" s="116"/>
      <c r="BA325" s="97"/>
      <c r="BB325" s="98"/>
      <c r="BC325" s="98"/>
      <c r="BD325" s="98"/>
      <c r="BE325" s="118"/>
      <c r="BF325" s="101"/>
      <c r="BG325" s="84"/>
      <c r="BH325" s="84"/>
      <c r="BI325" s="102"/>
      <c r="BJ325" s="102"/>
      <c r="BK325" s="102"/>
      <c r="BL325" s="103"/>
      <c r="BM325" s="104"/>
      <c r="BN325" s="102"/>
      <c r="BO325" s="102"/>
      <c r="BP325" s="104"/>
      <c r="BQ325" s="104"/>
      <c r="BR325" s="104"/>
      <c r="BS325" s="237"/>
      <c r="BT325" s="105">
        <f t="shared" si="204"/>
        <v>1</v>
      </c>
      <c r="BU325" s="105">
        <f t="shared" si="205"/>
        <v>1</v>
      </c>
      <c r="BV325" s="105">
        <f t="shared" si="206"/>
        <v>1</v>
      </c>
      <c r="BW325" s="105">
        <f t="shared" si="196"/>
        <v>1</v>
      </c>
      <c r="BX325" s="105">
        <f t="shared" si="207"/>
        <v>1</v>
      </c>
      <c r="BY325" s="105">
        <f t="shared" si="208"/>
        <v>1</v>
      </c>
      <c r="BZ325" s="105">
        <f t="shared" si="209"/>
        <v>1</v>
      </c>
      <c r="CA325" s="221">
        <v>0.98</v>
      </c>
      <c r="CB325" s="221">
        <v>0.9</v>
      </c>
      <c r="CC325" s="339">
        <f t="shared" ref="CC325:CI325" si="221">AVERAGE(BT325:BT331)</f>
        <v>1</v>
      </c>
      <c r="CD325" s="339">
        <f t="shared" si="221"/>
        <v>1</v>
      </c>
      <c r="CE325" s="339">
        <f t="shared" si="221"/>
        <v>1</v>
      </c>
      <c r="CF325" s="339">
        <f t="shared" si="221"/>
        <v>1</v>
      </c>
      <c r="CG325" s="339">
        <f t="shared" si="221"/>
        <v>1</v>
      </c>
      <c r="CH325" s="339">
        <f t="shared" si="221"/>
        <v>1</v>
      </c>
      <c r="CI325" s="339">
        <f t="shared" si="221"/>
        <v>1</v>
      </c>
      <c r="CJ325" s="222">
        <v>0.998</v>
      </c>
      <c r="CK325" s="222">
        <v>0.95</v>
      </c>
      <c r="CL325" s="223">
        <f t="shared" si="197"/>
        <v>0</v>
      </c>
      <c r="CM325" s="223">
        <f t="shared" si="198"/>
        <v>0</v>
      </c>
      <c r="CN325" s="223">
        <f t="shared" si="199"/>
        <v>0</v>
      </c>
      <c r="CO325" s="223">
        <f t="shared" si="200"/>
        <v>0</v>
      </c>
      <c r="CP325" s="223">
        <f t="shared" si="201"/>
        <v>0</v>
      </c>
      <c r="CQ325" s="223">
        <f t="shared" si="202"/>
        <v>0</v>
      </c>
      <c r="CR325" s="223">
        <f t="shared" si="203"/>
        <v>0</v>
      </c>
      <c r="CS325" s="342">
        <f t="shared" ref="CS325:CY325" si="222">AVERAGE(CL325:CL331)</f>
        <v>0</v>
      </c>
      <c r="CT325" s="342">
        <f t="shared" si="222"/>
        <v>0</v>
      </c>
      <c r="CU325" s="342">
        <f t="shared" si="222"/>
        <v>0</v>
      </c>
      <c r="CV325" s="342">
        <f t="shared" si="222"/>
        <v>0</v>
      </c>
      <c r="CW325" s="342">
        <f t="shared" si="222"/>
        <v>0</v>
      </c>
      <c r="CX325" s="342">
        <f t="shared" si="222"/>
        <v>0</v>
      </c>
      <c r="CY325" s="342">
        <f t="shared" si="222"/>
        <v>0</v>
      </c>
      <c r="CZ325" s="342" t="e">
        <f>(SUM(Q324:Q330)-SUM(R324:R330))/SUM(Q324:Q330)</f>
        <v>#DIV/0!</v>
      </c>
      <c r="DA325" s="338" t="e">
        <f>(SUM(U324:U330)-SUM(V324:V330))/SUM(U324:U330)</f>
        <v>#DIV/0!</v>
      </c>
      <c r="DB325" s="338" t="e">
        <f>((SUM(E324:E330)-SUM(F324:F330))/SUM(E324:E330))</f>
        <v>#DIV/0!</v>
      </c>
      <c r="DC325" s="338" t="e">
        <f>((SUM(I324:I330)-SUM(J324:J330))/SUM(I324:I330))</f>
        <v>#DIV/0!</v>
      </c>
      <c r="DD325" s="338" t="e">
        <f>((SUM(M324:M330)-SUM(N324:N330))/SUM(M324:M330))</f>
        <v>#DIV/0!</v>
      </c>
      <c r="DE325" s="84">
        <f t="shared" si="181"/>
        <v>0</v>
      </c>
      <c r="DF325" s="84">
        <f t="shared" si="181"/>
        <v>0</v>
      </c>
      <c r="DG325" s="84">
        <f t="shared" si="181"/>
        <v>0</v>
      </c>
      <c r="DH325" s="84">
        <f t="shared" si="182"/>
        <v>0</v>
      </c>
      <c r="DI325" s="84">
        <f t="shared" si="182"/>
        <v>0</v>
      </c>
      <c r="DJ325" s="84">
        <f t="shared" si="182"/>
        <v>0</v>
      </c>
      <c r="DK325" s="84">
        <f t="shared" si="182"/>
        <v>0</v>
      </c>
      <c r="DL325" s="337">
        <f>IF(CC325&lt;99%,5000,IF(CC325&lt;99.2%,4500,IF(CC325&lt;99.3%,4000,IF(CC325&lt;99.4%,3500,IF(CC325&lt;99.5%,3000,IF(CC325&lt;99.6%,2500,IF(CC325&lt;99.7%,2000,IF(CC325&lt;99.8%,1500,))))))))</f>
        <v>0</v>
      </c>
      <c r="DM325" s="337">
        <f>IF(CD325&lt;99%,5000,IF(CD325&lt;99.2%,4500,IF(CD325&lt;99.3%,4000,IF(CD325&lt;99.4%,3500,IF(CD325&lt;99.5%,3000,IF(CD325&lt;99.6%,2500,IF(CD325&lt;99.7%,2000,IF(CD325&lt;99.8%,1500,))))))))</f>
        <v>0</v>
      </c>
      <c r="DN325" s="337">
        <f>IF(CE325&lt;99%,5000,IF(CE325&lt;99.2%,4500,IF(CE325&lt;99.3%,4000,IF(CE325&lt;99.4%,3500,IF(CE325&lt;99.5%,3000,IF(CE325&lt;99.6%,2500,IF(CE325&lt;99.7%,2000,IF(CE325&lt;99.8%,1500,))))))))</f>
        <v>0</v>
      </c>
      <c r="DO325" s="337">
        <f>IF(CF325&lt;88.2%,5000,IF(CF325&lt;88.4%,4500,IF(CF325&lt;88.5%,4000,IF(CF325&lt;88.6%,3500,IF(CF325&lt;88.7%,3000,IF(CF325&lt;88.8%,2500,IF(CF325&lt;88.9%,2000,IF(CF325&lt;90%,1500,))))))))</f>
        <v>0</v>
      </c>
      <c r="DP325" s="337">
        <f>IF(CG325&lt;99%,5000,IF(CG325&lt;99.2%,4500,IF(CG325&lt;99.3%,4000,IF(CG325&lt;99.4%,3500,IF(CG325&lt;99.5%,3000,IF(CG325&lt;99.6%,2500,IF(CG325&lt;99.7%,2000,IF(CG325&lt;99.8%,1500,))))))))</f>
        <v>0</v>
      </c>
      <c r="DQ325" s="337">
        <f>IF(CH325&lt;99%,5000,IF(CH325&lt;99.2%,4500,IF(CH325&lt;99.3%,4000,IF(CH325&lt;99.4%,3500,IF(CH325&lt;99.5%,3000,IF(CH325&lt;99.6%,2500,IF(CH325&lt;99.7%,2000,IF(CH325&lt;99.8%,1500,))))))))</f>
        <v>0</v>
      </c>
      <c r="DR325" s="337">
        <f>IF(CI325&lt;99%,5000,IF(CI325&lt;99.2%,4500,IF(CI325&lt;99.3%,4000,IF(CI325&lt;99.4%,3500,IF(CI325&lt;99.5%,3000,IF(CI325&lt;99.6%,2500,IF(CI325&lt;99.7%,2000,IF(CI325&lt;99.8%,1500,))))))))</f>
        <v>0</v>
      </c>
    </row>
    <row r="326" spans="1:122" ht="13.5" thickBot="1" x14ac:dyDescent="0.25">
      <c r="A326" s="84">
        <v>2000</v>
      </c>
      <c r="B326" s="335"/>
      <c r="C326" s="113">
        <v>42822</v>
      </c>
      <c r="D326" s="87"/>
      <c r="E326" s="84"/>
      <c r="F326" s="88"/>
      <c r="G326" s="84"/>
      <c r="H326" s="89"/>
      <c r="I326" s="88"/>
      <c r="J326" s="84"/>
      <c r="K326" s="88"/>
      <c r="L326" s="89"/>
      <c r="M326" s="88"/>
      <c r="N326" s="88"/>
      <c r="O326" s="88"/>
      <c r="P326" s="90"/>
      <c r="Q326" s="88"/>
      <c r="R326" s="88"/>
      <c r="S326" s="88"/>
      <c r="T326" s="90"/>
      <c r="U326" s="88"/>
      <c r="V326" s="88"/>
      <c r="W326" s="88"/>
      <c r="X326" s="90"/>
      <c r="Y326" s="84"/>
      <c r="Z326" s="84"/>
      <c r="AA326" s="94"/>
      <c r="AB326" s="115"/>
      <c r="AC326" s="84"/>
      <c r="AD326" s="84"/>
      <c r="AE326" s="115"/>
      <c r="AF326" s="84"/>
      <c r="AG326" s="84"/>
      <c r="AH326" s="115"/>
      <c r="AI326" s="84"/>
      <c r="AJ326" s="84"/>
      <c r="AK326" s="224"/>
      <c r="AL326" s="84"/>
      <c r="AM326" s="94"/>
      <c r="AN326" s="224"/>
      <c r="AO326" s="84"/>
      <c r="AP326" s="94"/>
      <c r="AQ326" s="224"/>
      <c r="AR326" s="84"/>
      <c r="AS326" s="94"/>
      <c r="AT326" s="224"/>
      <c r="AU326" s="84"/>
      <c r="AV326" s="225"/>
      <c r="AW326" s="226"/>
      <c r="AX326" s="226"/>
      <c r="AY326" s="227"/>
      <c r="AZ326" s="116"/>
      <c r="BA326" s="97"/>
      <c r="BB326" s="98"/>
      <c r="BC326" s="98"/>
      <c r="BD326" s="98"/>
      <c r="BE326" s="118"/>
      <c r="BF326" s="101"/>
      <c r="BG326" s="84"/>
      <c r="BH326" s="84"/>
      <c r="BI326" s="102"/>
      <c r="BJ326" s="102"/>
      <c r="BK326" s="102"/>
      <c r="BL326" s="103"/>
      <c r="BM326" s="104"/>
      <c r="BN326" s="102"/>
      <c r="BO326" s="102"/>
      <c r="BP326" s="104"/>
      <c r="BQ326" s="104"/>
      <c r="BR326" s="104"/>
      <c r="BS326" s="237"/>
      <c r="BT326" s="105">
        <f t="shared" si="204"/>
        <v>1</v>
      </c>
      <c r="BU326" s="105">
        <f t="shared" si="205"/>
        <v>1</v>
      </c>
      <c r="BV326" s="105">
        <f t="shared" si="206"/>
        <v>1</v>
      </c>
      <c r="BW326" s="105">
        <f t="shared" si="196"/>
        <v>1</v>
      </c>
      <c r="BX326" s="105">
        <f t="shared" si="207"/>
        <v>1</v>
      </c>
      <c r="BY326" s="105">
        <f t="shared" si="208"/>
        <v>1</v>
      </c>
      <c r="BZ326" s="105">
        <f t="shared" si="209"/>
        <v>1</v>
      </c>
      <c r="CA326" s="221">
        <v>0.98</v>
      </c>
      <c r="CB326" s="221">
        <v>0.9</v>
      </c>
      <c r="CC326" s="340"/>
      <c r="CD326" s="340"/>
      <c r="CE326" s="340"/>
      <c r="CF326" s="340"/>
      <c r="CG326" s="340"/>
      <c r="CH326" s="340"/>
      <c r="CI326" s="340"/>
      <c r="CJ326" s="222">
        <v>0.998</v>
      </c>
      <c r="CK326" s="222">
        <v>0.95</v>
      </c>
      <c r="CL326" s="223">
        <f t="shared" si="197"/>
        <v>0</v>
      </c>
      <c r="CM326" s="223">
        <f t="shared" si="198"/>
        <v>0</v>
      </c>
      <c r="CN326" s="223">
        <f t="shared" si="199"/>
        <v>0</v>
      </c>
      <c r="CO326" s="223">
        <f t="shared" si="200"/>
        <v>0</v>
      </c>
      <c r="CP326" s="223">
        <f t="shared" si="201"/>
        <v>0</v>
      </c>
      <c r="CQ326" s="223">
        <f t="shared" si="202"/>
        <v>0</v>
      </c>
      <c r="CR326" s="223">
        <f t="shared" si="203"/>
        <v>0</v>
      </c>
      <c r="CS326" s="343"/>
      <c r="CT326" s="343"/>
      <c r="CU326" s="343"/>
      <c r="CV326" s="343"/>
      <c r="CW326" s="343"/>
      <c r="CX326" s="343"/>
      <c r="CY326" s="343"/>
      <c r="CZ326" s="342"/>
      <c r="DA326" s="338"/>
      <c r="DB326" s="338"/>
      <c r="DC326" s="338"/>
      <c r="DD326" s="338"/>
      <c r="DE326" s="84">
        <f t="shared" ref="DE326:DG389" si="223">IF(BT326&lt;96.4%,1500,IF(BT326&lt;96.8%,800,IF(BT326&lt;97.2%,750,IF(BT326&lt;97.5%,700,IF(BT326&lt;97.8%,650,IF(BT326&lt;98%,500,))))))</f>
        <v>0</v>
      </c>
      <c r="DF326" s="84">
        <f t="shared" si="223"/>
        <v>0</v>
      </c>
      <c r="DG326" s="84">
        <f t="shared" si="223"/>
        <v>0</v>
      </c>
      <c r="DH326" s="84">
        <f t="shared" ref="DH326:DK389" si="224">IF(BW326&lt;93.4%,1500,IF(BW326&lt;93.8%,800,IF(BW326&lt;94.2%,750,IF(BW326&lt;94.5%,700,IF(BW326&lt;94.8%,650,IF(BW326&lt;95%,500,))))))</f>
        <v>0</v>
      </c>
      <c r="DI326" s="84">
        <f t="shared" si="224"/>
        <v>0</v>
      </c>
      <c r="DJ326" s="84">
        <f t="shared" si="224"/>
        <v>0</v>
      </c>
      <c r="DK326" s="84">
        <f t="shared" si="224"/>
        <v>0</v>
      </c>
      <c r="DL326" s="337"/>
      <c r="DM326" s="337"/>
      <c r="DN326" s="337"/>
      <c r="DO326" s="337"/>
      <c r="DP326" s="337"/>
      <c r="DQ326" s="337"/>
      <c r="DR326" s="337"/>
    </row>
    <row r="327" spans="1:122" ht="13.5" thickBot="1" x14ac:dyDescent="0.25">
      <c r="A327" s="84">
        <v>2001</v>
      </c>
      <c r="B327" s="335"/>
      <c r="C327" s="113">
        <v>42823</v>
      </c>
      <c r="D327" s="87"/>
      <c r="E327" s="84"/>
      <c r="F327" s="88"/>
      <c r="G327" s="84"/>
      <c r="H327" s="89"/>
      <c r="I327" s="88"/>
      <c r="J327" s="84"/>
      <c r="K327" s="88"/>
      <c r="L327" s="89"/>
      <c r="M327" s="88"/>
      <c r="N327" s="88"/>
      <c r="O327" s="88"/>
      <c r="P327" s="90"/>
      <c r="Q327" s="88"/>
      <c r="R327" s="88"/>
      <c r="S327" s="88"/>
      <c r="T327" s="90"/>
      <c r="U327" s="88"/>
      <c r="V327" s="88"/>
      <c r="W327" s="88"/>
      <c r="X327" s="90"/>
      <c r="Y327" s="84"/>
      <c r="Z327" s="84"/>
      <c r="AA327" s="94"/>
      <c r="AB327" s="115"/>
      <c r="AC327" s="84"/>
      <c r="AD327" s="84"/>
      <c r="AE327" s="115"/>
      <c r="AF327" s="84"/>
      <c r="AG327" s="84"/>
      <c r="AH327" s="115"/>
      <c r="AI327" s="84"/>
      <c r="AJ327" s="84"/>
      <c r="AK327" s="224"/>
      <c r="AL327" s="84"/>
      <c r="AM327" s="94"/>
      <c r="AN327" s="224"/>
      <c r="AO327" s="84"/>
      <c r="AP327" s="94"/>
      <c r="AQ327" s="224"/>
      <c r="AR327" s="84"/>
      <c r="AS327" s="94"/>
      <c r="AT327" s="224"/>
      <c r="AU327" s="84"/>
      <c r="AV327" s="225"/>
      <c r="AW327" s="226"/>
      <c r="AX327" s="226"/>
      <c r="AY327" s="227"/>
      <c r="AZ327" s="116"/>
      <c r="BA327" s="97"/>
      <c r="BB327" s="98"/>
      <c r="BC327" s="98"/>
      <c r="BD327" s="98"/>
      <c r="BE327" s="118"/>
      <c r="BF327" s="101"/>
      <c r="BG327" s="84"/>
      <c r="BH327" s="84"/>
      <c r="BI327" s="102"/>
      <c r="BJ327" s="102"/>
      <c r="BK327" s="102"/>
      <c r="BL327" s="103"/>
      <c r="BM327" s="104"/>
      <c r="BN327" s="102"/>
      <c r="BO327" s="102"/>
      <c r="BP327" s="104"/>
      <c r="BQ327" s="104"/>
      <c r="BR327" s="104"/>
      <c r="BS327" s="237"/>
      <c r="BT327" s="105">
        <f t="shared" si="204"/>
        <v>1</v>
      </c>
      <c r="BU327" s="105">
        <f t="shared" si="205"/>
        <v>1</v>
      </c>
      <c r="BV327" s="105">
        <f t="shared" si="206"/>
        <v>1</v>
      </c>
      <c r="BW327" s="105">
        <f t="shared" si="196"/>
        <v>1</v>
      </c>
      <c r="BX327" s="105">
        <f t="shared" si="207"/>
        <v>1</v>
      </c>
      <c r="BY327" s="105">
        <f t="shared" si="208"/>
        <v>1</v>
      </c>
      <c r="BZ327" s="105">
        <f t="shared" si="209"/>
        <v>1</v>
      </c>
      <c r="CA327" s="221">
        <v>0.98</v>
      </c>
      <c r="CB327" s="221">
        <v>0.9</v>
      </c>
      <c r="CC327" s="340"/>
      <c r="CD327" s="340"/>
      <c r="CE327" s="340"/>
      <c r="CF327" s="340"/>
      <c r="CG327" s="340"/>
      <c r="CH327" s="340"/>
      <c r="CI327" s="340"/>
      <c r="CJ327" s="222">
        <v>0.998</v>
      </c>
      <c r="CK327" s="222">
        <v>0.95</v>
      </c>
      <c r="CL327" s="223">
        <f t="shared" si="197"/>
        <v>0</v>
      </c>
      <c r="CM327" s="223">
        <f t="shared" si="198"/>
        <v>0</v>
      </c>
      <c r="CN327" s="223">
        <f t="shared" si="199"/>
        <v>0</v>
      </c>
      <c r="CO327" s="223">
        <f t="shared" si="200"/>
        <v>0</v>
      </c>
      <c r="CP327" s="223">
        <f t="shared" si="201"/>
        <v>0</v>
      </c>
      <c r="CQ327" s="223">
        <f t="shared" si="202"/>
        <v>0</v>
      </c>
      <c r="CR327" s="223">
        <f t="shared" si="203"/>
        <v>0</v>
      </c>
      <c r="CS327" s="343"/>
      <c r="CT327" s="343"/>
      <c r="CU327" s="343"/>
      <c r="CV327" s="343"/>
      <c r="CW327" s="343"/>
      <c r="CX327" s="343"/>
      <c r="CY327" s="343"/>
      <c r="CZ327" s="342"/>
      <c r="DA327" s="338"/>
      <c r="DB327" s="338"/>
      <c r="DC327" s="338"/>
      <c r="DD327" s="338"/>
      <c r="DE327" s="84">
        <f t="shared" si="223"/>
        <v>0</v>
      </c>
      <c r="DF327" s="84">
        <f t="shared" si="223"/>
        <v>0</v>
      </c>
      <c r="DG327" s="84">
        <f t="shared" si="223"/>
        <v>0</v>
      </c>
      <c r="DH327" s="84">
        <f t="shared" si="224"/>
        <v>0</v>
      </c>
      <c r="DI327" s="84">
        <f t="shared" si="224"/>
        <v>0</v>
      </c>
      <c r="DJ327" s="84">
        <f t="shared" si="224"/>
        <v>0</v>
      </c>
      <c r="DK327" s="84">
        <f t="shared" si="224"/>
        <v>0</v>
      </c>
      <c r="DL327" s="337"/>
      <c r="DM327" s="337"/>
      <c r="DN327" s="337"/>
      <c r="DO327" s="337"/>
      <c r="DP327" s="337"/>
      <c r="DQ327" s="337"/>
      <c r="DR327" s="337"/>
    </row>
    <row r="328" spans="1:122" ht="13.5" thickBot="1" x14ac:dyDescent="0.25">
      <c r="A328" s="84">
        <v>2002</v>
      </c>
      <c r="B328" s="335"/>
      <c r="C328" s="113">
        <v>42824</v>
      </c>
      <c r="D328" s="87"/>
      <c r="E328" s="84"/>
      <c r="F328" s="88"/>
      <c r="G328" s="84"/>
      <c r="H328" s="89"/>
      <c r="I328" s="88"/>
      <c r="J328" s="84"/>
      <c r="K328" s="88"/>
      <c r="L328" s="89"/>
      <c r="M328" s="88"/>
      <c r="N328" s="88"/>
      <c r="O328" s="88"/>
      <c r="P328" s="90"/>
      <c r="Q328" s="88"/>
      <c r="R328" s="88"/>
      <c r="S328" s="88"/>
      <c r="T328" s="90"/>
      <c r="U328" s="88"/>
      <c r="V328" s="88"/>
      <c r="W328" s="88"/>
      <c r="X328" s="90"/>
      <c r="Y328" s="84"/>
      <c r="Z328" s="84"/>
      <c r="AA328" s="94"/>
      <c r="AB328" s="115"/>
      <c r="AC328" s="84"/>
      <c r="AD328" s="84"/>
      <c r="AE328" s="115"/>
      <c r="AF328" s="84"/>
      <c r="AG328" s="84"/>
      <c r="AH328" s="115"/>
      <c r="AI328" s="84"/>
      <c r="AJ328" s="84"/>
      <c r="AK328" s="224"/>
      <c r="AL328" s="84"/>
      <c r="AM328" s="94"/>
      <c r="AN328" s="224"/>
      <c r="AO328" s="84"/>
      <c r="AP328" s="94"/>
      <c r="AQ328" s="224"/>
      <c r="AR328" s="84"/>
      <c r="AS328" s="94"/>
      <c r="AT328" s="224"/>
      <c r="AU328" s="84"/>
      <c r="AV328" s="225"/>
      <c r="AW328" s="226"/>
      <c r="AX328" s="226"/>
      <c r="AY328" s="227"/>
      <c r="AZ328" s="116"/>
      <c r="BA328" s="97"/>
      <c r="BB328" s="98"/>
      <c r="BC328" s="98"/>
      <c r="BD328" s="98"/>
      <c r="BE328" s="118"/>
      <c r="BF328" s="101"/>
      <c r="BG328" s="84"/>
      <c r="BH328" s="84"/>
      <c r="BI328" s="102"/>
      <c r="BJ328" s="102"/>
      <c r="BK328" s="102"/>
      <c r="BL328" s="103"/>
      <c r="BM328" s="104"/>
      <c r="BN328" s="102"/>
      <c r="BO328" s="102"/>
      <c r="BP328" s="104"/>
      <c r="BQ328" s="104"/>
      <c r="BR328" s="104"/>
      <c r="BS328" s="237"/>
      <c r="BT328" s="105">
        <f t="shared" si="204"/>
        <v>1</v>
      </c>
      <c r="BU328" s="105">
        <f t="shared" si="205"/>
        <v>1</v>
      </c>
      <c r="BV328" s="105">
        <f t="shared" si="206"/>
        <v>1</v>
      </c>
      <c r="BW328" s="105">
        <f t="shared" si="196"/>
        <v>1</v>
      </c>
      <c r="BX328" s="105">
        <f t="shared" si="207"/>
        <v>1</v>
      </c>
      <c r="BY328" s="105">
        <f t="shared" si="208"/>
        <v>1</v>
      </c>
      <c r="BZ328" s="105">
        <f t="shared" si="209"/>
        <v>1</v>
      </c>
      <c r="CA328" s="221">
        <v>0.98</v>
      </c>
      <c r="CB328" s="221">
        <v>0.9</v>
      </c>
      <c r="CC328" s="340"/>
      <c r="CD328" s="340"/>
      <c r="CE328" s="340"/>
      <c r="CF328" s="340"/>
      <c r="CG328" s="340"/>
      <c r="CH328" s="340"/>
      <c r="CI328" s="340"/>
      <c r="CJ328" s="222">
        <v>0.998</v>
      </c>
      <c r="CK328" s="222">
        <v>0.95</v>
      </c>
      <c r="CL328" s="223">
        <f t="shared" si="197"/>
        <v>0</v>
      </c>
      <c r="CM328" s="223">
        <f t="shared" si="198"/>
        <v>0</v>
      </c>
      <c r="CN328" s="223">
        <f t="shared" si="199"/>
        <v>0</v>
      </c>
      <c r="CO328" s="223">
        <f t="shared" si="200"/>
        <v>0</v>
      </c>
      <c r="CP328" s="223">
        <f t="shared" si="201"/>
        <v>0</v>
      </c>
      <c r="CQ328" s="223">
        <f t="shared" si="202"/>
        <v>0</v>
      </c>
      <c r="CR328" s="223">
        <f t="shared" si="203"/>
        <v>0</v>
      </c>
      <c r="CS328" s="343"/>
      <c r="CT328" s="343"/>
      <c r="CU328" s="343"/>
      <c r="CV328" s="343"/>
      <c r="CW328" s="343"/>
      <c r="CX328" s="343"/>
      <c r="CY328" s="343"/>
      <c r="CZ328" s="342"/>
      <c r="DA328" s="338"/>
      <c r="DB328" s="338"/>
      <c r="DC328" s="338"/>
      <c r="DD328" s="338"/>
      <c r="DE328" s="84">
        <f t="shared" si="223"/>
        <v>0</v>
      </c>
      <c r="DF328" s="84">
        <f t="shared" si="223"/>
        <v>0</v>
      </c>
      <c r="DG328" s="84">
        <f t="shared" si="223"/>
        <v>0</v>
      </c>
      <c r="DH328" s="84">
        <f t="shared" si="224"/>
        <v>0</v>
      </c>
      <c r="DI328" s="84">
        <f t="shared" si="224"/>
        <v>0</v>
      </c>
      <c r="DJ328" s="84">
        <f t="shared" si="224"/>
        <v>0</v>
      </c>
      <c r="DK328" s="84">
        <f t="shared" si="224"/>
        <v>0</v>
      </c>
      <c r="DL328" s="337"/>
      <c r="DM328" s="337"/>
      <c r="DN328" s="337"/>
      <c r="DO328" s="337"/>
      <c r="DP328" s="337"/>
      <c r="DQ328" s="337"/>
      <c r="DR328" s="337"/>
    </row>
    <row r="329" spans="1:122" ht="13.5" thickBot="1" x14ac:dyDescent="0.25">
      <c r="A329" s="84">
        <v>2003</v>
      </c>
      <c r="B329" s="335"/>
      <c r="C329" s="113">
        <v>42825</v>
      </c>
      <c r="D329" s="87"/>
      <c r="E329" s="84"/>
      <c r="F329" s="88"/>
      <c r="G329" s="84"/>
      <c r="H329" s="89"/>
      <c r="I329" s="88"/>
      <c r="J329" s="84"/>
      <c r="K329" s="88"/>
      <c r="L329" s="89"/>
      <c r="M329" s="88"/>
      <c r="N329" s="88"/>
      <c r="O329" s="88"/>
      <c r="P329" s="90"/>
      <c r="Q329" s="88"/>
      <c r="R329" s="88"/>
      <c r="S329" s="88"/>
      <c r="T329" s="90"/>
      <c r="U329" s="88"/>
      <c r="V329" s="88"/>
      <c r="W329" s="88"/>
      <c r="X329" s="90"/>
      <c r="Y329" s="84"/>
      <c r="Z329" s="84"/>
      <c r="AA329" s="94"/>
      <c r="AB329" s="115"/>
      <c r="AC329" s="84"/>
      <c r="AD329" s="84"/>
      <c r="AE329" s="115"/>
      <c r="AF329" s="84"/>
      <c r="AG329" s="84"/>
      <c r="AH329" s="115"/>
      <c r="AI329" s="84"/>
      <c r="AJ329" s="84"/>
      <c r="AK329" s="224"/>
      <c r="AL329" s="84"/>
      <c r="AM329" s="94"/>
      <c r="AN329" s="224"/>
      <c r="AO329" s="84"/>
      <c r="AP329" s="94"/>
      <c r="AQ329" s="224"/>
      <c r="AR329" s="84"/>
      <c r="AS329" s="94"/>
      <c r="AT329" s="224"/>
      <c r="AU329" s="84"/>
      <c r="AV329" s="225"/>
      <c r="AW329" s="226"/>
      <c r="AX329" s="226"/>
      <c r="AY329" s="227"/>
      <c r="AZ329" s="116"/>
      <c r="BA329" s="97"/>
      <c r="BB329" s="98"/>
      <c r="BC329" s="98"/>
      <c r="BD329" s="98"/>
      <c r="BE329" s="118"/>
      <c r="BF329" s="101"/>
      <c r="BG329" s="84"/>
      <c r="BH329" s="84"/>
      <c r="BI329" s="102"/>
      <c r="BJ329" s="102"/>
      <c r="BK329" s="102"/>
      <c r="BL329" s="103"/>
      <c r="BM329" s="104"/>
      <c r="BN329" s="102"/>
      <c r="BO329" s="102"/>
      <c r="BP329" s="104"/>
      <c r="BQ329" s="104"/>
      <c r="BR329" s="104"/>
      <c r="BS329" s="237"/>
      <c r="BT329" s="105">
        <f t="shared" si="204"/>
        <v>1</v>
      </c>
      <c r="BU329" s="105">
        <f t="shared" si="205"/>
        <v>1</v>
      </c>
      <c r="BV329" s="105">
        <f t="shared" si="206"/>
        <v>1</v>
      </c>
      <c r="BW329" s="105">
        <f t="shared" si="196"/>
        <v>1</v>
      </c>
      <c r="BX329" s="105">
        <f t="shared" si="207"/>
        <v>1</v>
      </c>
      <c r="BY329" s="105">
        <f t="shared" si="208"/>
        <v>1</v>
      </c>
      <c r="BZ329" s="105">
        <f t="shared" si="209"/>
        <v>1</v>
      </c>
      <c r="CA329" s="221">
        <v>0.98</v>
      </c>
      <c r="CB329" s="221">
        <v>0.9</v>
      </c>
      <c r="CC329" s="340"/>
      <c r="CD329" s="340"/>
      <c r="CE329" s="340"/>
      <c r="CF329" s="340"/>
      <c r="CG329" s="340"/>
      <c r="CH329" s="340"/>
      <c r="CI329" s="340"/>
      <c r="CJ329" s="222">
        <v>0.998</v>
      </c>
      <c r="CK329" s="222">
        <v>0.95</v>
      </c>
      <c r="CL329" s="223">
        <f t="shared" si="197"/>
        <v>0</v>
      </c>
      <c r="CM329" s="223">
        <f t="shared" si="198"/>
        <v>0</v>
      </c>
      <c r="CN329" s="223">
        <f t="shared" si="199"/>
        <v>0</v>
      </c>
      <c r="CO329" s="223">
        <f t="shared" si="200"/>
        <v>0</v>
      </c>
      <c r="CP329" s="223">
        <f t="shared" si="201"/>
        <v>0</v>
      </c>
      <c r="CQ329" s="223">
        <f t="shared" si="202"/>
        <v>0</v>
      </c>
      <c r="CR329" s="223">
        <f t="shared" si="203"/>
        <v>0</v>
      </c>
      <c r="CS329" s="343"/>
      <c r="CT329" s="343"/>
      <c r="CU329" s="343"/>
      <c r="CV329" s="343"/>
      <c r="CW329" s="343"/>
      <c r="CX329" s="343"/>
      <c r="CY329" s="343"/>
      <c r="CZ329" s="342"/>
      <c r="DA329" s="338"/>
      <c r="DB329" s="338"/>
      <c r="DC329" s="338"/>
      <c r="DD329" s="338"/>
      <c r="DE329" s="84">
        <f t="shared" si="223"/>
        <v>0</v>
      </c>
      <c r="DF329" s="84">
        <f t="shared" si="223"/>
        <v>0</v>
      </c>
      <c r="DG329" s="84">
        <f t="shared" si="223"/>
        <v>0</v>
      </c>
      <c r="DH329" s="84">
        <f t="shared" si="224"/>
        <v>0</v>
      </c>
      <c r="DI329" s="84">
        <f t="shared" si="224"/>
        <v>0</v>
      </c>
      <c r="DJ329" s="84">
        <f t="shared" si="224"/>
        <v>0</v>
      </c>
      <c r="DK329" s="84">
        <f t="shared" si="224"/>
        <v>0</v>
      </c>
      <c r="DL329" s="337"/>
      <c r="DM329" s="337"/>
      <c r="DN329" s="337"/>
      <c r="DO329" s="337"/>
      <c r="DP329" s="337"/>
      <c r="DQ329" s="337"/>
      <c r="DR329" s="337"/>
    </row>
    <row r="330" spans="1:122" ht="13.5" thickBot="1" x14ac:dyDescent="0.25">
      <c r="A330" s="84">
        <v>2004</v>
      </c>
      <c r="B330" s="335"/>
      <c r="C330" s="113">
        <v>42826</v>
      </c>
      <c r="D330" s="87"/>
      <c r="E330" s="84"/>
      <c r="F330" s="88"/>
      <c r="G330" s="84"/>
      <c r="H330" s="89"/>
      <c r="I330" s="88"/>
      <c r="J330" s="84"/>
      <c r="K330" s="88"/>
      <c r="L330" s="89"/>
      <c r="M330" s="88"/>
      <c r="N330" s="88"/>
      <c r="O330" s="88"/>
      <c r="P330" s="90"/>
      <c r="Q330" s="88"/>
      <c r="R330" s="88"/>
      <c r="S330" s="88"/>
      <c r="T330" s="90"/>
      <c r="U330" s="88"/>
      <c r="V330" s="88"/>
      <c r="W330" s="88"/>
      <c r="X330" s="90"/>
      <c r="Y330" s="84"/>
      <c r="Z330" s="84"/>
      <c r="AA330" s="94"/>
      <c r="AB330" s="115"/>
      <c r="AC330" s="84"/>
      <c r="AD330" s="84"/>
      <c r="AE330" s="115"/>
      <c r="AF330" s="84"/>
      <c r="AG330" s="84"/>
      <c r="AH330" s="115"/>
      <c r="AI330" s="84"/>
      <c r="AJ330" s="84"/>
      <c r="AK330" s="224"/>
      <c r="AL330" s="84"/>
      <c r="AM330" s="94"/>
      <c r="AN330" s="224"/>
      <c r="AO330" s="84"/>
      <c r="AP330" s="94"/>
      <c r="AQ330" s="224"/>
      <c r="AR330" s="84"/>
      <c r="AS330" s="94"/>
      <c r="AT330" s="224"/>
      <c r="AU330" s="84"/>
      <c r="AV330" s="225"/>
      <c r="AW330" s="226"/>
      <c r="AX330" s="226"/>
      <c r="AY330" s="227"/>
      <c r="AZ330" s="116"/>
      <c r="BA330" s="97"/>
      <c r="BB330" s="98"/>
      <c r="BC330" s="98"/>
      <c r="BD330" s="98"/>
      <c r="BE330" s="118"/>
      <c r="BF330" s="101"/>
      <c r="BG330" s="84"/>
      <c r="BH330" s="84"/>
      <c r="BI330" s="102"/>
      <c r="BJ330" s="102"/>
      <c r="BK330" s="102"/>
      <c r="BL330" s="103"/>
      <c r="BM330" s="104"/>
      <c r="BN330" s="102"/>
      <c r="BO330" s="102"/>
      <c r="BP330" s="104"/>
      <c r="BQ330" s="104"/>
      <c r="BR330" s="104"/>
      <c r="BS330" s="237"/>
      <c r="BT330" s="105">
        <f t="shared" si="204"/>
        <v>1</v>
      </c>
      <c r="BU330" s="105">
        <f t="shared" si="205"/>
        <v>1</v>
      </c>
      <c r="BV330" s="105">
        <f t="shared" si="206"/>
        <v>1</v>
      </c>
      <c r="BW330" s="105">
        <f t="shared" si="196"/>
        <v>1</v>
      </c>
      <c r="BX330" s="105">
        <f t="shared" si="207"/>
        <v>1</v>
      </c>
      <c r="BY330" s="105">
        <f t="shared" si="208"/>
        <v>1</v>
      </c>
      <c r="BZ330" s="105">
        <f t="shared" si="209"/>
        <v>1</v>
      </c>
      <c r="CA330" s="221">
        <v>0.98</v>
      </c>
      <c r="CB330" s="221">
        <v>0.9</v>
      </c>
      <c r="CC330" s="340"/>
      <c r="CD330" s="340"/>
      <c r="CE330" s="340"/>
      <c r="CF330" s="340"/>
      <c r="CG330" s="340"/>
      <c r="CH330" s="340"/>
      <c r="CI330" s="340"/>
      <c r="CJ330" s="222">
        <v>0.998</v>
      </c>
      <c r="CK330" s="222">
        <v>0.95</v>
      </c>
      <c r="CL330" s="223">
        <f t="shared" si="197"/>
        <v>0</v>
      </c>
      <c r="CM330" s="223">
        <f t="shared" si="198"/>
        <v>0</v>
      </c>
      <c r="CN330" s="223">
        <f t="shared" si="199"/>
        <v>0</v>
      </c>
      <c r="CO330" s="223">
        <f t="shared" si="200"/>
        <v>0</v>
      </c>
      <c r="CP330" s="223">
        <f t="shared" si="201"/>
        <v>0</v>
      </c>
      <c r="CQ330" s="223">
        <f t="shared" si="202"/>
        <v>0</v>
      </c>
      <c r="CR330" s="223">
        <f t="shared" si="203"/>
        <v>0</v>
      </c>
      <c r="CS330" s="343"/>
      <c r="CT330" s="343"/>
      <c r="CU330" s="343"/>
      <c r="CV330" s="343"/>
      <c r="CW330" s="343"/>
      <c r="CX330" s="343"/>
      <c r="CY330" s="343"/>
      <c r="CZ330" s="342"/>
      <c r="DA330" s="338"/>
      <c r="DB330" s="338"/>
      <c r="DC330" s="338"/>
      <c r="DD330" s="338"/>
      <c r="DE330" s="84">
        <f t="shared" si="223"/>
        <v>0</v>
      </c>
      <c r="DF330" s="84">
        <f t="shared" si="223"/>
        <v>0</v>
      </c>
      <c r="DG330" s="84">
        <f t="shared" si="223"/>
        <v>0</v>
      </c>
      <c r="DH330" s="84">
        <f t="shared" si="224"/>
        <v>0</v>
      </c>
      <c r="DI330" s="84">
        <f t="shared" si="224"/>
        <v>0</v>
      </c>
      <c r="DJ330" s="84">
        <f t="shared" si="224"/>
        <v>0</v>
      </c>
      <c r="DK330" s="84">
        <f t="shared" si="224"/>
        <v>0</v>
      </c>
      <c r="DL330" s="337"/>
      <c r="DM330" s="337"/>
      <c r="DN330" s="337"/>
      <c r="DO330" s="337"/>
      <c r="DP330" s="337"/>
      <c r="DQ330" s="337"/>
      <c r="DR330" s="337"/>
    </row>
    <row r="331" spans="1:122" ht="13.5" thickBot="1" x14ac:dyDescent="0.25">
      <c r="A331" s="84">
        <v>2005</v>
      </c>
      <c r="B331" s="336"/>
      <c r="C331" s="113">
        <v>42827</v>
      </c>
      <c r="D331" s="87"/>
      <c r="E331" s="84"/>
      <c r="F331" s="88"/>
      <c r="G331" s="84"/>
      <c r="H331" s="89"/>
      <c r="I331" s="88"/>
      <c r="J331" s="84"/>
      <c r="K331" s="88"/>
      <c r="L331" s="89"/>
      <c r="M331" s="88"/>
      <c r="N331" s="88"/>
      <c r="O331" s="88"/>
      <c r="P331" s="90"/>
      <c r="Q331" s="88"/>
      <c r="R331" s="88"/>
      <c r="S331" s="88"/>
      <c r="T331" s="90"/>
      <c r="U331" s="88"/>
      <c r="V331" s="88"/>
      <c r="W331" s="88"/>
      <c r="X331" s="90"/>
      <c r="Y331" s="84"/>
      <c r="Z331" s="84"/>
      <c r="AA331" s="94"/>
      <c r="AB331" s="115"/>
      <c r="AC331" s="84"/>
      <c r="AD331" s="84"/>
      <c r="AE331" s="115"/>
      <c r="AF331" s="84"/>
      <c r="AG331" s="84"/>
      <c r="AH331" s="115"/>
      <c r="AI331" s="84"/>
      <c r="AJ331" s="84"/>
      <c r="AK331" s="224"/>
      <c r="AL331" s="84"/>
      <c r="AM331" s="94"/>
      <c r="AN331" s="224"/>
      <c r="AO331" s="84"/>
      <c r="AP331" s="94"/>
      <c r="AQ331" s="224"/>
      <c r="AR331" s="84"/>
      <c r="AS331" s="94"/>
      <c r="AT331" s="224"/>
      <c r="AU331" s="84"/>
      <c r="AV331" s="225"/>
      <c r="AW331" s="226"/>
      <c r="AX331" s="226"/>
      <c r="AY331" s="227"/>
      <c r="AZ331" s="116"/>
      <c r="BA331" s="97"/>
      <c r="BB331" s="98"/>
      <c r="BC331" s="98"/>
      <c r="BD331" s="98"/>
      <c r="BE331" s="118"/>
      <c r="BF331" s="101"/>
      <c r="BG331" s="84"/>
      <c r="BH331" s="84"/>
      <c r="BI331" s="102"/>
      <c r="BJ331" s="102"/>
      <c r="BK331" s="102"/>
      <c r="BL331" s="103"/>
      <c r="BM331" s="104"/>
      <c r="BN331" s="102"/>
      <c r="BO331" s="102"/>
      <c r="BP331" s="104"/>
      <c r="BQ331" s="104"/>
      <c r="BR331" s="104"/>
      <c r="BS331" s="237"/>
      <c r="BT331" s="105">
        <f t="shared" si="204"/>
        <v>1</v>
      </c>
      <c r="BU331" s="105">
        <f t="shared" si="205"/>
        <v>1</v>
      </c>
      <c r="BV331" s="105">
        <f t="shared" si="206"/>
        <v>1</v>
      </c>
      <c r="BW331" s="105">
        <f t="shared" si="196"/>
        <v>1</v>
      </c>
      <c r="BX331" s="105">
        <f t="shared" si="207"/>
        <v>1</v>
      </c>
      <c r="BY331" s="105">
        <f t="shared" si="208"/>
        <v>1</v>
      </c>
      <c r="BZ331" s="105">
        <f t="shared" si="209"/>
        <v>1</v>
      </c>
      <c r="CA331" s="221">
        <v>0.98</v>
      </c>
      <c r="CB331" s="221">
        <v>0.9</v>
      </c>
      <c r="CC331" s="341"/>
      <c r="CD331" s="341"/>
      <c r="CE331" s="341"/>
      <c r="CF331" s="341"/>
      <c r="CG331" s="341"/>
      <c r="CH331" s="341"/>
      <c r="CI331" s="341"/>
      <c r="CJ331" s="222">
        <v>0.998</v>
      </c>
      <c r="CK331" s="222">
        <v>0.95</v>
      </c>
      <c r="CL331" s="223">
        <f t="shared" si="197"/>
        <v>0</v>
      </c>
      <c r="CM331" s="223">
        <f t="shared" si="198"/>
        <v>0</v>
      </c>
      <c r="CN331" s="223">
        <f t="shared" si="199"/>
        <v>0</v>
      </c>
      <c r="CO331" s="223">
        <f t="shared" si="200"/>
        <v>0</v>
      </c>
      <c r="CP331" s="223">
        <f t="shared" si="201"/>
        <v>0</v>
      </c>
      <c r="CQ331" s="223">
        <f t="shared" si="202"/>
        <v>0</v>
      </c>
      <c r="CR331" s="223">
        <f t="shared" si="203"/>
        <v>0</v>
      </c>
      <c r="CS331" s="343"/>
      <c r="CT331" s="343"/>
      <c r="CU331" s="343"/>
      <c r="CV331" s="343"/>
      <c r="CW331" s="343"/>
      <c r="CX331" s="343"/>
      <c r="CY331" s="343"/>
      <c r="CZ331" s="342"/>
      <c r="DA331" s="338"/>
      <c r="DB331" s="338"/>
      <c r="DC331" s="338"/>
      <c r="DD331" s="338"/>
      <c r="DE331" s="84">
        <f t="shared" si="223"/>
        <v>0</v>
      </c>
      <c r="DF331" s="84">
        <f t="shared" si="223"/>
        <v>0</v>
      </c>
      <c r="DG331" s="84">
        <f t="shared" si="223"/>
        <v>0</v>
      </c>
      <c r="DH331" s="84">
        <f t="shared" si="224"/>
        <v>0</v>
      </c>
      <c r="DI331" s="84">
        <f t="shared" si="224"/>
        <v>0</v>
      </c>
      <c r="DJ331" s="84">
        <f t="shared" si="224"/>
        <v>0</v>
      </c>
      <c r="DK331" s="84">
        <f t="shared" si="224"/>
        <v>0</v>
      </c>
      <c r="DL331" s="337"/>
      <c r="DM331" s="337"/>
      <c r="DN331" s="337"/>
      <c r="DO331" s="337"/>
      <c r="DP331" s="337"/>
      <c r="DQ331" s="337"/>
      <c r="DR331" s="337"/>
    </row>
    <row r="332" spans="1:122" ht="13.5" thickBot="1" x14ac:dyDescent="0.25">
      <c r="A332" s="84">
        <v>2006</v>
      </c>
      <c r="B332" s="334">
        <v>14</v>
      </c>
      <c r="C332" s="113">
        <v>42828</v>
      </c>
      <c r="D332" s="87"/>
      <c r="E332" s="84"/>
      <c r="F332" s="88"/>
      <c r="G332" s="84"/>
      <c r="H332" s="89"/>
      <c r="I332" s="88"/>
      <c r="J332" s="84"/>
      <c r="K332" s="88"/>
      <c r="L332" s="89"/>
      <c r="M332" s="88"/>
      <c r="N332" s="88"/>
      <c r="O332" s="88"/>
      <c r="P332" s="90"/>
      <c r="Q332" s="88"/>
      <c r="R332" s="88"/>
      <c r="S332" s="88"/>
      <c r="T332" s="90"/>
      <c r="U332" s="88"/>
      <c r="V332" s="88"/>
      <c r="W332" s="88"/>
      <c r="X332" s="90"/>
      <c r="Y332" s="84"/>
      <c r="Z332" s="84"/>
      <c r="AA332" s="94"/>
      <c r="AB332" s="115"/>
      <c r="AC332" s="84"/>
      <c r="AD332" s="84"/>
      <c r="AE332" s="115"/>
      <c r="AF332" s="84"/>
      <c r="AG332" s="84"/>
      <c r="AH332" s="115"/>
      <c r="AI332" s="84"/>
      <c r="AJ332" s="84"/>
      <c r="AK332" s="224"/>
      <c r="AL332" s="84"/>
      <c r="AM332" s="94"/>
      <c r="AN332" s="224"/>
      <c r="AO332" s="84"/>
      <c r="AP332" s="94"/>
      <c r="AQ332" s="224"/>
      <c r="AR332" s="84"/>
      <c r="AS332" s="94"/>
      <c r="AT332" s="224"/>
      <c r="AU332" s="84"/>
      <c r="AV332" s="225"/>
      <c r="AW332" s="226"/>
      <c r="AX332" s="226"/>
      <c r="AY332" s="227"/>
      <c r="AZ332" s="116"/>
      <c r="BA332" s="97"/>
      <c r="BB332" s="98"/>
      <c r="BC332" s="98"/>
      <c r="BD332" s="98"/>
      <c r="BE332" s="118"/>
      <c r="BF332" s="101"/>
      <c r="BG332" s="84"/>
      <c r="BH332" s="84"/>
      <c r="BI332" s="102"/>
      <c r="BJ332" s="102"/>
      <c r="BK332" s="102"/>
      <c r="BL332" s="103"/>
      <c r="BM332" s="104"/>
      <c r="BN332" s="102"/>
      <c r="BO332" s="102"/>
      <c r="BP332" s="104"/>
      <c r="BQ332" s="104"/>
      <c r="BR332" s="104"/>
      <c r="BS332" s="237"/>
      <c r="BT332" s="105">
        <f t="shared" si="204"/>
        <v>1</v>
      </c>
      <c r="BU332" s="105">
        <f t="shared" si="205"/>
        <v>1</v>
      </c>
      <c r="BV332" s="105">
        <f t="shared" si="206"/>
        <v>1</v>
      </c>
      <c r="BW332" s="105">
        <f t="shared" si="196"/>
        <v>1</v>
      </c>
      <c r="BX332" s="105">
        <f t="shared" si="207"/>
        <v>1</v>
      </c>
      <c r="BY332" s="105">
        <f t="shared" si="208"/>
        <v>1</v>
      </c>
      <c r="BZ332" s="105">
        <f t="shared" si="209"/>
        <v>1</v>
      </c>
      <c r="CA332" s="221">
        <v>0.98</v>
      </c>
      <c r="CB332" s="221">
        <v>0.9</v>
      </c>
      <c r="CC332" s="339">
        <f t="shared" ref="CC332:CI332" si="225">AVERAGE(BT332:BT338)</f>
        <v>1</v>
      </c>
      <c r="CD332" s="339">
        <f t="shared" si="225"/>
        <v>1</v>
      </c>
      <c r="CE332" s="339">
        <f t="shared" si="225"/>
        <v>1</v>
      </c>
      <c r="CF332" s="339">
        <f t="shared" si="225"/>
        <v>1</v>
      </c>
      <c r="CG332" s="339">
        <f t="shared" si="225"/>
        <v>1</v>
      </c>
      <c r="CH332" s="339">
        <f t="shared" si="225"/>
        <v>1</v>
      </c>
      <c r="CI332" s="339">
        <f t="shared" si="225"/>
        <v>1</v>
      </c>
      <c r="CJ332" s="222">
        <v>0.998</v>
      </c>
      <c r="CK332" s="222">
        <v>0.95</v>
      </c>
      <c r="CL332" s="223">
        <f t="shared" si="197"/>
        <v>0</v>
      </c>
      <c r="CM332" s="223">
        <f t="shared" si="198"/>
        <v>0</v>
      </c>
      <c r="CN332" s="223">
        <f t="shared" si="199"/>
        <v>0</v>
      </c>
      <c r="CO332" s="223">
        <f t="shared" si="200"/>
        <v>0</v>
      </c>
      <c r="CP332" s="223">
        <f t="shared" si="201"/>
        <v>0</v>
      </c>
      <c r="CQ332" s="223">
        <f t="shared" si="202"/>
        <v>0</v>
      </c>
      <c r="CR332" s="223">
        <f t="shared" si="203"/>
        <v>0</v>
      </c>
      <c r="CS332" s="342">
        <f t="shared" ref="CS332:CY332" si="226">AVERAGE(CL332:CL338)</f>
        <v>0</v>
      </c>
      <c r="CT332" s="342">
        <f t="shared" si="226"/>
        <v>0</v>
      </c>
      <c r="CU332" s="342">
        <f t="shared" si="226"/>
        <v>0</v>
      </c>
      <c r="CV332" s="342">
        <f t="shared" si="226"/>
        <v>0</v>
      </c>
      <c r="CW332" s="342">
        <f t="shared" si="226"/>
        <v>0</v>
      </c>
      <c r="CX332" s="342">
        <f t="shared" si="226"/>
        <v>0</v>
      </c>
      <c r="CY332" s="342">
        <f t="shared" si="226"/>
        <v>0</v>
      </c>
      <c r="CZ332" s="342" t="e">
        <f>(SUM(Q331:Q337)-SUM(R331:R337))/SUM(Q331:Q337)</f>
        <v>#DIV/0!</v>
      </c>
      <c r="DA332" s="338" t="e">
        <f>(SUM(U331:U337)-SUM(V331:V337))/SUM(U331:U337)</f>
        <v>#DIV/0!</v>
      </c>
      <c r="DB332" s="338" t="e">
        <f>((SUM(E331:E337)-SUM(F331:F337))/SUM(E331:E337))</f>
        <v>#DIV/0!</v>
      </c>
      <c r="DC332" s="338" t="e">
        <f>((SUM(I331:I337)-SUM(J331:J337))/SUM(I331:I337))</f>
        <v>#DIV/0!</v>
      </c>
      <c r="DD332" s="338" t="e">
        <f>((SUM(M331:M337)-SUM(N331:N337))/SUM(M331:M337))</f>
        <v>#DIV/0!</v>
      </c>
      <c r="DE332" s="84">
        <f t="shared" si="223"/>
        <v>0</v>
      </c>
      <c r="DF332" s="84">
        <f t="shared" si="223"/>
        <v>0</v>
      </c>
      <c r="DG332" s="84">
        <f t="shared" si="223"/>
        <v>0</v>
      </c>
      <c r="DH332" s="84">
        <f t="shared" si="224"/>
        <v>0</v>
      </c>
      <c r="DI332" s="84">
        <f t="shared" si="224"/>
        <v>0</v>
      </c>
      <c r="DJ332" s="84">
        <f t="shared" si="224"/>
        <v>0</v>
      </c>
      <c r="DK332" s="84">
        <f t="shared" si="224"/>
        <v>0</v>
      </c>
      <c r="DL332" s="337">
        <f>IF(CC332&lt;99%,5000,IF(CC332&lt;99.2%,4500,IF(CC332&lt;99.3%,4000,IF(CC332&lt;99.4%,3500,IF(CC332&lt;99.5%,3000,IF(CC332&lt;99.6%,2500,IF(CC332&lt;99.7%,2000,IF(CC332&lt;99.8%,1500,))))))))</f>
        <v>0</v>
      </c>
      <c r="DM332" s="337">
        <f>IF(CD332&lt;99%,5000,IF(CD332&lt;99.2%,4500,IF(CD332&lt;99.3%,4000,IF(CD332&lt;99.4%,3500,IF(CD332&lt;99.5%,3000,IF(CD332&lt;99.6%,2500,IF(CD332&lt;99.7%,2000,IF(CD332&lt;99.8%,1500,))))))))</f>
        <v>0</v>
      </c>
      <c r="DN332" s="337">
        <f>IF(CE332&lt;99%,5000,IF(CE332&lt;99.2%,4500,IF(CE332&lt;99.3%,4000,IF(CE332&lt;99.4%,3500,IF(CE332&lt;99.5%,3000,IF(CE332&lt;99.6%,2500,IF(CE332&lt;99.7%,2000,IF(CE332&lt;99.8%,1500,))))))))</f>
        <v>0</v>
      </c>
      <c r="DO332" s="337">
        <f>IF(CF332&lt;88.2%,5000,IF(CF332&lt;88.4%,4500,IF(CF332&lt;88.5%,4000,IF(CF332&lt;88.6%,3500,IF(CF332&lt;88.7%,3000,IF(CF332&lt;88.8%,2500,IF(CF332&lt;88.9%,2000,IF(CF332&lt;90%,1500,))))))))</f>
        <v>0</v>
      </c>
      <c r="DP332" s="337">
        <f>IF(CG332&lt;99%,5000,IF(CG332&lt;99.2%,4500,IF(CG332&lt;99.3%,4000,IF(CG332&lt;99.4%,3500,IF(CG332&lt;99.5%,3000,IF(CG332&lt;99.6%,2500,IF(CG332&lt;99.7%,2000,IF(CG332&lt;99.8%,1500,))))))))</f>
        <v>0</v>
      </c>
      <c r="DQ332" s="337">
        <f>IF(CH332&lt;99%,5000,IF(CH332&lt;99.2%,4500,IF(CH332&lt;99.3%,4000,IF(CH332&lt;99.4%,3500,IF(CH332&lt;99.5%,3000,IF(CH332&lt;99.6%,2500,IF(CH332&lt;99.7%,2000,IF(CH332&lt;99.8%,1500,))))))))</f>
        <v>0</v>
      </c>
      <c r="DR332" s="337">
        <f>IF(CI332&lt;99%,5000,IF(CI332&lt;99.2%,4500,IF(CI332&lt;99.3%,4000,IF(CI332&lt;99.4%,3500,IF(CI332&lt;99.5%,3000,IF(CI332&lt;99.6%,2500,IF(CI332&lt;99.7%,2000,IF(CI332&lt;99.8%,1500,))))))))</f>
        <v>0</v>
      </c>
    </row>
    <row r="333" spans="1:122" ht="13.5" thickBot="1" x14ac:dyDescent="0.25">
      <c r="A333" s="84">
        <v>2007</v>
      </c>
      <c r="B333" s="335"/>
      <c r="C333" s="113">
        <v>42829</v>
      </c>
      <c r="D333" s="87"/>
      <c r="E333" s="84"/>
      <c r="F333" s="88"/>
      <c r="G333" s="84"/>
      <c r="H333" s="89"/>
      <c r="I333" s="88"/>
      <c r="J333" s="84"/>
      <c r="K333" s="88"/>
      <c r="L333" s="89"/>
      <c r="M333" s="88"/>
      <c r="N333" s="88"/>
      <c r="O333" s="88"/>
      <c r="P333" s="90"/>
      <c r="Q333" s="88"/>
      <c r="R333" s="88"/>
      <c r="S333" s="88"/>
      <c r="T333" s="90"/>
      <c r="U333" s="88"/>
      <c r="V333" s="88"/>
      <c r="W333" s="88"/>
      <c r="X333" s="90"/>
      <c r="Y333" s="84"/>
      <c r="Z333" s="84"/>
      <c r="AA333" s="94"/>
      <c r="AB333" s="115"/>
      <c r="AC333" s="84"/>
      <c r="AD333" s="84"/>
      <c r="AE333" s="115"/>
      <c r="AF333" s="84"/>
      <c r="AG333" s="84"/>
      <c r="AH333" s="115"/>
      <c r="AI333" s="84"/>
      <c r="AJ333" s="84"/>
      <c r="AK333" s="224"/>
      <c r="AL333" s="84"/>
      <c r="AM333" s="94"/>
      <c r="AN333" s="224"/>
      <c r="AO333" s="84"/>
      <c r="AP333" s="94"/>
      <c r="AQ333" s="224"/>
      <c r="AR333" s="84"/>
      <c r="AS333" s="94"/>
      <c r="AT333" s="224"/>
      <c r="AU333" s="84"/>
      <c r="AV333" s="225"/>
      <c r="AW333" s="226"/>
      <c r="AX333" s="226"/>
      <c r="AY333" s="227"/>
      <c r="AZ333" s="116"/>
      <c r="BA333" s="97"/>
      <c r="BB333" s="98"/>
      <c r="BC333" s="98"/>
      <c r="BD333" s="98"/>
      <c r="BE333" s="118"/>
      <c r="BF333" s="101"/>
      <c r="BG333" s="84"/>
      <c r="BH333" s="84"/>
      <c r="BI333" s="102"/>
      <c r="BJ333" s="102"/>
      <c r="BK333" s="102"/>
      <c r="BL333" s="103"/>
      <c r="BM333" s="104"/>
      <c r="BN333" s="102"/>
      <c r="BO333" s="102"/>
      <c r="BP333" s="104"/>
      <c r="BQ333" s="104"/>
      <c r="BR333" s="104"/>
      <c r="BS333" s="237"/>
      <c r="BT333" s="105">
        <f t="shared" si="204"/>
        <v>1</v>
      </c>
      <c r="BU333" s="105">
        <f t="shared" si="205"/>
        <v>1</v>
      </c>
      <c r="BV333" s="105">
        <f t="shared" si="206"/>
        <v>1</v>
      </c>
      <c r="BW333" s="105">
        <f t="shared" si="196"/>
        <v>1</v>
      </c>
      <c r="BX333" s="105">
        <f t="shared" si="207"/>
        <v>1</v>
      </c>
      <c r="BY333" s="105">
        <f t="shared" si="208"/>
        <v>1</v>
      </c>
      <c r="BZ333" s="105">
        <f t="shared" si="209"/>
        <v>1</v>
      </c>
      <c r="CA333" s="221">
        <v>0.98</v>
      </c>
      <c r="CB333" s="221">
        <v>0.9</v>
      </c>
      <c r="CC333" s="340"/>
      <c r="CD333" s="340"/>
      <c r="CE333" s="340"/>
      <c r="CF333" s="340"/>
      <c r="CG333" s="340"/>
      <c r="CH333" s="340"/>
      <c r="CI333" s="340"/>
      <c r="CJ333" s="222">
        <v>0.998</v>
      </c>
      <c r="CK333" s="222">
        <v>0.95</v>
      </c>
      <c r="CL333" s="223">
        <f t="shared" si="197"/>
        <v>0</v>
      </c>
      <c r="CM333" s="223">
        <f t="shared" si="198"/>
        <v>0</v>
      </c>
      <c r="CN333" s="223">
        <f t="shared" si="199"/>
        <v>0</v>
      </c>
      <c r="CO333" s="223">
        <f t="shared" si="200"/>
        <v>0</v>
      </c>
      <c r="CP333" s="223">
        <f t="shared" si="201"/>
        <v>0</v>
      </c>
      <c r="CQ333" s="223">
        <f t="shared" si="202"/>
        <v>0</v>
      </c>
      <c r="CR333" s="223">
        <f t="shared" si="203"/>
        <v>0</v>
      </c>
      <c r="CS333" s="343"/>
      <c r="CT333" s="343"/>
      <c r="CU333" s="343"/>
      <c r="CV333" s="343"/>
      <c r="CW333" s="343"/>
      <c r="CX333" s="343"/>
      <c r="CY333" s="343"/>
      <c r="CZ333" s="342"/>
      <c r="DA333" s="338"/>
      <c r="DB333" s="338"/>
      <c r="DC333" s="338"/>
      <c r="DD333" s="338"/>
      <c r="DE333" s="84">
        <f t="shared" si="223"/>
        <v>0</v>
      </c>
      <c r="DF333" s="84">
        <f t="shared" si="223"/>
        <v>0</v>
      </c>
      <c r="DG333" s="84">
        <f t="shared" si="223"/>
        <v>0</v>
      </c>
      <c r="DH333" s="84">
        <f t="shared" si="224"/>
        <v>0</v>
      </c>
      <c r="DI333" s="84">
        <f t="shared" si="224"/>
        <v>0</v>
      </c>
      <c r="DJ333" s="84">
        <f t="shared" si="224"/>
        <v>0</v>
      </c>
      <c r="DK333" s="84">
        <f t="shared" si="224"/>
        <v>0</v>
      </c>
      <c r="DL333" s="337"/>
      <c r="DM333" s="337"/>
      <c r="DN333" s="337"/>
      <c r="DO333" s="337"/>
      <c r="DP333" s="337"/>
      <c r="DQ333" s="337"/>
      <c r="DR333" s="337"/>
    </row>
    <row r="334" spans="1:122" ht="13.5" thickBot="1" x14ac:dyDescent="0.25">
      <c r="A334" s="84">
        <v>2008</v>
      </c>
      <c r="B334" s="335"/>
      <c r="C334" s="113">
        <v>42830</v>
      </c>
      <c r="D334" s="87"/>
      <c r="E334" s="84"/>
      <c r="F334" s="88"/>
      <c r="G334" s="84"/>
      <c r="H334" s="89"/>
      <c r="I334" s="88"/>
      <c r="J334" s="84"/>
      <c r="K334" s="88"/>
      <c r="L334" s="89"/>
      <c r="M334" s="88"/>
      <c r="N334" s="88"/>
      <c r="O334" s="88"/>
      <c r="P334" s="90"/>
      <c r="Q334" s="88"/>
      <c r="R334" s="88"/>
      <c r="S334" s="88"/>
      <c r="T334" s="90"/>
      <c r="U334" s="88"/>
      <c r="V334" s="88"/>
      <c r="W334" s="88"/>
      <c r="X334" s="90"/>
      <c r="Y334" s="84"/>
      <c r="Z334" s="84"/>
      <c r="AA334" s="94"/>
      <c r="AB334" s="115"/>
      <c r="AC334" s="84"/>
      <c r="AD334" s="84"/>
      <c r="AE334" s="115"/>
      <c r="AF334" s="84"/>
      <c r="AG334" s="84"/>
      <c r="AH334" s="115"/>
      <c r="AI334" s="84"/>
      <c r="AJ334" s="84"/>
      <c r="AK334" s="224"/>
      <c r="AL334" s="84"/>
      <c r="AM334" s="94"/>
      <c r="AN334" s="224"/>
      <c r="AO334" s="84"/>
      <c r="AP334" s="94"/>
      <c r="AQ334" s="224"/>
      <c r="AR334" s="84"/>
      <c r="AS334" s="94"/>
      <c r="AT334" s="224"/>
      <c r="AU334" s="84"/>
      <c r="AV334" s="225"/>
      <c r="AW334" s="226"/>
      <c r="AX334" s="226"/>
      <c r="AY334" s="227"/>
      <c r="AZ334" s="116"/>
      <c r="BA334" s="97"/>
      <c r="BB334" s="98"/>
      <c r="BC334" s="98"/>
      <c r="BD334" s="98"/>
      <c r="BE334" s="118"/>
      <c r="BF334" s="101"/>
      <c r="BG334" s="84"/>
      <c r="BH334" s="84"/>
      <c r="BI334" s="102"/>
      <c r="BJ334" s="102"/>
      <c r="BK334" s="102"/>
      <c r="BL334" s="103"/>
      <c r="BM334" s="104"/>
      <c r="BN334" s="102"/>
      <c r="BO334" s="102"/>
      <c r="BP334" s="104"/>
      <c r="BQ334" s="104"/>
      <c r="BR334" s="104"/>
      <c r="BS334" s="237"/>
      <c r="BT334" s="105">
        <f t="shared" si="204"/>
        <v>1</v>
      </c>
      <c r="BU334" s="105">
        <f t="shared" si="205"/>
        <v>1</v>
      </c>
      <c r="BV334" s="105">
        <f t="shared" si="206"/>
        <v>1</v>
      </c>
      <c r="BW334" s="105">
        <f t="shared" si="196"/>
        <v>1</v>
      </c>
      <c r="BX334" s="105">
        <f t="shared" si="207"/>
        <v>1</v>
      </c>
      <c r="BY334" s="105">
        <f t="shared" si="208"/>
        <v>1</v>
      </c>
      <c r="BZ334" s="105">
        <f t="shared" si="209"/>
        <v>1</v>
      </c>
      <c r="CA334" s="221">
        <v>0.98</v>
      </c>
      <c r="CB334" s="221">
        <v>0.9</v>
      </c>
      <c r="CC334" s="340"/>
      <c r="CD334" s="340"/>
      <c r="CE334" s="340"/>
      <c r="CF334" s="340"/>
      <c r="CG334" s="340"/>
      <c r="CH334" s="340"/>
      <c r="CI334" s="340"/>
      <c r="CJ334" s="222">
        <v>0.998</v>
      </c>
      <c r="CK334" s="222">
        <v>0.95</v>
      </c>
      <c r="CL334" s="223">
        <f t="shared" si="197"/>
        <v>0</v>
      </c>
      <c r="CM334" s="223">
        <f t="shared" si="198"/>
        <v>0</v>
      </c>
      <c r="CN334" s="223">
        <f t="shared" si="199"/>
        <v>0</v>
      </c>
      <c r="CO334" s="223">
        <f t="shared" si="200"/>
        <v>0</v>
      </c>
      <c r="CP334" s="223">
        <f t="shared" si="201"/>
        <v>0</v>
      </c>
      <c r="CQ334" s="223">
        <f t="shared" si="202"/>
        <v>0</v>
      </c>
      <c r="CR334" s="223">
        <f t="shared" si="203"/>
        <v>0</v>
      </c>
      <c r="CS334" s="343"/>
      <c r="CT334" s="343"/>
      <c r="CU334" s="343"/>
      <c r="CV334" s="343"/>
      <c r="CW334" s="343"/>
      <c r="CX334" s="343"/>
      <c r="CY334" s="343"/>
      <c r="CZ334" s="342"/>
      <c r="DA334" s="338"/>
      <c r="DB334" s="338"/>
      <c r="DC334" s="338"/>
      <c r="DD334" s="338"/>
      <c r="DE334" s="84">
        <f t="shared" si="223"/>
        <v>0</v>
      </c>
      <c r="DF334" s="84">
        <f t="shared" si="223"/>
        <v>0</v>
      </c>
      <c r="DG334" s="84">
        <f t="shared" si="223"/>
        <v>0</v>
      </c>
      <c r="DH334" s="84">
        <f t="shared" si="224"/>
        <v>0</v>
      </c>
      <c r="DI334" s="84">
        <f t="shared" si="224"/>
        <v>0</v>
      </c>
      <c r="DJ334" s="84">
        <f t="shared" si="224"/>
        <v>0</v>
      </c>
      <c r="DK334" s="84">
        <f t="shared" si="224"/>
        <v>0</v>
      </c>
      <c r="DL334" s="337"/>
      <c r="DM334" s="337"/>
      <c r="DN334" s="337"/>
      <c r="DO334" s="337"/>
      <c r="DP334" s="337"/>
      <c r="DQ334" s="337"/>
      <c r="DR334" s="337"/>
    </row>
    <row r="335" spans="1:122" ht="13.5" thickBot="1" x14ac:dyDescent="0.25">
      <c r="A335" s="84">
        <v>2009</v>
      </c>
      <c r="B335" s="335"/>
      <c r="C335" s="113">
        <v>42831</v>
      </c>
      <c r="D335" s="87"/>
      <c r="E335" s="84"/>
      <c r="F335" s="88"/>
      <c r="G335" s="84"/>
      <c r="H335" s="89"/>
      <c r="I335" s="88"/>
      <c r="J335" s="84"/>
      <c r="K335" s="88"/>
      <c r="L335" s="89"/>
      <c r="M335" s="88"/>
      <c r="N335" s="88"/>
      <c r="O335" s="88"/>
      <c r="P335" s="90"/>
      <c r="Q335" s="88"/>
      <c r="R335" s="88"/>
      <c r="S335" s="88"/>
      <c r="T335" s="90"/>
      <c r="U335" s="88"/>
      <c r="V335" s="88"/>
      <c r="W335" s="88"/>
      <c r="X335" s="90"/>
      <c r="Y335" s="84"/>
      <c r="Z335" s="84"/>
      <c r="AA335" s="94"/>
      <c r="AB335" s="115"/>
      <c r="AC335" s="84"/>
      <c r="AD335" s="84"/>
      <c r="AE335" s="115"/>
      <c r="AF335" s="84"/>
      <c r="AG335" s="84"/>
      <c r="AH335" s="115"/>
      <c r="AI335" s="84"/>
      <c r="AJ335" s="84"/>
      <c r="AK335" s="224"/>
      <c r="AL335" s="84"/>
      <c r="AM335" s="94"/>
      <c r="AN335" s="224"/>
      <c r="AO335" s="84"/>
      <c r="AP335" s="94"/>
      <c r="AQ335" s="224"/>
      <c r="AR335" s="84"/>
      <c r="AS335" s="94"/>
      <c r="AT335" s="224"/>
      <c r="AU335" s="84"/>
      <c r="AV335" s="225"/>
      <c r="AW335" s="226"/>
      <c r="AX335" s="226"/>
      <c r="AY335" s="227"/>
      <c r="AZ335" s="116"/>
      <c r="BA335" s="97"/>
      <c r="BB335" s="98"/>
      <c r="BC335" s="98"/>
      <c r="BD335" s="98"/>
      <c r="BE335" s="118"/>
      <c r="BF335" s="101"/>
      <c r="BG335" s="84"/>
      <c r="BH335" s="84"/>
      <c r="BI335" s="102"/>
      <c r="BJ335" s="102"/>
      <c r="BK335" s="102"/>
      <c r="BL335" s="103"/>
      <c r="BM335" s="104"/>
      <c r="BN335" s="102"/>
      <c r="BO335" s="102"/>
      <c r="BP335" s="104"/>
      <c r="BQ335" s="104"/>
      <c r="BR335" s="104"/>
      <c r="BS335" s="237"/>
      <c r="BT335" s="105">
        <f t="shared" si="204"/>
        <v>1</v>
      </c>
      <c r="BU335" s="105">
        <f t="shared" si="205"/>
        <v>1</v>
      </c>
      <c r="BV335" s="105">
        <f t="shared" si="206"/>
        <v>1</v>
      </c>
      <c r="BW335" s="105">
        <f t="shared" si="196"/>
        <v>1</v>
      </c>
      <c r="BX335" s="105">
        <f t="shared" si="207"/>
        <v>1</v>
      </c>
      <c r="BY335" s="105">
        <f t="shared" si="208"/>
        <v>1</v>
      </c>
      <c r="BZ335" s="105">
        <f t="shared" si="209"/>
        <v>1</v>
      </c>
      <c r="CA335" s="221">
        <v>0.98</v>
      </c>
      <c r="CB335" s="221">
        <v>0.9</v>
      </c>
      <c r="CC335" s="340"/>
      <c r="CD335" s="340"/>
      <c r="CE335" s="340"/>
      <c r="CF335" s="340"/>
      <c r="CG335" s="340"/>
      <c r="CH335" s="340"/>
      <c r="CI335" s="340"/>
      <c r="CJ335" s="222">
        <v>0.998</v>
      </c>
      <c r="CK335" s="222">
        <v>0.95</v>
      </c>
      <c r="CL335" s="223">
        <f t="shared" si="197"/>
        <v>0</v>
      </c>
      <c r="CM335" s="223">
        <f t="shared" si="198"/>
        <v>0</v>
      </c>
      <c r="CN335" s="223">
        <f t="shared" si="199"/>
        <v>0</v>
      </c>
      <c r="CO335" s="223">
        <f t="shared" si="200"/>
        <v>0</v>
      </c>
      <c r="CP335" s="223">
        <f t="shared" si="201"/>
        <v>0</v>
      </c>
      <c r="CQ335" s="223">
        <f t="shared" si="202"/>
        <v>0</v>
      </c>
      <c r="CR335" s="223">
        <f t="shared" si="203"/>
        <v>0</v>
      </c>
      <c r="CS335" s="343"/>
      <c r="CT335" s="343"/>
      <c r="CU335" s="343"/>
      <c r="CV335" s="343"/>
      <c r="CW335" s="343"/>
      <c r="CX335" s="343"/>
      <c r="CY335" s="343"/>
      <c r="CZ335" s="342"/>
      <c r="DA335" s="338"/>
      <c r="DB335" s="338"/>
      <c r="DC335" s="338"/>
      <c r="DD335" s="338"/>
      <c r="DE335" s="84">
        <f t="shared" si="223"/>
        <v>0</v>
      </c>
      <c r="DF335" s="84">
        <f t="shared" si="223"/>
        <v>0</v>
      </c>
      <c r="DG335" s="84">
        <f t="shared" si="223"/>
        <v>0</v>
      </c>
      <c r="DH335" s="84">
        <f t="shared" si="224"/>
        <v>0</v>
      </c>
      <c r="DI335" s="84">
        <f t="shared" si="224"/>
        <v>0</v>
      </c>
      <c r="DJ335" s="84">
        <f t="shared" si="224"/>
        <v>0</v>
      </c>
      <c r="DK335" s="84">
        <f t="shared" si="224"/>
        <v>0</v>
      </c>
      <c r="DL335" s="337"/>
      <c r="DM335" s="337"/>
      <c r="DN335" s="337"/>
      <c r="DO335" s="337"/>
      <c r="DP335" s="337"/>
      <c r="DQ335" s="337"/>
      <c r="DR335" s="337"/>
    </row>
    <row r="336" spans="1:122" ht="13.5" thickBot="1" x14ac:dyDescent="0.25">
      <c r="A336" s="84">
        <v>2010</v>
      </c>
      <c r="B336" s="335"/>
      <c r="C336" s="113">
        <v>42832</v>
      </c>
      <c r="D336" s="87"/>
      <c r="E336" s="84"/>
      <c r="F336" s="88"/>
      <c r="G336" s="84"/>
      <c r="H336" s="89"/>
      <c r="I336" s="88"/>
      <c r="J336" s="84"/>
      <c r="K336" s="88"/>
      <c r="L336" s="89"/>
      <c r="M336" s="88"/>
      <c r="N336" s="88"/>
      <c r="O336" s="88"/>
      <c r="P336" s="90"/>
      <c r="Q336" s="88"/>
      <c r="R336" s="88"/>
      <c r="S336" s="88"/>
      <c r="T336" s="90"/>
      <c r="U336" s="88"/>
      <c r="V336" s="88"/>
      <c r="W336" s="88"/>
      <c r="X336" s="90"/>
      <c r="Y336" s="84"/>
      <c r="Z336" s="84"/>
      <c r="AA336" s="94"/>
      <c r="AB336" s="115"/>
      <c r="AC336" s="84"/>
      <c r="AD336" s="84"/>
      <c r="AE336" s="115"/>
      <c r="AF336" s="84"/>
      <c r="AG336" s="84"/>
      <c r="AH336" s="115"/>
      <c r="AI336" s="84"/>
      <c r="AJ336" s="84"/>
      <c r="AK336" s="224"/>
      <c r="AL336" s="84"/>
      <c r="AM336" s="94"/>
      <c r="AN336" s="224"/>
      <c r="AO336" s="84"/>
      <c r="AP336" s="94"/>
      <c r="AQ336" s="224"/>
      <c r="AR336" s="84"/>
      <c r="AS336" s="94"/>
      <c r="AT336" s="224"/>
      <c r="AU336" s="84"/>
      <c r="AV336" s="225"/>
      <c r="AW336" s="226"/>
      <c r="AX336" s="226"/>
      <c r="AY336" s="227"/>
      <c r="AZ336" s="116"/>
      <c r="BA336" s="97"/>
      <c r="BB336" s="98"/>
      <c r="BC336" s="98"/>
      <c r="BD336" s="98"/>
      <c r="BE336" s="118"/>
      <c r="BF336" s="101"/>
      <c r="BG336" s="84"/>
      <c r="BH336" s="84"/>
      <c r="BI336" s="102"/>
      <c r="BJ336" s="102"/>
      <c r="BK336" s="102"/>
      <c r="BL336" s="103"/>
      <c r="BM336" s="104"/>
      <c r="BN336" s="102"/>
      <c r="BO336" s="102"/>
      <c r="BP336" s="104"/>
      <c r="BQ336" s="104"/>
      <c r="BR336" s="104"/>
      <c r="BS336" s="237"/>
      <c r="BT336" s="105">
        <f t="shared" si="204"/>
        <v>1</v>
      </c>
      <c r="BU336" s="105">
        <f t="shared" si="205"/>
        <v>1</v>
      </c>
      <c r="BV336" s="105">
        <f t="shared" si="206"/>
        <v>1</v>
      </c>
      <c r="BW336" s="105">
        <f t="shared" si="196"/>
        <v>1</v>
      </c>
      <c r="BX336" s="105">
        <f t="shared" si="207"/>
        <v>1</v>
      </c>
      <c r="BY336" s="105">
        <f t="shared" si="208"/>
        <v>1</v>
      </c>
      <c r="BZ336" s="105">
        <f t="shared" si="209"/>
        <v>1</v>
      </c>
      <c r="CA336" s="221">
        <v>0.98</v>
      </c>
      <c r="CB336" s="221">
        <v>0.9</v>
      </c>
      <c r="CC336" s="340"/>
      <c r="CD336" s="340"/>
      <c r="CE336" s="340"/>
      <c r="CF336" s="340"/>
      <c r="CG336" s="340"/>
      <c r="CH336" s="340"/>
      <c r="CI336" s="340"/>
      <c r="CJ336" s="222">
        <v>0.998</v>
      </c>
      <c r="CK336" s="222">
        <v>0.95</v>
      </c>
      <c r="CL336" s="223">
        <f t="shared" si="197"/>
        <v>0</v>
      </c>
      <c r="CM336" s="223">
        <f t="shared" si="198"/>
        <v>0</v>
      </c>
      <c r="CN336" s="223">
        <f t="shared" si="199"/>
        <v>0</v>
      </c>
      <c r="CO336" s="223">
        <f t="shared" si="200"/>
        <v>0</v>
      </c>
      <c r="CP336" s="223">
        <f t="shared" si="201"/>
        <v>0</v>
      </c>
      <c r="CQ336" s="223">
        <f t="shared" si="202"/>
        <v>0</v>
      </c>
      <c r="CR336" s="223">
        <f t="shared" si="203"/>
        <v>0</v>
      </c>
      <c r="CS336" s="343"/>
      <c r="CT336" s="343"/>
      <c r="CU336" s="343"/>
      <c r="CV336" s="343"/>
      <c r="CW336" s="343"/>
      <c r="CX336" s="343"/>
      <c r="CY336" s="343"/>
      <c r="CZ336" s="342"/>
      <c r="DA336" s="338"/>
      <c r="DB336" s="338"/>
      <c r="DC336" s="338"/>
      <c r="DD336" s="338"/>
      <c r="DE336" s="84">
        <f t="shared" si="223"/>
        <v>0</v>
      </c>
      <c r="DF336" s="84">
        <f t="shared" si="223"/>
        <v>0</v>
      </c>
      <c r="DG336" s="84">
        <f t="shared" si="223"/>
        <v>0</v>
      </c>
      <c r="DH336" s="84">
        <f t="shared" si="224"/>
        <v>0</v>
      </c>
      <c r="DI336" s="84">
        <f t="shared" si="224"/>
        <v>0</v>
      </c>
      <c r="DJ336" s="84">
        <f t="shared" si="224"/>
        <v>0</v>
      </c>
      <c r="DK336" s="84">
        <f t="shared" si="224"/>
        <v>0</v>
      </c>
      <c r="DL336" s="337"/>
      <c r="DM336" s="337"/>
      <c r="DN336" s="337"/>
      <c r="DO336" s="337"/>
      <c r="DP336" s="337"/>
      <c r="DQ336" s="337"/>
      <c r="DR336" s="337"/>
    </row>
    <row r="337" spans="1:122" ht="13.5" thickBot="1" x14ac:dyDescent="0.25">
      <c r="A337" s="84">
        <v>2011</v>
      </c>
      <c r="B337" s="335"/>
      <c r="C337" s="113">
        <v>42833</v>
      </c>
      <c r="D337" s="87"/>
      <c r="E337" s="84"/>
      <c r="F337" s="88"/>
      <c r="G337" s="84"/>
      <c r="H337" s="89"/>
      <c r="I337" s="88"/>
      <c r="J337" s="84"/>
      <c r="K337" s="88"/>
      <c r="L337" s="89"/>
      <c r="M337" s="88"/>
      <c r="N337" s="88"/>
      <c r="O337" s="88"/>
      <c r="P337" s="90"/>
      <c r="Q337" s="88"/>
      <c r="R337" s="88"/>
      <c r="S337" s="88"/>
      <c r="T337" s="90"/>
      <c r="U337" s="88"/>
      <c r="V337" s="88"/>
      <c r="W337" s="88"/>
      <c r="X337" s="90"/>
      <c r="Y337" s="84"/>
      <c r="Z337" s="84"/>
      <c r="AA337" s="94"/>
      <c r="AB337" s="115"/>
      <c r="AC337" s="84"/>
      <c r="AD337" s="84"/>
      <c r="AE337" s="115"/>
      <c r="AF337" s="84"/>
      <c r="AG337" s="84"/>
      <c r="AH337" s="115"/>
      <c r="AI337" s="84"/>
      <c r="AJ337" s="84"/>
      <c r="AK337" s="224"/>
      <c r="AL337" s="84"/>
      <c r="AM337" s="94"/>
      <c r="AN337" s="224"/>
      <c r="AO337" s="84"/>
      <c r="AP337" s="94"/>
      <c r="AQ337" s="224"/>
      <c r="AR337" s="84"/>
      <c r="AS337" s="94"/>
      <c r="AT337" s="224"/>
      <c r="AU337" s="84"/>
      <c r="AV337" s="225"/>
      <c r="AW337" s="226"/>
      <c r="AX337" s="226"/>
      <c r="AY337" s="227"/>
      <c r="AZ337" s="116"/>
      <c r="BA337" s="97"/>
      <c r="BB337" s="98"/>
      <c r="BC337" s="98"/>
      <c r="BD337" s="98"/>
      <c r="BE337" s="118"/>
      <c r="BF337" s="101"/>
      <c r="BG337" s="84"/>
      <c r="BH337" s="84"/>
      <c r="BI337" s="102"/>
      <c r="BJ337" s="102"/>
      <c r="BK337" s="102"/>
      <c r="BL337" s="103"/>
      <c r="BM337" s="104"/>
      <c r="BN337" s="102"/>
      <c r="BO337" s="102"/>
      <c r="BP337" s="104"/>
      <c r="BQ337" s="104"/>
      <c r="BR337" s="104"/>
      <c r="BS337" s="237"/>
      <c r="BT337" s="105">
        <f t="shared" si="204"/>
        <v>1</v>
      </c>
      <c r="BU337" s="105">
        <f t="shared" si="205"/>
        <v>1</v>
      </c>
      <c r="BV337" s="105">
        <f t="shared" si="206"/>
        <v>1</v>
      </c>
      <c r="BW337" s="105">
        <f t="shared" si="196"/>
        <v>1</v>
      </c>
      <c r="BX337" s="105">
        <f t="shared" si="207"/>
        <v>1</v>
      </c>
      <c r="BY337" s="105">
        <f t="shared" si="208"/>
        <v>1</v>
      </c>
      <c r="BZ337" s="105">
        <f t="shared" si="209"/>
        <v>1</v>
      </c>
      <c r="CA337" s="221">
        <v>0.98</v>
      </c>
      <c r="CB337" s="221">
        <v>0.9</v>
      </c>
      <c r="CC337" s="340"/>
      <c r="CD337" s="340"/>
      <c r="CE337" s="340"/>
      <c r="CF337" s="340"/>
      <c r="CG337" s="340"/>
      <c r="CH337" s="340"/>
      <c r="CI337" s="340"/>
      <c r="CJ337" s="222">
        <v>0.998</v>
      </c>
      <c r="CK337" s="222">
        <v>0.95</v>
      </c>
      <c r="CL337" s="223">
        <f t="shared" si="197"/>
        <v>0</v>
      </c>
      <c r="CM337" s="223">
        <f t="shared" si="198"/>
        <v>0</v>
      </c>
      <c r="CN337" s="223">
        <f t="shared" si="199"/>
        <v>0</v>
      </c>
      <c r="CO337" s="223">
        <f t="shared" si="200"/>
        <v>0</v>
      </c>
      <c r="CP337" s="223">
        <f t="shared" si="201"/>
        <v>0</v>
      </c>
      <c r="CQ337" s="223">
        <f t="shared" si="202"/>
        <v>0</v>
      </c>
      <c r="CR337" s="223">
        <f t="shared" si="203"/>
        <v>0</v>
      </c>
      <c r="CS337" s="343"/>
      <c r="CT337" s="343"/>
      <c r="CU337" s="343"/>
      <c r="CV337" s="343"/>
      <c r="CW337" s="343"/>
      <c r="CX337" s="343"/>
      <c r="CY337" s="343"/>
      <c r="CZ337" s="342"/>
      <c r="DA337" s="338"/>
      <c r="DB337" s="338"/>
      <c r="DC337" s="338"/>
      <c r="DD337" s="338"/>
      <c r="DE337" s="84">
        <f t="shared" si="223"/>
        <v>0</v>
      </c>
      <c r="DF337" s="84">
        <f t="shared" si="223"/>
        <v>0</v>
      </c>
      <c r="DG337" s="84">
        <f t="shared" si="223"/>
        <v>0</v>
      </c>
      <c r="DH337" s="84">
        <f t="shared" si="224"/>
        <v>0</v>
      </c>
      <c r="DI337" s="84">
        <f t="shared" si="224"/>
        <v>0</v>
      </c>
      <c r="DJ337" s="84">
        <f t="shared" si="224"/>
        <v>0</v>
      </c>
      <c r="DK337" s="84">
        <f t="shared" si="224"/>
        <v>0</v>
      </c>
      <c r="DL337" s="337"/>
      <c r="DM337" s="337"/>
      <c r="DN337" s="337"/>
      <c r="DO337" s="337"/>
      <c r="DP337" s="337"/>
      <c r="DQ337" s="337"/>
      <c r="DR337" s="337"/>
    </row>
    <row r="338" spans="1:122" ht="13.5" thickBot="1" x14ac:dyDescent="0.25">
      <c r="A338" s="84">
        <v>2012</v>
      </c>
      <c r="B338" s="336"/>
      <c r="C338" s="113">
        <v>42834</v>
      </c>
      <c r="D338" s="87"/>
      <c r="E338" s="84"/>
      <c r="F338" s="88"/>
      <c r="G338" s="84"/>
      <c r="H338" s="89"/>
      <c r="I338" s="88"/>
      <c r="J338" s="84"/>
      <c r="K338" s="88"/>
      <c r="L338" s="89"/>
      <c r="M338" s="88"/>
      <c r="N338" s="88"/>
      <c r="O338" s="88"/>
      <c r="P338" s="90"/>
      <c r="Q338" s="88"/>
      <c r="R338" s="88"/>
      <c r="S338" s="88"/>
      <c r="T338" s="90"/>
      <c r="U338" s="88"/>
      <c r="V338" s="88"/>
      <c r="W338" s="88"/>
      <c r="X338" s="90"/>
      <c r="Y338" s="84"/>
      <c r="Z338" s="84"/>
      <c r="AA338" s="94"/>
      <c r="AB338" s="115"/>
      <c r="AC338" s="84"/>
      <c r="AD338" s="84"/>
      <c r="AE338" s="115"/>
      <c r="AF338" s="84"/>
      <c r="AG338" s="84"/>
      <c r="AH338" s="115"/>
      <c r="AI338" s="84"/>
      <c r="AJ338" s="84"/>
      <c r="AK338" s="224"/>
      <c r="AL338" s="84"/>
      <c r="AM338" s="94"/>
      <c r="AN338" s="224"/>
      <c r="AO338" s="84"/>
      <c r="AP338" s="94"/>
      <c r="AQ338" s="224"/>
      <c r="AR338" s="84"/>
      <c r="AS338" s="94"/>
      <c r="AT338" s="224"/>
      <c r="AU338" s="84"/>
      <c r="AV338" s="225"/>
      <c r="AW338" s="226"/>
      <c r="AX338" s="226"/>
      <c r="AY338" s="227"/>
      <c r="AZ338" s="116"/>
      <c r="BA338" s="97"/>
      <c r="BB338" s="98"/>
      <c r="BC338" s="98"/>
      <c r="BD338" s="98"/>
      <c r="BE338" s="118"/>
      <c r="BF338" s="101"/>
      <c r="BG338" s="84"/>
      <c r="BH338" s="84"/>
      <c r="BI338" s="102"/>
      <c r="BJ338" s="102"/>
      <c r="BK338" s="102"/>
      <c r="BL338" s="103"/>
      <c r="BM338" s="104"/>
      <c r="BN338" s="102"/>
      <c r="BO338" s="102"/>
      <c r="BP338" s="104"/>
      <c r="BQ338" s="104"/>
      <c r="BR338" s="104"/>
      <c r="BS338" s="237"/>
      <c r="BT338" s="105">
        <f t="shared" si="204"/>
        <v>1</v>
      </c>
      <c r="BU338" s="105">
        <f t="shared" si="205"/>
        <v>1</v>
      </c>
      <c r="BV338" s="105">
        <f t="shared" si="206"/>
        <v>1</v>
      </c>
      <c r="BW338" s="105">
        <f t="shared" si="196"/>
        <v>1</v>
      </c>
      <c r="BX338" s="105">
        <f t="shared" si="207"/>
        <v>1</v>
      </c>
      <c r="BY338" s="105">
        <f t="shared" si="208"/>
        <v>1</v>
      </c>
      <c r="BZ338" s="105">
        <f t="shared" si="209"/>
        <v>1</v>
      </c>
      <c r="CA338" s="221">
        <v>0.98</v>
      </c>
      <c r="CB338" s="221">
        <v>0.9</v>
      </c>
      <c r="CC338" s="341"/>
      <c r="CD338" s="341"/>
      <c r="CE338" s="341"/>
      <c r="CF338" s="341"/>
      <c r="CG338" s="341"/>
      <c r="CH338" s="341"/>
      <c r="CI338" s="341"/>
      <c r="CJ338" s="222">
        <v>0.998</v>
      </c>
      <c r="CK338" s="222">
        <v>0.95</v>
      </c>
      <c r="CL338" s="223">
        <f t="shared" si="197"/>
        <v>0</v>
      </c>
      <c r="CM338" s="223">
        <f t="shared" si="198"/>
        <v>0</v>
      </c>
      <c r="CN338" s="223">
        <f t="shared" si="199"/>
        <v>0</v>
      </c>
      <c r="CO338" s="223">
        <f t="shared" si="200"/>
        <v>0</v>
      </c>
      <c r="CP338" s="223">
        <f t="shared" si="201"/>
        <v>0</v>
      </c>
      <c r="CQ338" s="223">
        <f t="shared" si="202"/>
        <v>0</v>
      </c>
      <c r="CR338" s="223">
        <f t="shared" si="203"/>
        <v>0</v>
      </c>
      <c r="CS338" s="343"/>
      <c r="CT338" s="343"/>
      <c r="CU338" s="343"/>
      <c r="CV338" s="343"/>
      <c r="CW338" s="343"/>
      <c r="CX338" s="343"/>
      <c r="CY338" s="343"/>
      <c r="CZ338" s="342"/>
      <c r="DA338" s="338"/>
      <c r="DB338" s="338"/>
      <c r="DC338" s="338"/>
      <c r="DD338" s="338"/>
      <c r="DE338" s="84">
        <f t="shared" si="223"/>
        <v>0</v>
      </c>
      <c r="DF338" s="84">
        <f t="shared" si="223"/>
        <v>0</v>
      </c>
      <c r="DG338" s="84">
        <f t="shared" si="223"/>
        <v>0</v>
      </c>
      <c r="DH338" s="84">
        <f t="shared" si="224"/>
        <v>0</v>
      </c>
      <c r="DI338" s="84">
        <f t="shared" si="224"/>
        <v>0</v>
      </c>
      <c r="DJ338" s="84">
        <f t="shared" si="224"/>
        <v>0</v>
      </c>
      <c r="DK338" s="84">
        <f t="shared" si="224"/>
        <v>0</v>
      </c>
      <c r="DL338" s="337"/>
      <c r="DM338" s="337"/>
      <c r="DN338" s="337"/>
      <c r="DO338" s="337"/>
      <c r="DP338" s="337"/>
      <c r="DQ338" s="337"/>
      <c r="DR338" s="337"/>
    </row>
    <row r="339" spans="1:122" ht="13.5" thickBot="1" x14ac:dyDescent="0.25">
      <c r="A339" s="84">
        <v>2013</v>
      </c>
      <c r="B339" s="334">
        <v>15</v>
      </c>
      <c r="C339" s="113">
        <v>42835</v>
      </c>
      <c r="D339" s="87"/>
      <c r="E339" s="84"/>
      <c r="F339" s="88"/>
      <c r="G339" s="84"/>
      <c r="H339" s="89"/>
      <c r="I339" s="88"/>
      <c r="J339" s="84"/>
      <c r="K339" s="88"/>
      <c r="L339" s="89"/>
      <c r="M339" s="88"/>
      <c r="N339" s="88"/>
      <c r="O339" s="88"/>
      <c r="P339" s="90"/>
      <c r="Q339" s="88"/>
      <c r="R339" s="88"/>
      <c r="S339" s="88"/>
      <c r="T339" s="90"/>
      <c r="U339" s="88"/>
      <c r="V339" s="88"/>
      <c r="W339" s="88"/>
      <c r="X339" s="90"/>
      <c r="Y339" s="84"/>
      <c r="Z339" s="84"/>
      <c r="AA339" s="94"/>
      <c r="AB339" s="115"/>
      <c r="AC339" s="84"/>
      <c r="AD339" s="84"/>
      <c r="AE339" s="115"/>
      <c r="AF339" s="84"/>
      <c r="AG339" s="84"/>
      <c r="AH339" s="115"/>
      <c r="AI339" s="84"/>
      <c r="AJ339" s="84"/>
      <c r="AK339" s="224"/>
      <c r="AL339" s="84"/>
      <c r="AM339" s="94"/>
      <c r="AN339" s="224"/>
      <c r="AO339" s="84"/>
      <c r="AP339" s="94"/>
      <c r="AQ339" s="224"/>
      <c r="AR339" s="84"/>
      <c r="AS339" s="94"/>
      <c r="AT339" s="224"/>
      <c r="AU339" s="84"/>
      <c r="AV339" s="225"/>
      <c r="AW339" s="226"/>
      <c r="AX339" s="226"/>
      <c r="AY339" s="227"/>
      <c r="AZ339" s="116"/>
      <c r="BA339" s="97"/>
      <c r="BB339" s="98"/>
      <c r="BC339" s="98"/>
      <c r="BD339" s="98"/>
      <c r="BE339" s="118"/>
      <c r="BF339" s="101"/>
      <c r="BG339" s="84"/>
      <c r="BH339" s="84"/>
      <c r="BI339" s="102"/>
      <c r="BJ339" s="102"/>
      <c r="BK339" s="102"/>
      <c r="BL339" s="103"/>
      <c r="BM339" s="104"/>
      <c r="BN339" s="102"/>
      <c r="BO339" s="102"/>
      <c r="BP339" s="104"/>
      <c r="BQ339" s="104"/>
      <c r="BR339" s="104"/>
      <c r="BS339" s="237"/>
      <c r="BT339" s="105">
        <f t="shared" si="204"/>
        <v>1</v>
      </c>
      <c r="BU339" s="105">
        <f t="shared" si="205"/>
        <v>1</v>
      </c>
      <c r="BV339" s="105">
        <f t="shared" si="206"/>
        <v>1</v>
      </c>
      <c r="BW339" s="105">
        <f t="shared" si="196"/>
        <v>1</v>
      </c>
      <c r="BX339" s="105">
        <f t="shared" si="207"/>
        <v>1</v>
      </c>
      <c r="BY339" s="105">
        <f t="shared" si="208"/>
        <v>1</v>
      </c>
      <c r="BZ339" s="105">
        <f t="shared" si="209"/>
        <v>1</v>
      </c>
      <c r="CA339" s="221">
        <v>0.98</v>
      </c>
      <c r="CB339" s="221">
        <v>0.9</v>
      </c>
      <c r="CC339" s="339">
        <f t="shared" ref="CC339:CI339" si="227">AVERAGE(BT339:BT345)</f>
        <v>1</v>
      </c>
      <c r="CD339" s="339">
        <f t="shared" si="227"/>
        <v>1</v>
      </c>
      <c r="CE339" s="339">
        <f t="shared" si="227"/>
        <v>1</v>
      </c>
      <c r="CF339" s="339">
        <f t="shared" si="227"/>
        <v>1</v>
      </c>
      <c r="CG339" s="339">
        <f t="shared" si="227"/>
        <v>1</v>
      </c>
      <c r="CH339" s="339">
        <f t="shared" si="227"/>
        <v>1</v>
      </c>
      <c r="CI339" s="339">
        <f t="shared" si="227"/>
        <v>1</v>
      </c>
      <c r="CJ339" s="222">
        <v>0.998</v>
      </c>
      <c r="CK339" s="222">
        <v>0.95</v>
      </c>
      <c r="CL339" s="223">
        <f t="shared" si="197"/>
        <v>0</v>
      </c>
      <c r="CM339" s="223">
        <f t="shared" si="198"/>
        <v>0</v>
      </c>
      <c r="CN339" s="223">
        <f t="shared" si="199"/>
        <v>0</v>
      </c>
      <c r="CO339" s="223">
        <f t="shared" si="200"/>
        <v>0</v>
      </c>
      <c r="CP339" s="223">
        <f t="shared" si="201"/>
        <v>0</v>
      </c>
      <c r="CQ339" s="223">
        <f t="shared" si="202"/>
        <v>0</v>
      </c>
      <c r="CR339" s="223">
        <f t="shared" si="203"/>
        <v>0</v>
      </c>
      <c r="CS339" s="342">
        <f t="shared" ref="CS339:CY339" si="228">AVERAGE(CL339:CL345)</f>
        <v>0</v>
      </c>
      <c r="CT339" s="342">
        <f t="shared" si="228"/>
        <v>0</v>
      </c>
      <c r="CU339" s="342">
        <f t="shared" si="228"/>
        <v>0</v>
      </c>
      <c r="CV339" s="342">
        <f t="shared" si="228"/>
        <v>0</v>
      </c>
      <c r="CW339" s="342">
        <f t="shared" si="228"/>
        <v>0</v>
      </c>
      <c r="CX339" s="342">
        <f t="shared" si="228"/>
        <v>0</v>
      </c>
      <c r="CY339" s="342">
        <f t="shared" si="228"/>
        <v>0</v>
      </c>
      <c r="CZ339" s="342" t="e">
        <f>(SUM(Q338:Q344)-SUM(R338:R344))/SUM(Q338:Q344)</f>
        <v>#DIV/0!</v>
      </c>
      <c r="DA339" s="338" t="e">
        <f>(SUM(U338:U344)-SUM(V338:V344))/SUM(U338:U344)</f>
        <v>#DIV/0!</v>
      </c>
      <c r="DB339" s="338" t="e">
        <f>((SUM(E338:E344)-SUM(F338:F344))/SUM(E338:E344))</f>
        <v>#DIV/0!</v>
      </c>
      <c r="DC339" s="338" t="e">
        <f>((SUM(I338:I344)-SUM(J338:J344))/SUM(I338:I344))</f>
        <v>#DIV/0!</v>
      </c>
      <c r="DD339" s="338" t="e">
        <f>((SUM(M338:M344)-SUM(N338:N344))/SUM(M338:M344))</f>
        <v>#DIV/0!</v>
      </c>
      <c r="DE339" s="84">
        <f t="shared" si="223"/>
        <v>0</v>
      </c>
      <c r="DF339" s="84">
        <f t="shared" si="223"/>
        <v>0</v>
      </c>
      <c r="DG339" s="84">
        <f t="shared" si="223"/>
        <v>0</v>
      </c>
      <c r="DH339" s="84">
        <f t="shared" si="224"/>
        <v>0</v>
      </c>
      <c r="DI339" s="84">
        <f t="shared" si="224"/>
        <v>0</v>
      </c>
      <c r="DJ339" s="84">
        <f t="shared" si="224"/>
        <v>0</v>
      </c>
      <c r="DK339" s="84">
        <f t="shared" si="224"/>
        <v>0</v>
      </c>
      <c r="DL339" s="337">
        <f>IF(CC339&lt;99%,5000,IF(CC339&lt;99.2%,4500,IF(CC339&lt;99.3%,4000,IF(CC339&lt;99.4%,3500,IF(CC339&lt;99.5%,3000,IF(CC339&lt;99.6%,2500,IF(CC339&lt;99.7%,2000,IF(CC339&lt;99.8%,1500,))))))))</f>
        <v>0</v>
      </c>
      <c r="DM339" s="337">
        <f>IF(CD339&lt;99%,5000,IF(CD339&lt;99.2%,4500,IF(CD339&lt;99.3%,4000,IF(CD339&lt;99.4%,3500,IF(CD339&lt;99.5%,3000,IF(CD339&lt;99.6%,2500,IF(CD339&lt;99.7%,2000,IF(CD339&lt;99.8%,1500,))))))))</f>
        <v>0</v>
      </c>
      <c r="DN339" s="337">
        <f>IF(CE339&lt;99%,5000,IF(CE339&lt;99.2%,4500,IF(CE339&lt;99.3%,4000,IF(CE339&lt;99.4%,3500,IF(CE339&lt;99.5%,3000,IF(CE339&lt;99.6%,2500,IF(CE339&lt;99.7%,2000,IF(CE339&lt;99.8%,1500,))))))))</f>
        <v>0</v>
      </c>
      <c r="DO339" s="337">
        <f>IF(CF339&lt;88.2%,5000,IF(CF339&lt;88.4%,4500,IF(CF339&lt;88.5%,4000,IF(CF339&lt;88.6%,3500,IF(CF339&lt;88.7%,3000,IF(CF339&lt;88.8%,2500,IF(CF339&lt;88.9%,2000,IF(CF339&lt;90%,1500,))))))))</f>
        <v>0</v>
      </c>
      <c r="DP339" s="337">
        <f>IF(CG339&lt;99%,5000,IF(CG339&lt;99.2%,4500,IF(CG339&lt;99.3%,4000,IF(CG339&lt;99.4%,3500,IF(CG339&lt;99.5%,3000,IF(CG339&lt;99.6%,2500,IF(CG339&lt;99.7%,2000,IF(CG339&lt;99.8%,1500,))))))))</f>
        <v>0</v>
      </c>
      <c r="DQ339" s="337">
        <f>IF(CH339&lt;99%,5000,IF(CH339&lt;99.2%,4500,IF(CH339&lt;99.3%,4000,IF(CH339&lt;99.4%,3500,IF(CH339&lt;99.5%,3000,IF(CH339&lt;99.6%,2500,IF(CH339&lt;99.7%,2000,IF(CH339&lt;99.8%,1500,))))))))</f>
        <v>0</v>
      </c>
      <c r="DR339" s="337">
        <f>IF(CI339&lt;99%,5000,IF(CI339&lt;99.2%,4500,IF(CI339&lt;99.3%,4000,IF(CI339&lt;99.4%,3500,IF(CI339&lt;99.5%,3000,IF(CI339&lt;99.6%,2500,IF(CI339&lt;99.7%,2000,IF(CI339&lt;99.8%,1500,))))))))</f>
        <v>0</v>
      </c>
    </row>
    <row r="340" spans="1:122" ht="13.5" thickBot="1" x14ac:dyDescent="0.25">
      <c r="A340" s="84">
        <v>2014</v>
      </c>
      <c r="B340" s="335"/>
      <c r="C340" s="113">
        <v>42836</v>
      </c>
      <c r="D340" s="87"/>
      <c r="E340" s="84"/>
      <c r="F340" s="88"/>
      <c r="G340" s="84"/>
      <c r="H340" s="89"/>
      <c r="I340" s="88"/>
      <c r="J340" s="84"/>
      <c r="K340" s="88"/>
      <c r="L340" s="89"/>
      <c r="M340" s="88"/>
      <c r="N340" s="88"/>
      <c r="O340" s="88"/>
      <c r="P340" s="90"/>
      <c r="Q340" s="88"/>
      <c r="R340" s="88"/>
      <c r="S340" s="88"/>
      <c r="T340" s="90"/>
      <c r="U340" s="88"/>
      <c r="V340" s="88"/>
      <c r="W340" s="88"/>
      <c r="X340" s="90"/>
      <c r="Y340" s="84"/>
      <c r="Z340" s="84"/>
      <c r="AA340" s="94"/>
      <c r="AB340" s="115"/>
      <c r="AC340" s="84"/>
      <c r="AD340" s="84"/>
      <c r="AE340" s="115"/>
      <c r="AF340" s="84"/>
      <c r="AG340" s="84"/>
      <c r="AH340" s="115"/>
      <c r="AI340" s="84"/>
      <c r="AJ340" s="84"/>
      <c r="AK340" s="224"/>
      <c r="AL340" s="84"/>
      <c r="AM340" s="94"/>
      <c r="AN340" s="224"/>
      <c r="AO340" s="84"/>
      <c r="AP340" s="94"/>
      <c r="AQ340" s="224"/>
      <c r="AR340" s="84"/>
      <c r="AS340" s="94"/>
      <c r="AT340" s="224"/>
      <c r="AU340" s="84"/>
      <c r="AV340" s="225"/>
      <c r="AW340" s="226"/>
      <c r="AX340" s="226"/>
      <c r="AY340" s="227"/>
      <c r="AZ340" s="116"/>
      <c r="BA340" s="97"/>
      <c r="BB340" s="98"/>
      <c r="BC340" s="98"/>
      <c r="BD340" s="98"/>
      <c r="BE340" s="118"/>
      <c r="BF340" s="101"/>
      <c r="BG340" s="84"/>
      <c r="BH340" s="84"/>
      <c r="BI340" s="102"/>
      <c r="BJ340" s="102"/>
      <c r="BK340" s="102"/>
      <c r="BL340" s="103"/>
      <c r="BM340" s="104"/>
      <c r="BN340" s="102"/>
      <c r="BO340" s="102"/>
      <c r="BP340" s="104"/>
      <c r="BQ340" s="104"/>
      <c r="BR340" s="104"/>
      <c r="BS340" s="237"/>
      <c r="BT340" s="105">
        <f t="shared" si="204"/>
        <v>1</v>
      </c>
      <c r="BU340" s="105">
        <f t="shared" si="205"/>
        <v>1</v>
      </c>
      <c r="BV340" s="105">
        <f t="shared" si="206"/>
        <v>1</v>
      </c>
      <c r="BW340" s="105">
        <f t="shared" si="196"/>
        <v>1</v>
      </c>
      <c r="BX340" s="105">
        <f t="shared" si="207"/>
        <v>1</v>
      </c>
      <c r="BY340" s="105">
        <f t="shared" si="208"/>
        <v>1</v>
      </c>
      <c r="BZ340" s="105">
        <f t="shared" si="209"/>
        <v>1</v>
      </c>
      <c r="CA340" s="221">
        <v>0.98</v>
      </c>
      <c r="CB340" s="221">
        <v>0.9</v>
      </c>
      <c r="CC340" s="340"/>
      <c r="CD340" s="340"/>
      <c r="CE340" s="340"/>
      <c r="CF340" s="340"/>
      <c r="CG340" s="340"/>
      <c r="CH340" s="340"/>
      <c r="CI340" s="340"/>
      <c r="CJ340" s="222">
        <v>0.998</v>
      </c>
      <c r="CK340" s="222">
        <v>0.95</v>
      </c>
      <c r="CL340" s="223">
        <f t="shared" si="197"/>
        <v>0</v>
      </c>
      <c r="CM340" s="223">
        <f t="shared" si="198"/>
        <v>0</v>
      </c>
      <c r="CN340" s="223">
        <f t="shared" si="199"/>
        <v>0</v>
      </c>
      <c r="CO340" s="223">
        <f t="shared" si="200"/>
        <v>0</v>
      </c>
      <c r="CP340" s="223">
        <f t="shared" si="201"/>
        <v>0</v>
      </c>
      <c r="CQ340" s="223">
        <f t="shared" si="202"/>
        <v>0</v>
      </c>
      <c r="CR340" s="223">
        <f t="shared" si="203"/>
        <v>0</v>
      </c>
      <c r="CS340" s="343"/>
      <c r="CT340" s="343"/>
      <c r="CU340" s="343"/>
      <c r="CV340" s="343"/>
      <c r="CW340" s="343"/>
      <c r="CX340" s="343"/>
      <c r="CY340" s="343"/>
      <c r="CZ340" s="342"/>
      <c r="DA340" s="338"/>
      <c r="DB340" s="338"/>
      <c r="DC340" s="338"/>
      <c r="DD340" s="338"/>
      <c r="DE340" s="84">
        <f t="shared" si="223"/>
        <v>0</v>
      </c>
      <c r="DF340" s="84">
        <f t="shared" si="223"/>
        <v>0</v>
      </c>
      <c r="DG340" s="84">
        <f t="shared" si="223"/>
        <v>0</v>
      </c>
      <c r="DH340" s="84">
        <f t="shared" si="224"/>
        <v>0</v>
      </c>
      <c r="DI340" s="84">
        <f t="shared" si="224"/>
        <v>0</v>
      </c>
      <c r="DJ340" s="84">
        <f t="shared" si="224"/>
        <v>0</v>
      </c>
      <c r="DK340" s="84">
        <f t="shared" si="224"/>
        <v>0</v>
      </c>
      <c r="DL340" s="337"/>
      <c r="DM340" s="337"/>
      <c r="DN340" s="337"/>
      <c r="DO340" s="337"/>
      <c r="DP340" s="337"/>
      <c r="DQ340" s="337"/>
      <c r="DR340" s="337"/>
    </row>
    <row r="341" spans="1:122" ht="13.5" thickBot="1" x14ac:dyDescent="0.25">
      <c r="A341" s="84">
        <v>2015</v>
      </c>
      <c r="B341" s="335"/>
      <c r="C341" s="113">
        <v>42837</v>
      </c>
      <c r="D341" s="87"/>
      <c r="E341" s="84"/>
      <c r="F341" s="88"/>
      <c r="G341" s="84"/>
      <c r="H341" s="89"/>
      <c r="I341" s="88"/>
      <c r="J341" s="84"/>
      <c r="K341" s="88"/>
      <c r="L341" s="89"/>
      <c r="M341" s="88"/>
      <c r="N341" s="88"/>
      <c r="O341" s="88"/>
      <c r="P341" s="90"/>
      <c r="Q341" s="88"/>
      <c r="R341" s="88"/>
      <c r="S341" s="88"/>
      <c r="T341" s="90"/>
      <c r="U341" s="88"/>
      <c r="V341" s="88"/>
      <c r="W341" s="88"/>
      <c r="X341" s="90"/>
      <c r="Y341" s="84"/>
      <c r="Z341" s="84"/>
      <c r="AA341" s="94"/>
      <c r="AB341" s="115"/>
      <c r="AC341" s="84"/>
      <c r="AD341" s="84"/>
      <c r="AE341" s="115"/>
      <c r="AF341" s="84"/>
      <c r="AG341" s="84"/>
      <c r="AH341" s="115"/>
      <c r="AI341" s="84"/>
      <c r="AJ341" s="84"/>
      <c r="AK341" s="224"/>
      <c r="AL341" s="84"/>
      <c r="AM341" s="94"/>
      <c r="AN341" s="224"/>
      <c r="AO341" s="84"/>
      <c r="AP341" s="94"/>
      <c r="AQ341" s="224"/>
      <c r="AR341" s="84"/>
      <c r="AS341" s="94"/>
      <c r="AT341" s="224"/>
      <c r="AU341" s="84"/>
      <c r="AV341" s="225"/>
      <c r="AW341" s="226"/>
      <c r="AX341" s="226"/>
      <c r="AY341" s="227"/>
      <c r="AZ341" s="116"/>
      <c r="BA341" s="97"/>
      <c r="BB341" s="98"/>
      <c r="BC341" s="98"/>
      <c r="BD341" s="98"/>
      <c r="BE341" s="118"/>
      <c r="BF341" s="101"/>
      <c r="BG341" s="84"/>
      <c r="BH341" s="84"/>
      <c r="BI341" s="102"/>
      <c r="BJ341" s="102"/>
      <c r="BK341" s="102"/>
      <c r="BL341" s="103"/>
      <c r="BM341" s="104"/>
      <c r="BN341" s="102"/>
      <c r="BO341" s="102"/>
      <c r="BP341" s="104"/>
      <c r="BQ341" s="104"/>
      <c r="BR341" s="104"/>
      <c r="BS341" s="237"/>
      <c r="BT341" s="105">
        <f t="shared" si="204"/>
        <v>1</v>
      </c>
      <c r="BU341" s="105">
        <f t="shared" si="205"/>
        <v>1</v>
      </c>
      <c r="BV341" s="105">
        <f t="shared" si="206"/>
        <v>1</v>
      </c>
      <c r="BW341" s="105">
        <f t="shared" si="196"/>
        <v>1</v>
      </c>
      <c r="BX341" s="105">
        <f t="shared" si="207"/>
        <v>1</v>
      </c>
      <c r="BY341" s="105">
        <f t="shared" si="208"/>
        <v>1</v>
      </c>
      <c r="BZ341" s="105">
        <f t="shared" si="209"/>
        <v>1</v>
      </c>
      <c r="CA341" s="221">
        <v>0.98</v>
      </c>
      <c r="CB341" s="221">
        <v>0.9</v>
      </c>
      <c r="CC341" s="340"/>
      <c r="CD341" s="340"/>
      <c r="CE341" s="340"/>
      <c r="CF341" s="340"/>
      <c r="CG341" s="340"/>
      <c r="CH341" s="340"/>
      <c r="CI341" s="340"/>
      <c r="CJ341" s="222">
        <v>0.998</v>
      </c>
      <c r="CK341" s="222">
        <v>0.95</v>
      </c>
      <c r="CL341" s="223">
        <f t="shared" si="197"/>
        <v>0</v>
      </c>
      <c r="CM341" s="223">
        <f t="shared" si="198"/>
        <v>0</v>
      </c>
      <c r="CN341" s="223">
        <f t="shared" si="199"/>
        <v>0</v>
      </c>
      <c r="CO341" s="223">
        <f t="shared" si="200"/>
        <v>0</v>
      </c>
      <c r="CP341" s="223">
        <f t="shared" si="201"/>
        <v>0</v>
      </c>
      <c r="CQ341" s="223">
        <f t="shared" si="202"/>
        <v>0</v>
      </c>
      <c r="CR341" s="223">
        <f t="shared" si="203"/>
        <v>0</v>
      </c>
      <c r="CS341" s="343"/>
      <c r="CT341" s="343"/>
      <c r="CU341" s="343"/>
      <c r="CV341" s="343"/>
      <c r="CW341" s="343"/>
      <c r="CX341" s="343"/>
      <c r="CY341" s="343"/>
      <c r="CZ341" s="342"/>
      <c r="DA341" s="338"/>
      <c r="DB341" s="338"/>
      <c r="DC341" s="338"/>
      <c r="DD341" s="338"/>
      <c r="DE341" s="84">
        <f t="shared" si="223"/>
        <v>0</v>
      </c>
      <c r="DF341" s="84">
        <f t="shared" si="223"/>
        <v>0</v>
      </c>
      <c r="DG341" s="84">
        <f t="shared" si="223"/>
        <v>0</v>
      </c>
      <c r="DH341" s="84">
        <f t="shared" si="224"/>
        <v>0</v>
      </c>
      <c r="DI341" s="84">
        <f t="shared" si="224"/>
        <v>0</v>
      </c>
      <c r="DJ341" s="84">
        <f t="shared" si="224"/>
        <v>0</v>
      </c>
      <c r="DK341" s="84">
        <f t="shared" si="224"/>
        <v>0</v>
      </c>
      <c r="DL341" s="337"/>
      <c r="DM341" s="337"/>
      <c r="DN341" s="337"/>
      <c r="DO341" s="337"/>
      <c r="DP341" s="337"/>
      <c r="DQ341" s="337"/>
      <c r="DR341" s="337"/>
    </row>
    <row r="342" spans="1:122" ht="13.5" thickBot="1" x14ac:dyDescent="0.25">
      <c r="A342" s="84">
        <v>2016</v>
      </c>
      <c r="B342" s="335"/>
      <c r="C342" s="113">
        <v>42838</v>
      </c>
      <c r="D342" s="87"/>
      <c r="E342" s="84"/>
      <c r="F342" s="88"/>
      <c r="G342" s="84"/>
      <c r="H342" s="89"/>
      <c r="I342" s="88"/>
      <c r="J342" s="84"/>
      <c r="K342" s="88"/>
      <c r="L342" s="89"/>
      <c r="M342" s="88"/>
      <c r="N342" s="88"/>
      <c r="O342" s="88"/>
      <c r="P342" s="90"/>
      <c r="Q342" s="88"/>
      <c r="R342" s="88"/>
      <c r="S342" s="88"/>
      <c r="T342" s="90"/>
      <c r="U342" s="88"/>
      <c r="V342" s="88"/>
      <c r="W342" s="88"/>
      <c r="X342" s="90"/>
      <c r="Y342" s="84"/>
      <c r="Z342" s="84"/>
      <c r="AA342" s="94"/>
      <c r="AB342" s="115"/>
      <c r="AC342" s="84"/>
      <c r="AD342" s="84"/>
      <c r="AE342" s="115"/>
      <c r="AF342" s="84"/>
      <c r="AG342" s="84"/>
      <c r="AH342" s="115"/>
      <c r="AI342" s="84"/>
      <c r="AJ342" s="84"/>
      <c r="AK342" s="224"/>
      <c r="AL342" s="84"/>
      <c r="AM342" s="94"/>
      <c r="AN342" s="224"/>
      <c r="AO342" s="84"/>
      <c r="AP342" s="94"/>
      <c r="AQ342" s="224"/>
      <c r="AR342" s="84"/>
      <c r="AS342" s="94"/>
      <c r="AT342" s="224"/>
      <c r="AU342" s="84"/>
      <c r="AV342" s="225"/>
      <c r="AW342" s="226"/>
      <c r="AX342" s="226"/>
      <c r="AY342" s="227"/>
      <c r="AZ342" s="116"/>
      <c r="BA342" s="97"/>
      <c r="BB342" s="98"/>
      <c r="BC342" s="98"/>
      <c r="BD342" s="98"/>
      <c r="BE342" s="118"/>
      <c r="BF342" s="101"/>
      <c r="BG342" s="84"/>
      <c r="BH342" s="84"/>
      <c r="BI342" s="102"/>
      <c r="BJ342" s="102"/>
      <c r="BK342" s="102"/>
      <c r="BL342" s="103"/>
      <c r="BM342" s="104"/>
      <c r="BN342" s="102"/>
      <c r="BO342" s="102"/>
      <c r="BP342" s="104"/>
      <c r="BQ342" s="104"/>
      <c r="BR342" s="104"/>
      <c r="BS342" s="237"/>
      <c r="BT342" s="105">
        <f t="shared" si="204"/>
        <v>1</v>
      </c>
      <c r="BU342" s="105">
        <f t="shared" si="205"/>
        <v>1</v>
      </c>
      <c r="BV342" s="105">
        <f t="shared" si="206"/>
        <v>1</v>
      </c>
      <c r="BW342" s="105">
        <f t="shared" si="196"/>
        <v>1</v>
      </c>
      <c r="BX342" s="105">
        <f t="shared" si="207"/>
        <v>1</v>
      </c>
      <c r="BY342" s="105">
        <f t="shared" si="208"/>
        <v>1</v>
      </c>
      <c r="BZ342" s="105">
        <f t="shared" si="209"/>
        <v>1</v>
      </c>
      <c r="CA342" s="221">
        <v>0.98</v>
      </c>
      <c r="CB342" s="221">
        <v>0.9</v>
      </c>
      <c r="CC342" s="340"/>
      <c r="CD342" s="340"/>
      <c r="CE342" s="340"/>
      <c r="CF342" s="340"/>
      <c r="CG342" s="340"/>
      <c r="CH342" s="340"/>
      <c r="CI342" s="340"/>
      <c r="CJ342" s="222">
        <v>0.998</v>
      </c>
      <c r="CK342" s="222">
        <v>0.95</v>
      </c>
      <c r="CL342" s="223">
        <f t="shared" si="197"/>
        <v>0</v>
      </c>
      <c r="CM342" s="223">
        <f t="shared" si="198"/>
        <v>0</v>
      </c>
      <c r="CN342" s="223">
        <f t="shared" si="199"/>
        <v>0</v>
      </c>
      <c r="CO342" s="223">
        <f t="shared" si="200"/>
        <v>0</v>
      </c>
      <c r="CP342" s="223">
        <f t="shared" si="201"/>
        <v>0</v>
      </c>
      <c r="CQ342" s="223">
        <f t="shared" si="202"/>
        <v>0</v>
      </c>
      <c r="CR342" s="223">
        <f t="shared" si="203"/>
        <v>0</v>
      </c>
      <c r="CS342" s="343"/>
      <c r="CT342" s="343"/>
      <c r="CU342" s="343"/>
      <c r="CV342" s="343"/>
      <c r="CW342" s="343"/>
      <c r="CX342" s="343"/>
      <c r="CY342" s="343"/>
      <c r="CZ342" s="342"/>
      <c r="DA342" s="338"/>
      <c r="DB342" s="338"/>
      <c r="DC342" s="338"/>
      <c r="DD342" s="338"/>
      <c r="DE342" s="84">
        <f t="shared" si="223"/>
        <v>0</v>
      </c>
      <c r="DF342" s="84">
        <f t="shared" si="223"/>
        <v>0</v>
      </c>
      <c r="DG342" s="84">
        <f t="shared" si="223"/>
        <v>0</v>
      </c>
      <c r="DH342" s="84">
        <f t="shared" si="224"/>
        <v>0</v>
      </c>
      <c r="DI342" s="84">
        <f t="shared" si="224"/>
        <v>0</v>
      </c>
      <c r="DJ342" s="84">
        <f t="shared" si="224"/>
        <v>0</v>
      </c>
      <c r="DK342" s="84">
        <f t="shared" si="224"/>
        <v>0</v>
      </c>
      <c r="DL342" s="337"/>
      <c r="DM342" s="337"/>
      <c r="DN342" s="337"/>
      <c r="DO342" s="337"/>
      <c r="DP342" s="337"/>
      <c r="DQ342" s="337"/>
      <c r="DR342" s="337"/>
    </row>
    <row r="343" spans="1:122" ht="13.5" thickBot="1" x14ac:dyDescent="0.25">
      <c r="A343" s="84">
        <v>2017</v>
      </c>
      <c r="B343" s="335"/>
      <c r="C343" s="113">
        <v>42839</v>
      </c>
      <c r="D343" s="87"/>
      <c r="E343" s="84"/>
      <c r="F343" s="88"/>
      <c r="G343" s="84"/>
      <c r="H343" s="89"/>
      <c r="I343" s="88"/>
      <c r="J343" s="84"/>
      <c r="K343" s="88"/>
      <c r="L343" s="89"/>
      <c r="M343" s="88"/>
      <c r="N343" s="88"/>
      <c r="O343" s="88"/>
      <c r="P343" s="90"/>
      <c r="Q343" s="88"/>
      <c r="R343" s="88"/>
      <c r="S343" s="88"/>
      <c r="T343" s="90"/>
      <c r="U343" s="88"/>
      <c r="V343" s="88"/>
      <c r="W343" s="88"/>
      <c r="X343" s="90"/>
      <c r="Y343" s="84"/>
      <c r="Z343" s="84"/>
      <c r="AA343" s="94"/>
      <c r="AB343" s="115"/>
      <c r="AC343" s="84"/>
      <c r="AD343" s="84"/>
      <c r="AE343" s="115"/>
      <c r="AF343" s="84"/>
      <c r="AG343" s="84"/>
      <c r="AH343" s="115"/>
      <c r="AI343" s="84"/>
      <c r="AJ343" s="84"/>
      <c r="AK343" s="224"/>
      <c r="AL343" s="84"/>
      <c r="AM343" s="94"/>
      <c r="AN343" s="224"/>
      <c r="AO343" s="84"/>
      <c r="AP343" s="94"/>
      <c r="AQ343" s="224"/>
      <c r="AR343" s="84"/>
      <c r="AS343" s="94"/>
      <c r="AT343" s="224"/>
      <c r="AU343" s="84"/>
      <c r="AV343" s="225"/>
      <c r="AW343" s="226"/>
      <c r="AX343" s="226"/>
      <c r="AY343" s="227"/>
      <c r="AZ343" s="116"/>
      <c r="BA343" s="97"/>
      <c r="BB343" s="98"/>
      <c r="BC343" s="98"/>
      <c r="BD343" s="98"/>
      <c r="BE343" s="118"/>
      <c r="BF343" s="101"/>
      <c r="BG343" s="84"/>
      <c r="BH343" s="84"/>
      <c r="BI343" s="102"/>
      <c r="BJ343" s="102"/>
      <c r="BK343" s="102"/>
      <c r="BL343" s="103"/>
      <c r="BM343" s="104"/>
      <c r="BN343" s="102"/>
      <c r="BO343" s="102"/>
      <c r="BP343" s="104"/>
      <c r="BQ343" s="104"/>
      <c r="BR343" s="104"/>
      <c r="BS343" s="237"/>
      <c r="BT343" s="105">
        <f t="shared" si="204"/>
        <v>1</v>
      </c>
      <c r="BU343" s="105">
        <f t="shared" si="205"/>
        <v>1</v>
      </c>
      <c r="BV343" s="105">
        <f t="shared" si="206"/>
        <v>1</v>
      </c>
      <c r="BW343" s="105">
        <f t="shared" si="196"/>
        <v>1</v>
      </c>
      <c r="BX343" s="105">
        <f t="shared" si="207"/>
        <v>1</v>
      </c>
      <c r="BY343" s="105">
        <f t="shared" si="208"/>
        <v>1</v>
      </c>
      <c r="BZ343" s="105">
        <f t="shared" si="209"/>
        <v>1</v>
      </c>
      <c r="CA343" s="221">
        <v>0.98</v>
      </c>
      <c r="CB343" s="221">
        <v>0.9</v>
      </c>
      <c r="CC343" s="340"/>
      <c r="CD343" s="340"/>
      <c r="CE343" s="340"/>
      <c r="CF343" s="340"/>
      <c r="CG343" s="340"/>
      <c r="CH343" s="340"/>
      <c r="CI343" s="340"/>
      <c r="CJ343" s="222">
        <v>0.998</v>
      </c>
      <c r="CK343" s="222">
        <v>0.95</v>
      </c>
      <c r="CL343" s="223">
        <f t="shared" si="197"/>
        <v>0</v>
      </c>
      <c r="CM343" s="223">
        <f t="shared" si="198"/>
        <v>0</v>
      </c>
      <c r="CN343" s="223">
        <f t="shared" si="199"/>
        <v>0</v>
      </c>
      <c r="CO343" s="223">
        <f t="shared" si="200"/>
        <v>0</v>
      </c>
      <c r="CP343" s="223">
        <f t="shared" si="201"/>
        <v>0</v>
      </c>
      <c r="CQ343" s="223">
        <f t="shared" si="202"/>
        <v>0</v>
      </c>
      <c r="CR343" s="223">
        <f t="shared" si="203"/>
        <v>0</v>
      </c>
      <c r="CS343" s="343"/>
      <c r="CT343" s="343"/>
      <c r="CU343" s="343"/>
      <c r="CV343" s="343"/>
      <c r="CW343" s="343"/>
      <c r="CX343" s="343"/>
      <c r="CY343" s="343"/>
      <c r="CZ343" s="342"/>
      <c r="DA343" s="338"/>
      <c r="DB343" s="338"/>
      <c r="DC343" s="338"/>
      <c r="DD343" s="338"/>
      <c r="DE343" s="84">
        <f t="shared" si="223"/>
        <v>0</v>
      </c>
      <c r="DF343" s="84">
        <f t="shared" si="223"/>
        <v>0</v>
      </c>
      <c r="DG343" s="84">
        <f t="shared" si="223"/>
        <v>0</v>
      </c>
      <c r="DH343" s="84">
        <f t="shared" si="224"/>
        <v>0</v>
      </c>
      <c r="DI343" s="84">
        <f t="shared" si="224"/>
        <v>0</v>
      </c>
      <c r="DJ343" s="84">
        <f t="shared" si="224"/>
        <v>0</v>
      </c>
      <c r="DK343" s="84">
        <f t="shared" si="224"/>
        <v>0</v>
      </c>
      <c r="DL343" s="337"/>
      <c r="DM343" s="337"/>
      <c r="DN343" s="337"/>
      <c r="DO343" s="337"/>
      <c r="DP343" s="337"/>
      <c r="DQ343" s="337"/>
      <c r="DR343" s="337"/>
    </row>
    <row r="344" spans="1:122" ht="13.5" thickBot="1" x14ac:dyDescent="0.25">
      <c r="A344" s="84">
        <v>2018</v>
      </c>
      <c r="B344" s="335"/>
      <c r="C344" s="113">
        <v>42840</v>
      </c>
      <c r="D344" s="87"/>
      <c r="E344" s="84"/>
      <c r="F344" s="88"/>
      <c r="G344" s="84"/>
      <c r="H344" s="89"/>
      <c r="I344" s="88"/>
      <c r="J344" s="84"/>
      <c r="K344" s="88"/>
      <c r="L344" s="89"/>
      <c r="M344" s="88"/>
      <c r="N344" s="88"/>
      <c r="O344" s="88"/>
      <c r="P344" s="90"/>
      <c r="Q344" s="88"/>
      <c r="R344" s="88"/>
      <c r="S344" s="88"/>
      <c r="T344" s="90"/>
      <c r="U344" s="88"/>
      <c r="V344" s="88"/>
      <c r="W344" s="88"/>
      <c r="X344" s="90"/>
      <c r="Y344" s="84"/>
      <c r="Z344" s="84"/>
      <c r="AA344" s="94"/>
      <c r="AB344" s="115"/>
      <c r="AC344" s="84"/>
      <c r="AD344" s="84"/>
      <c r="AE344" s="115"/>
      <c r="AF344" s="84"/>
      <c r="AG344" s="84"/>
      <c r="AH344" s="115"/>
      <c r="AI344" s="84"/>
      <c r="AJ344" s="84"/>
      <c r="AK344" s="224"/>
      <c r="AL344" s="84"/>
      <c r="AM344" s="94"/>
      <c r="AN344" s="224"/>
      <c r="AO344" s="84"/>
      <c r="AP344" s="94"/>
      <c r="AQ344" s="224"/>
      <c r="AR344" s="84"/>
      <c r="AS344" s="94"/>
      <c r="AT344" s="224"/>
      <c r="AU344" s="84"/>
      <c r="AV344" s="225"/>
      <c r="AW344" s="226"/>
      <c r="AX344" s="226"/>
      <c r="AY344" s="227"/>
      <c r="AZ344" s="116"/>
      <c r="BA344" s="97"/>
      <c r="BB344" s="98"/>
      <c r="BC344" s="98"/>
      <c r="BD344" s="98"/>
      <c r="BE344" s="118"/>
      <c r="BF344" s="101"/>
      <c r="BG344" s="84"/>
      <c r="BH344" s="84"/>
      <c r="BI344" s="102"/>
      <c r="BJ344" s="102"/>
      <c r="BK344" s="102"/>
      <c r="BL344" s="103"/>
      <c r="BM344" s="104"/>
      <c r="BN344" s="102"/>
      <c r="BO344" s="102"/>
      <c r="BP344" s="104"/>
      <c r="BQ344" s="104"/>
      <c r="BR344" s="104"/>
      <c r="BS344" s="237"/>
      <c r="BT344" s="105">
        <f t="shared" si="204"/>
        <v>1</v>
      </c>
      <c r="BU344" s="105">
        <f t="shared" si="205"/>
        <v>1</v>
      </c>
      <c r="BV344" s="105">
        <f t="shared" si="206"/>
        <v>1</v>
      </c>
      <c r="BW344" s="105">
        <f t="shared" si="196"/>
        <v>1</v>
      </c>
      <c r="BX344" s="105">
        <f t="shared" si="207"/>
        <v>1</v>
      </c>
      <c r="BY344" s="105">
        <f t="shared" si="208"/>
        <v>1</v>
      </c>
      <c r="BZ344" s="105">
        <f t="shared" si="209"/>
        <v>1</v>
      </c>
      <c r="CA344" s="221">
        <v>0.98</v>
      </c>
      <c r="CB344" s="221">
        <v>0.9</v>
      </c>
      <c r="CC344" s="340"/>
      <c r="CD344" s="340"/>
      <c r="CE344" s="340"/>
      <c r="CF344" s="340"/>
      <c r="CG344" s="340"/>
      <c r="CH344" s="340"/>
      <c r="CI344" s="340"/>
      <c r="CJ344" s="222">
        <v>0.998</v>
      </c>
      <c r="CK344" s="222">
        <v>0.95</v>
      </c>
      <c r="CL344" s="223">
        <f t="shared" si="197"/>
        <v>0</v>
      </c>
      <c r="CM344" s="223">
        <f t="shared" si="198"/>
        <v>0</v>
      </c>
      <c r="CN344" s="223">
        <f t="shared" si="199"/>
        <v>0</v>
      </c>
      <c r="CO344" s="223">
        <f t="shared" si="200"/>
        <v>0</v>
      </c>
      <c r="CP344" s="223">
        <f t="shared" si="201"/>
        <v>0</v>
      </c>
      <c r="CQ344" s="223">
        <f t="shared" si="202"/>
        <v>0</v>
      </c>
      <c r="CR344" s="223">
        <f t="shared" si="203"/>
        <v>0</v>
      </c>
      <c r="CS344" s="343"/>
      <c r="CT344" s="343"/>
      <c r="CU344" s="343"/>
      <c r="CV344" s="343"/>
      <c r="CW344" s="343"/>
      <c r="CX344" s="343"/>
      <c r="CY344" s="343"/>
      <c r="CZ344" s="342"/>
      <c r="DA344" s="338"/>
      <c r="DB344" s="338"/>
      <c r="DC344" s="338"/>
      <c r="DD344" s="338"/>
      <c r="DE344" s="84">
        <f t="shared" si="223"/>
        <v>0</v>
      </c>
      <c r="DF344" s="84">
        <f t="shared" si="223"/>
        <v>0</v>
      </c>
      <c r="DG344" s="84">
        <f t="shared" si="223"/>
        <v>0</v>
      </c>
      <c r="DH344" s="84">
        <f t="shared" si="224"/>
        <v>0</v>
      </c>
      <c r="DI344" s="84">
        <f t="shared" si="224"/>
        <v>0</v>
      </c>
      <c r="DJ344" s="84">
        <f t="shared" si="224"/>
        <v>0</v>
      </c>
      <c r="DK344" s="84">
        <f t="shared" si="224"/>
        <v>0</v>
      </c>
      <c r="DL344" s="337"/>
      <c r="DM344" s="337"/>
      <c r="DN344" s="337"/>
      <c r="DO344" s="337"/>
      <c r="DP344" s="337"/>
      <c r="DQ344" s="337"/>
      <c r="DR344" s="337"/>
    </row>
    <row r="345" spans="1:122" ht="13.5" thickBot="1" x14ac:dyDescent="0.25">
      <c r="A345" s="84">
        <v>2019</v>
      </c>
      <c r="B345" s="336"/>
      <c r="C345" s="113">
        <v>42841</v>
      </c>
      <c r="D345" s="87"/>
      <c r="E345" s="84"/>
      <c r="F345" s="88"/>
      <c r="G345" s="84"/>
      <c r="H345" s="89"/>
      <c r="I345" s="88"/>
      <c r="J345" s="84"/>
      <c r="K345" s="88"/>
      <c r="L345" s="89"/>
      <c r="M345" s="88"/>
      <c r="N345" s="88"/>
      <c r="O345" s="88"/>
      <c r="P345" s="90"/>
      <c r="Q345" s="88"/>
      <c r="R345" s="88"/>
      <c r="S345" s="88"/>
      <c r="T345" s="90"/>
      <c r="U345" s="88"/>
      <c r="V345" s="88"/>
      <c r="W345" s="88"/>
      <c r="X345" s="90"/>
      <c r="Y345" s="84"/>
      <c r="Z345" s="84"/>
      <c r="AA345" s="94"/>
      <c r="AB345" s="115"/>
      <c r="AC345" s="84"/>
      <c r="AD345" s="84"/>
      <c r="AE345" s="115"/>
      <c r="AF345" s="84"/>
      <c r="AG345" s="84"/>
      <c r="AH345" s="115"/>
      <c r="AI345" s="84"/>
      <c r="AJ345" s="84"/>
      <c r="AK345" s="224"/>
      <c r="AL345" s="84"/>
      <c r="AM345" s="94"/>
      <c r="AN345" s="224"/>
      <c r="AO345" s="84"/>
      <c r="AP345" s="94"/>
      <c r="AQ345" s="224"/>
      <c r="AR345" s="84"/>
      <c r="AS345" s="94"/>
      <c r="AT345" s="224"/>
      <c r="AU345" s="84"/>
      <c r="AV345" s="225"/>
      <c r="AW345" s="226"/>
      <c r="AX345" s="226"/>
      <c r="AY345" s="227"/>
      <c r="AZ345" s="116"/>
      <c r="BA345" s="97"/>
      <c r="BB345" s="98"/>
      <c r="BC345" s="98"/>
      <c r="BD345" s="98"/>
      <c r="BE345" s="118"/>
      <c r="BF345" s="101"/>
      <c r="BG345" s="84"/>
      <c r="BH345" s="84"/>
      <c r="BI345" s="102"/>
      <c r="BJ345" s="102"/>
      <c r="BK345" s="102"/>
      <c r="BL345" s="103"/>
      <c r="BM345" s="104"/>
      <c r="BN345" s="102"/>
      <c r="BO345" s="102"/>
      <c r="BP345" s="104"/>
      <c r="BQ345" s="104"/>
      <c r="BR345" s="104"/>
      <c r="BS345" s="237"/>
      <c r="BT345" s="105">
        <f t="shared" si="204"/>
        <v>1</v>
      </c>
      <c r="BU345" s="105">
        <f t="shared" si="205"/>
        <v>1</v>
      </c>
      <c r="BV345" s="105">
        <f t="shared" si="206"/>
        <v>1</v>
      </c>
      <c r="BW345" s="105">
        <f t="shared" si="196"/>
        <v>1</v>
      </c>
      <c r="BX345" s="105">
        <f t="shared" si="207"/>
        <v>1</v>
      </c>
      <c r="BY345" s="105">
        <f t="shared" si="208"/>
        <v>1</v>
      </c>
      <c r="BZ345" s="105">
        <f t="shared" si="209"/>
        <v>1</v>
      </c>
      <c r="CA345" s="221">
        <v>0.98</v>
      </c>
      <c r="CB345" s="221">
        <v>0.9</v>
      </c>
      <c r="CC345" s="341"/>
      <c r="CD345" s="341"/>
      <c r="CE345" s="341"/>
      <c r="CF345" s="341"/>
      <c r="CG345" s="341"/>
      <c r="CH345" s="341"/>
      <c r="CI345" s="341"/>
      <c r="CJ345" s="222">
        <v>0.998</v>
      </c>
      <c r="CK345" s="222">
        <v>0.95</v>
      </c>
      <c r="CL345" s="223">
        <f t="shared" si="197"/>
        <v>0</v>
      </c>
      <c r="CM345" s="223">
        <f t="shared" si="198"/>
        <v>0</v>
      </c>
      <c r="CN345" s="223">
        <f t="shared" si="199"/>
        <v>0</v>
      </c>
      <c r="CO345" s="223">
        <f t="shared" si="200"/>
        <v>0</v>
      </c>
      <c r="CP345" s="223">
        <f t="shared" si="201"/>
        <v>0</v>
      </c>
      <c r="CQ345" s="223">
        <f t="shared" si="202"/>
        <v>0</v>
      </c>
      <c r="CR345" s="223">
        <f t="shared" si="203"/>
        <v>0</v>
      </c>
      <c r="CS345" s="343"/>
      <c r="CT345" s="343"/>
      <c r="CU345" s="343"/>
      <c r="CV345" s="343"/>
      <c r="CW345" s="343"/>
      <c r="CX345" s="343"/>
      <c r="CY345" s="343"/>
      <c r="CZ345" s="342"/>
      <c r="DA345" s="338"/>
      <c r="DB345" s="338"/>
      <c r="DC345" s="338"/>
      <c r="DD345" s="338"/>
      <c r="DE345" s="84">
        <f t="shared" si="223"/>
        <v>0</v>
      </c>
      <c r="DF345" s="84">
        <f t="shared" si="223"/>
        <v>0</v>
      </c>
      <c r="DG345" s="84">
        <f t="shared" si="223"/>
        <v>0</v>
      </c>
      <c r="DH345" s="84">
        <f t="shared" si="224"/>
        <v>0</v>
      </c>
      <c r="DI345" s="84">
        <f t="shared" si="224"/>
        <v>0</v>
      </c>
      <c r="DJ345" s="84">
        <f t="shared" si="224"/>
        <v>0</v>
      </c>
      <c r="DK345" s="84">
        <f t="shared" si="224"/>
        <v>0</v>
      </c>
      <c r="DL345" s="337"/>
      <c r="DM345" s="337"/>
      <c r="DN345" s="337"/>
      <c r="DO345" s="337"/>
      <c r="DP345" s="337"/>
      <c r="DQ345" s="337"/>
      <c r="DR345" s="337"/>
    </row>
    <row r="346" spans="1:122" ht="13.5" thickBot="1" x14ac:dyDescent="0.25">
      <c r="A346" s="84">
        <v>2020</v>
      </c>
      <c r="B346" s="334">
        <v>16</v>
      </c>
      <c r="C346" s="113">
        <v>42842</v>
      </c>
      <c r="D346" s="87"/>
      <c r="E346" s="84"/>
      <c r="F346" s="88"/>
      <c r="G346" s="84"/>
      <c r="H346" s="89"/>
      <c r="I346" s="88"/>
      <c r="J346" s="84"/>
      <c r="K346" s="88"/>
      <c r="L346" s="89"/>
      <c r="M346" s="88"/>
      <c r="N346" s="88"/>
      <c r="O346" s="88"/>
      <c r="P346" s="90"/>
      <c r="Q346" s="88"/>
      <c r="R346" s="88"/>
      <c r="S346" s="88"/>
      <c r="T346" s="90"/>
      <c r="U346" s="88"/>
      <c r="V346" s="88"/>
      <c r="W346" s="88"/>
      <c r="X346" s="90"/>
      <c r="Y346" s="84"/>
      <c r="Z346" s="84"/>
      <c r="AA346" s="94"/>
      <c r="AB346" s="115"/>
      <c r="AC346" s="84"/>
      <c r="AD346" s="84"/>
      <c r="AE346" s="115"/>
      <c r="AF346" s="84"/>
      <c r="AG346" s="84"/>
      <c r="AH346" s="115"/>
      <c r="AI346" s="84"/>
      <c r="AJ346" s="84"/>
      <c r="AK346" s="224"/>
      <c r="AL346" s="84"/>
      <c r="AM346" s="94"/>
      <c r="AN346" s="224"/>
      <c r="AO346" s="84"/>
      <c r="AP346" s="94"/>
      <c r="AQ346" s="224"/>
      <c r="AR346" s="84"/>
      <c r="AS346" s="94"/>
      <c r="AT346" s="224"/>
      <c r="AU346" s="84"/>
      <c r="AV346" s="225"/>
      <c r="AW346" s="226"/>
      <c r="AX346" s="226"/>
      <c r="AY346" s="227"/>
      <c r="AZ346" s="116"/>
      <c r="BA346" s="97"/>
      <c r="BB346" s="98"/>
      <c r="BC346" s="98"/>
      <c r="BD346" s="98"/>
      <c r="BE346" s="118"/>
      <c r="BF346" s="101"/>
      <c r="BG346" s="84"/>
      <c r="BH346" s="84"/>
      <c r="BI346" s="102"/>
      <c r="BJ346" s="102"/>
      <c r="BK346" s="102"/>
      <c r="BL346" s="103"/>
      <c r="BM346" s="104"/>
      <c r="BN346" s="102"/>
      <c r="BO346" s="102"/>
      <c r="BP346" s="104"/>
      <c r="BQ346" s="104"/>
      <c r="BR346" s="104"/>
      <c r="BS346" s="237"/>
      <c r="BT346" s="105">
        <f t="shared" si="204"/>
        <v>1</v>
      </c>
      <c r="BU346" s="105">
        <f t="shared" si="205"/>
        <v>1</v>
      </c>
      <c r="BV346" s="105">
        <f t="shared" si="206"/>
        <v>1</v>
      </c>
      <c r="BW346" s="105">
        <f t="shared" si="196"/>
        <v>1</v>
      </c>
      <c r="BX346" s="105">
        <f t="shared" si="207"/>
        <v>1</v>
      </c>
      <c r="BY346" s="105">
        <f t="shared" si="208"/>
        <v>1</v>
      </c>
      <c r="BZ346" s="105">
        <f t="shared" si="209"/>
        <v>1</v>
      </c>
      <c r="CA346" s="221">
        <v>0.98</v>
      </c>
      <c r="CB346" s="221">
        <v>0.9</v>
      </c>
      <c r="CC346" s="339">
        <f t="shared" ref="CC346:CI346" si="229">AVERAGE(BT346:BT352)</f>
        <v>1</v>
      </c>
      <c r="CD346" s="339">
        <f t="shared" si="229"/>
        <v>1</v>
      </c>
      <c r="CE346" s="339">
        <f t="shared" si="229"/>
        <v>1</v>
      </c>
      <c r="CF346" s="339">
        <f t="shared" si="229"/>
        <v>1</v>
      </c>
      <c r="CG346" s="339">
        <f t="shared" si="229"/>
        <v>1</v>
      </c>
      <c r="CH346" s="339">
        <f t="shared" si="229"/>
        <v>1</v>
      </c>
      <c r="CI346" s="339">
        <f t="shared" si="229"/>
        <v>1</v>
      </c>
      <c r="CJ346" s="222">
        <v>0.998</v>
      </c>
      <c r="CK346" s="222">
        <v>0.95</v>
      </c>
      <c r="CL346" s="223">
        <f t="shared" si="197"/>
        <v>0</v>
      </c>
      <c r="CM346" s="223">
        <f t="shared" si="198"/>
        <v>0</v>
      </c>
      <c r="CN346" s="223">
        <f t="shared" si="199"/>
        <v>0</v>
      </c>
      <c r="CO346" s="223">
        <f t="shared" si="200"/>
        <v>0</v>
      </c>
      <c r="CP346" s="223">
        <f t="shared" si="201"/>
        <v>0</v>
      </c>
      <c r="CQ346" s="223">
        <f t="shared" si="202"/>
        <v>0</v>
      </c>
      <c r="CR346" s="223">
        <f t="shared" si="203"/>
        <v>0</v>
      </c>
      <c r="CS346" s="342">
        <f t="shared" ref="CS346:CY346" si="230">AVERAGE(CL346:CL352)</f>
        <v>0</v>
      </c>
      <c r="CT346" s="342">
        <f t="shared" si="230"/>
        <v>0</v>
      </c>
      <c r="CU346" s="342">
        <f t="shared" si="230"/>
        <v>0</v>
      </c>
      <c r="CV346" s="342">
        <f t="shared" si="230"/>
        <v>0</v>
      </c>
      <c r="CW346" s="342">
        <f t="shared" si="230"/>
        <v>0</v>
      </c>
      <c r="CX346" s="342">
        <f t="shared" si="230"/>
        <v>0</v>
      </c>
      <c r="CY346" s="342">
        <f t="shared" si="230"/>
        <v>0</v>
      </c>
      <c r="CZ346" s="342" t="e">
        <f>(SUM(Q345:Q351)-SUM(R345:R351))/SUM(Q345:Q351)</f>
        <v>#DIV/0!</v>
      </c>
      <c r="DA346" s="338" t="e">
        <f>(SUM(U345:U351)-SUM(V345:V351))/SUM(U345:U351)</f>
        <v>#DIV/0!</v>
      </c>
      <c r="DB346" s="338" t="e">
        <f>((SUM(E345:E351)-SUM(F345:F351))/SUM(E345:E351))</f>
        <v>#DIV/0!</v>
      </c>
      <c r="DC346" s="338" t="e">
        <f>((SUM(I345:I351)-SUM(J345:J351))/SUM(I345:I351))</f>
        <v>#DIV/0!</v>
      </c>
      <c r="DD346" s="338" t="e">
        <f>((SUM(M345:M351)-SUM(N345:N351))/SUM(M345:M351))</f>
        <v>#DIV/0!</v>
      </c>
      <c r="DE346" s="84">
        <f t="shared" si="223"/>
        <v>0</v>
      </c>
      <c r="DF346" s="84">
        <f t="shared" si="223"/>
        <v>0</v>
      </c>
      <c r="DG346" s="84">
        <f t="shared" si="223"/>
        <v>0</v>
      </c>
      <c r="DH346" s="84">
        <f t="shared" si="224"/>
        <v>0</v>
      </c>
      <c r="DI346" s="84">
        <f t="shared" si="224"/>
        <v>0</v>
      </c>
      <c r="DJ346" s="84">
        <f t="shared" si="224"/>
        <v>0</v>
      </c>
      <c r="DK346" s="84">
        <f t="shared" si="224"/>
        <v>0</v>
      </c>
      <c r="DL346" s="337">
        <f>IF(CC346&lt;99%,5000,IF(CC346&lt;99.2%,4500,IF(CC346&lt;99.3%,4000,IF(CC346&lt;99.4%,3500,IF(CC346&lt;99.5%,3000,IF(CC346&lt;99.6%,2500,IF(CC346&lt;99.7%,2000,IF(CC346&lt;99.8%,1500,))))))))</f>
        <v>0</v>
      </c>
      <c r="DM346" s="337">
        <f>IF(CD346&lt;99%,5000,IF(CD346&lt;99.2%,4500,IF(CD346&lt;99.3%,4000,IF(CD346&lt;99.4%,3500,IF(CD346&lt;99.5%,3000,IF(CD346&lt;99.6%,2500,IF(CD346&lt;99.7%,2000,IF(CD346&lt;99.8%,1500,))))))))</f>
        <v>0</v>
      </c>
      <c r="DN346" s="337">
        <f>IF(CE346&lt;99%,5000,IF(CE346&lt;99.2%,4500,IF(CE346&lt;99.3%,4000,IF(CE346&lt;99.4%,3500,IF(CE346&lt;99.5%,3000,IF(CE346&lt;99.6%,2500,IF(CE346&lt;99.7%,2000,IF(CE346&lt;99.8%,1500,))))))))</f>
        <v>0</v>
      </c>
      <c r="DO346" s="337">
        <f>IF(CF346&lt;88.2%,5000,IF(CF346&lt;88.4%,4500,IF(CF346&lt;88.5%,4000,IF(CF346&lt;88.6%,3500,IF(CF346&lt;88.7%,3000,IF(CF346&lt;88.8%,2500,IF(CF346&lt;88.9%,2000,IF(CF346&lt;90%,1500,))))))))</f>
        <v>0</v>
      </c>
      <c r="DP346" s="337">
        <f>IF(CG346&lt;99%,5000,IF(CG346&lt;99.2%,4500,IF(CG346&lt;99.3%,4000,IF(CG346&lt;99.4%,3500,IF(CG346&lt;99.5%,3000,IF(CG346&lt;99.6%,2500,IF(CG346&lt;99.7%,2000,IF(CG346&lt;99.8%,1500,))))))))</f>
        <v>0</v>
      </c>
      <c r="DQ346" s="337">
        <f>IF(CH346&lt;99%,5000,IF(CH346&lt;99.2%,4500,IF(CH346&lt;99.3%,4000,IF(CH346&lt;99.4%,3500,IF(CH346&lt;99.5%,3000,IF(CH346&lt;99.6%,2500,IF(CH346&lt;99.7%,2000,IF(CH346&lt;99.8%,1500,))))))))</f>
        <v>0</v>
      </c>
      <c r="DR346" s="337">
        <f>IF(CI346&lt;99%,5000,IF(CI346&lt;99.2%,4500,IF(CI346&lt;99.3%,4000,IF(CI346&lt;99.4%,3500,IF(CI346&lt;99.5%,3000,IF(CI346&lt;99.6%,2500,IF(CI346&lt;99.7%,2000,IF(CI346&lt;99.8%,1500,))))))))</f>
        <v>0</v>
      </c>
    </row>
    <row r="347" spans="1:122" ht="13.5" thickBot="1" x14ac:dyDescent="0.25">
      <c r="A347" s="84">
        <v>2021</v>
      </c>
      <c r="B347" s="335"/>
      <c r="C347" s="113">
        <v>42843</v>
      </c>
      <c r="D347" s="87"/>
      <c r="E347" s="84"/>
      <c r="F347" s="88"/>
      <c r="G347" s="84"/>
      <c r="H347" s="89"/>
      <c r="I347" s="88"/>
      <c r="J347" s="84"/>
      <c r="K347" s="88"/>
      <c r="L347" s="89"/>
      <c r="M347" s="88"/>
      <c r="N347" s="88"/>
      <c r="O347" s="88"/>
      <c r="P347" s="90"/>
      <c r="Q347" s="88"/>
      <c r="R347" s="88"/>
      <c r="S347" s="88"/>
      <c r="T347" s="90"/>
      <c r="U347" s="88"/>
      <c r="V347" s="88"/>
      <c r="W347" s="88"/>
      <c r="X347" s="90"/>
      <c r="Y347" s="84"/>
      <c r="Z347" s="84"/>
      <c r="AA347" s="94"/>
      <c r="AB347" s="115"/>
      <c r="AC347" s="84"/>
      <c r="AD347" s="84"/>
      <c r="AE347" s="115"/>
      <c r="AF347" s="84"/>
      <c r="AG347" s="84"/>
      <c r="AH347" s="115"/>
      <c r="AI347" s="84"/>
      <c r="AJ347" s="84"/>
      <c r="AK347" s="224"/>
      <c r="AL347" s="84"/>
      <c r="AM347" s="94"/>
      <c r="AN347" s="224"/>
      <c r="AO347" s="84"/>
      <c r="AP347" s="94"/>
      <c r="AQ347" s="224"/>
      <c r="AR347" s="84"/>
      <c r="AS347" s="94"/>
      <c r="AT347" s="224"/>
      <c r="AU347" s="84"/>
      <c r="AV347" s="225"/>
      <c r="AW347" s="226"/>
      <c r="AX347" s="226"/>
      <c r="AY347" s="227"/>
      <c r="AZ347" s="116"/>
      <c r="BA347" s="97"/>
      <c r="BB347" s="98"/>
      <c r="BC347" s="98"/>
      <c r="BD347" s="98"/>
      <c r="BE347" s="118"/>
      <c r="BF347" s="101"/>
      <c r="BG347" s="84"/>
      <c r="BH347" s="84"/>
      <c r="BI347" s="102"/>
      <c r="BJ347" s="102"/>
      <c r="BK347" s="102"/>
      <c r="BL347" s="103"/>
      <c r="BM347" s="104"/>
      <c r="BN347" s="102"/>
      <c r="BO347" s="102"/>
      <c r="BP347" s="104"/>
      <c r="BQ347" s="104"/>
      <c r="BR347" s="104"/>
      <c r="BS347" s="237"/>
      <c r="BT347" s="105">
        <f t="shared" si="204"/>
        <v>1</v>
      </c>
      <c r="BU347" s="105">
        <f t="shared" si="205"/>
        <v>1</v>
      </c>
      <c r="BV347" s="105">
        <f t="shared" si="206"/>
        <v>1</v>
      </c>
      <c r="BW347" s="105">
        <f t="shared" si="196"/>
        <v>1</v>
      </c>
      <c r="BX347" s="105">
        <f t="shared" si="207"/>
        <v>1</v>
      </c>
      <c r="BY347" s="105">
        <f t="shared" si="208"/>
        <v>1</v>
      </c>
      <c r="BZ347" s="105">
        <f t="shared" si="209"/>
        <v>1</v>
      </c>
      <c r="CA347" s="221">
        <v>0.98</v>
      </c>
      <c r="CB347" s="221">
        <v>0.9</v>
      </c>
      <c r="CC347" s="340"/>
      <c r="CD347" s="340"/>
      <c r="CE347" s="340"/>
      <c r="CF347" s="340"/>
      <c r="CG347" s="340"/>
      <c r="CH347" s="340"/>
      <c r="CI347" s="340"/>
      <c r="CJ347" s="222">
        <v>0.998</v>
      </c>
      <c r="CK347" s="222">
        <v>0.95</v>
      </c>
      <c r="CL347" s="223">
        <f t="shared" si="197"/>
        <v>0</v>
      </c>
      <c r="CM347" s="223">
        <f t="shared" si="198"/>
        <v>0</v>
      </c>
      <c r="CN347" s="223">
        <f t="shared" si="199"/>
        <v>0</v>
      </c>
      <c r="CO347" s="223">
        <f t="shared" si="200"/>
        <v>0</v>
      </c>
      <c r="CP347" s="223">
        <f t="shared" si="201"/>
        <v>0</v>
      </c>
      <c r="CQ347" s="223">
        <f t="shared" si="202"/>
        <v>0</v>
      </c>
      <c r="CR347" s="223">
        <f t="shared" si="203"/>
        <v>0</v>
      </c>
      <c r="CS347" s="343"/>
      <c r="CT347" s="343"/>
      <c r="CU347" s="343"/>
      <c r="CV347" s="343"/>
      <c r="CW347" s="343"/>
      <c r="CX347" s="343"/>
      <c r="CY347" s="343"/>
      <c r="CZ347" s="342"/>
      <c r="DA347" s="338"/>
      <c r="DB347" s="338"/>
      <c r="DC347" s="338"/>
      <c r="DD347" s="338"/>
      <c r="DE347" s="84">
        <f t="shared" si="223"/>
        <v>0</v>
      </c>
      <c r="DF347" s="84">
        <f t="shared" si="223"/>
        <v>0</v>
      </c>
      <c r="DG347" s="84">
        <f t="shared" si="223"/>
        <v>0</v>
      </c>
      <c r="DH347" s="84">
        <f t="shared" si="224"/>
        <v>0</v>
      </c>
      <c r="DI347" s="84">
        <f t="shared" si="224"/>
        <v>0</v>
      </c>
      <c r="DJ347" s="84">
        <f t="shared" si="224"/>
        <v>0</v>
      </c>
      <c r="DK347" s="84">
        <f t="shared" si="224"/>
        <v>0</v>
      </c>
      <c r="DL347" s="337"/>
      <c r="DM347" s="337"/>
      <c r="DN347" s="337"/>
      <c r="DO347" s="337"/>
      <c r="DP347" s="337"/>
      <c r="DQ347" s="337"/>
      <c r="DR347" s="337"/>
    </row>
    <row r="348" spans="1:122" ht="13.5" thickBot="1" x14ac:dyDescent="0.25">
      <c r="A348" s="84">
        <v>2022</v>
      </c>
      <c r="B348" s="335"/>
      <c r="C348" s="113">
        <v>42844</v>
      </c>
      <c r="D348" s="87"/>
      <c r="E348" s="84"/>
      <c r="F348" s="88"/>
      <c r="G348" s="84"/>
      <c r="H348" s="89"/>
      <c r="I348" s="88"/>
      <c r="J348" s="84"/>
      <c r="K348" s="88"/>
      <c r="L348" s="89"/>
      <c r="M348" s="88"/>
      <c r="N348" s="88"/>
      <c r="O348" s="88"/>
      <c r="P348" s="90"/>
      <c r="Q348" s="88"/>
      <c r="R348" s="88"/>
      <c r="S348" s="88"/>
      <c r="T348" s="90"/>
      <c r="U348" s="88"/>
      <c r="V348" s="88"/>
      <c r="W348" s="88"/>
      <c r="X348" s="90"/>
      <c r="Y348" s="84"/>
      <c r="Z348" s="84"/>
      <c r="AA348" s="94"/>
      <c r="AB348" s="115"/>
      <c r="AC348" s="84"/>
      <c r="AD348" s="84"/>
      <c r="AE348" s="115"/>
      <c r="AF348" s="84"/>
      <c r="AG348" s="84"/>
      <c r="AH348" s="115"/>
      <c r="AI348" s="84"/>
      <c r="AJ348" s="84"/>
      <c r="AK348" s="224"/>
      <c r="AL348" s="84"/>
      <c r="AM348" s="94"/>
      <c r="AN348" s="224"/>
      <c r="AO348" s="84"/>
      <c r="AP348" s="94"/>
      <c r="AQ348" s="224"/>
      <c r="AR348" s="84"/>
      <c r="AS348" s="94"/>
      <c r="AT348" s="224"/>
      <c r="AU348" s="84"/>
      <c r="AV348" s="225"/>
      <c r="AW348" s="226"/>
      <c r="AX348" s="226"/>
      <c r="AY348" s="227"/>
      <c r="AZ348" s="116"/>
      <c r="BA348" s="97"/>
      <c r="BB348" s="98"/>
      <c r="BC348" s="98"/>
      <c r="BD348" s="98"/>
      <c r="BE348" s="118"/>
      <c r="BF348" s="101"/>
      <c r="BG348" s="84"/>
      <c r="BH348" s="84"/>
      <c r="BI348" s="102"/>
      <c r="BJ348" s="102"/>
      <c r="BK348" s="102"/>
      <c r="BL348" s="103"/>
      <c r="BM348" s="104"/>
      <c r="BN348" s="102"/>
      <c r="BO348" s="102"/>
      <c r="BP348" s="104"/>
      <c r="BQ348" s="104"/>
      <c r="BR348" s="104"/>
      <c r="BS348" s="237"/>
      <c r="BT348" s="105">
        <f t="shared" si="204"/>
        <v>1</v>
      </c>
      <c r="BU348" s="105">
        <f t="shared" si="205"/>
        <v>1</v>
      </c>
      <c r="BV348" s="105">
        <f t="shared" si="206"/>
        <v>1</v>
      </c>
      <c r="BW348" s="105">
        <f t="shared" si="196"/>
        <v>1</v>
      </c>
      <c r="BX348" s="105">
        <f t="shared" si="207"/>
        <v>1</v>
      </c>
      <c r="BY348" s="105">
        <f t="shared" si="208"/>
        <v>1</v>
      </c>
      <c r="BZ348" s="105">
        <f t="shared" si="209"/>
        <v>1</v>
      </c>
      <c r="CA348" s="221">
        <v>0.98</v>
      </c>
      <c r="CB348" s="221">
        <v>0.9</v>
      </c>
      <c r="CC348" s="340"/>
      <c r="CD348" s="340"/>
      <c r="CE348" s="340"/>
      <c r="CF348" s="340"/>
      <c r="CG348" s="340"/>
      <c r="CH348" s="340"/>
      <c r="CI348" s="340"/>
      <c r="CJ348" s="222">
        <v>0.998</v>
      </c>
      <c r="CK348" s="222">
        <v>0.95</v>
      </c>
      <c r="CL348" s="223">
        <f t="shared" si="197"/>
        <v>0</v>
      </c>
      <c r="CM348" s="223">
        <f t="shared" si="198"/>
        <v>0</v>
      </c>
      <c r="CN348" s="223">
        <f t="shared" si="199"/>
        <v>0</v>
      </c>
      <c r="CO348" s="223">
        <f t="shared" si="200"/>
        <v>0</v>
      </c>
      <c r="CP348" s="223">
        <f t="shared" si="201"/>
        <v>0</v>
      </c>
      <c r="CQ348" s="223">
        <f t="shared" si="202"/>
        <v>0</v>
      </c>
      <c r="CR348" s="223">
        <f t="shared" si="203"/>
        <v>0</v>
      </c>
      <c r="CS348" s="343"/>
      <c r="CT348" s="343"/>
      <c r="CU348" s="343"/>
      <c r="CV348" s="343"/>
      <c r="CW348" s="343"/>
      <c r="CX348" s="343"/>
      <c r="CY348" s="343"/>
      <c r="CZ348" s="342"/>
      <c r="DA348" s="338"/>
      <c r="DB348" s="338"/>
      <c r="DC348" s="338"/>
      <c r="DD348" s="338"/>
      <c r="DE348" s="84">
        <f t="shared" si="223"/>
        <v>0</v>
      </c>
      <c r="DF348" s="84">
        <f t="shared" si="223"/>
        <v>0</v>
      </c>
      <c r="DG348" s="84">
        <f t="shared" si="223"/>
        <v>0</v>
      </c>
      <c r="DH348" s="84">
        <f t="shared" si="224"/>
        <v>0</v>
      </c>
      <c r="DI348" s="84">
        <f t="shared" si="224"/>
        <v>0</v>
      </c>
      <c r="DJ348" s="84">
        <f t="shared" si="224"/>
        <v>0</v>
      </c>
      <c r="DK348" s="84">
        <f t="shared" si="224"/>
        <v>0</v>
      </c>
      <c r="DL348" s="337"/>
      <c r="DM348" s="337"/>
      <c r="DN348" s="337"/>
      <c r="DO348" s="337"/>
      <c r="DP348" s="337"/>
      <c r="DQ348" s="337"/>
      <c r="DR348" s="337"/>
    </row>
    <row r="349" spans="1:122" ht="13.5" thickBot="1" x14ac:dyDescent="0.25">
      <c r="A349" s="84">
        <v>2023</v>
      </c>
      <c r="B349" s="335"/>
      <c r="C349" s="113">
        <v>42845</v>
      </c>
      <c r="D349" s="87"/>
      <c r="E349" s="84"/>
      <c r="F349" s="88"/>
      <c r="G349" s="84"/>
      <c r="H349" s="89"/>
      <c r="I349" s="88"/>
      <c r="J349" s="84"/>
      <c r="K349" s="88"/>
      <c r="L349" s="89"/>
      <c r="M349" s="88"/>
      <c r="N349" s="88"/>
      <c r="O349" s="88"/>
      <c r="P349" s="90"/>
      <c r="Q349" s="88"/>
      <c r="R349" s="88"/>
      <c r="S349" s="88"/>
      <c r="T349" s="90"/>
      <c r="U349" s="88"/>
      <c r="V349" s="88"/>
      <c r="W349" s="88"/>
      <c r="X349" s="90"/>
      <c r="Y349" s="84"/>
      <c r="Z349" s="84"/>
      <c r="AA349" s="94"/>
      <c r="AB349" s="115"/>
      <c r="AC349" s="84"/>
      <c r="AD349" s="84"/>
      <c r="AE349" s="115"/>
      <c r="AF349" s="84"/>
      <c r="AG349" s="84"/>
      <c r="AH349" s="115"/>
      <c r="AI349" s="84"/>
      <c r="AJ349" s="84"/>
      <c r="AK349" s="224"/>
      <c r="AL349" s="84"/>
      <c r="AM349" s="94"/>
      <c r="AN349" s="224"/>
      <c r="AO349" s="84"/>
      <c r="AP349" s="94"/>
      <c r="AQ349" s="224"/>
      <c r="AR349" s="84"/>
      <c r="AS349" s="94"/>
      <c r="AT349" s="224"/>
      <c r="AU349" s="84"/>
      <c r="AV349" s="225"/>
      <c r="AW349" s="226"/>
      <c r="AX349" s="226"/>
      <c r="AY349" s="227"/>
      <c r="AZ349" s="116"/>
      <c r="BA349" s="97"/>
      <c r="BB349" s="98"/>
      <c r="BC349" s="98"/>
      <c r="BD349" s="98"/>
      <c r="BE349" s="118"/>
      <c r="BF349" s="101"/>
      <c r="BG349" s="84"/>
      <c r="BH349" s="84"/>
      <c r="BI349" s="102"/>
      <c r="BJ349" s="102"/>
      <c r="BK349" s="102"/>
      <c r="BL349" s="103"/>
      <c r="BM349" s="104"/>
      <c r="BN349" s="102"/>
      <c r="BO349" s="102"/>
      <c r="BP349" s="104"/>
      <c r="BQ349" s="104"/>
      <c r="BR349" s="104"/>
      <c r="BS349" s="237"/>
      <c r="BT349" s="105">
        <f t="shared" si="204"/>
        <v>1</v>
      </c>
      <c r="BU349" s="105">
        <f t="shared" si="205"/>
        <v>1</v>
      </c>
      <c r="BV349" s="105">
        <f t="shared" si="206"/>
        <v>1</v>
      </c>
      <c r="BW349" s="105">
        <f t="shared" si="196"/>
        <v>1</v>
      </c>
      <c r="BX349" s="105">
        <f t="shared" si="207"/>
        <v>1</v>
      </c>
      <c r="BY349" s="105">
        <f t="shared" si="208"/>
        <v>1</v>
      </c>
      <c r="BZ349" s="105">
        <f t="shared" si="209"/>
        <v>1</v>
      </c>
      <c r="CA349" s="221">
        <v>0.98</v>
      </c>
      <c r="CB349" s="221">
        <v>0.9</v>
      </c>
      <c r="CC349" s="340"/>
      <c r="CD349" s="340"/>
      <c r="CE349" s="340"/>
      <c r="CF349" s="340"/>
      <c r="CG349" s="340"/>
      <c r="CH349" s="340"/>
      <c r="CI349" s="340"/>
      <c r="CJ349" s="222">
        <v>0.998</v>
      </c>
      <c r="CK349" s="222">
        <v>0.95</v>
      </c>
      <c r="CL349" s="223">
        <f t="shared" si="197"/>
        <v>0</v>
      </c>
      <c r="CM349" s="223">
        <f t="shared" si="198"/>
        <v>0</v>
      </c>
      <c r="CN349" s="223">
        <f t="shared" si="199"/>
        <v>0</v>
      </c>
      <c r="CO349" s="223">
        <f t="shared" si="200"/>
        <v>0</v>
      </c>
      <c r="CP349" s="223">
        <f t="shared" si="201"/>
        <v>0</v>
      </c>
      <c r="CQ349" s="223">
        <f t="shared" si="202"/>
        <v>0</v>
      </c>
      <c r="CR349" s="223">
        <f t="shared" si="203"/>
        <v>0</v>
      </c>
      <c r="CS349" s="343"/>
      <c r="CT349" s="343"/>
      <c r="CU349" s="343"/>
      <c r="CV349" s="343"/>
      <c r="CW349" s="343"/>
      <c r="CX349" s="343"/>
      <c r="CY349" s="343"/>
      <c r="CZ349" s="342"/>
      <c r="DA349" s="338"/>
      <c r="DB349" s="338"/>
      <c r="DC349" s="338"/>
      <c r="DD349" s="338"/>
      <c r="DE349" s="84">
        <f t="shared" si="223"/>
        <v>0</v>
      </c>
      <c r="DF349" s="84">
        <f t="shared" si="223"/>
        <v>0</v>
      </c>
      <c r="DG349" s="84">
        <f t="shared" si="223"/>
        <v>0</v>
      </c>
      <c r="DH349" s="84">
        <f t="shared" si="224"/>
        <v>0</v>
      </c>
      <c r="DI349" s="84">
        <f t="shared" si="224"/>
        <v>0</v>
      </c>
      <c r="DJ349" s="84">
        <f t="shared" si="224"/>
        <v>0</v>
      </c>
      <c r="DK349" s="84">
        <f t="shared" si="224"/>
        <v>0</v>
      </c>
      <c r="DL349" s="337"/>
      <c r="DM349" s="337"/>
      <c r="DN349" s="337"/>
      <c r="DO349" s="337"/>
      <c r="DP349" s="337"/>
      <c r="DQ349" s="337"/>
      <c r="DR349" s="337"/>
    </row>
    <row r="350" spans="1:122" ht="13.5" thickBot="1" x14ac:dyDescent="0.25">
      <c r="A350" s="84">
        <v>2024</v>
      </c>
      <c r="B350" s="335"/>
      <c r="C350" s="113">
        <v>42846</v>
      </c>
      <c r="D350" s="87"/>
      <c r="E350" s="84"/>
      <c r="F350" s="88"/>
      <c r="G350" s="84"/>
      <c r="H350" s="89"/>
      <c r="I350" s="88"/>
      <c r="J350" s="84"/>
      <c r="K350" s="88"/>
      <c r="L350" s="89"/>
      <c r="M350" s="88"/>
      <c r="N350" s="88"/>
      <c r="O350" s="88"/>
      <c r="P350" s="90"/>
      <c r="Q350" s="88"/>
      <c r="R350" s="88"/>
      <c r="S350" s="88"/>
      <c r="T350" s="90"/>
      <c r="U350" s="88"/>
      <c r="V350" s="88"/>
      <c r="W350" s="88"/>
      <c r="X350" s="90"/>
      <c r="Y350" s="84"/>
      <c r="Z350" s="84"/>
      <c r="AA350" s="94"/>
      <c r="AB350" s="115"/>
      <c r="AC350" s="84"/>
      <c r="AD350" s="84"/>
      <c r="AE350" s="115"/>
      <c r="AF350" s="84"/>
      <c r="AG350" s="84"/>
      <c r="AH350" s="115"/>
      <c r="AI350" s="84"/>
      <c r="AJ350" s="84"/>
      <c r="AK350" s="224"/>
      <c r="AL350" s="84"/>
      <c r="AM350" s="94"/>
      <c r="AN350" s="224"/>
      <c r="AO350" s="84"/>
      <c r="AP350" s="94"/>
      <c r="AQ350" s="224"/>
      <c r="AR350" s="84"/>
      <c r="AS350" s="94"/>
      <c r="AT350" s="224"/>
      <c r="AU350" s="84"/>
      <c r="AV350" s="225"/>
      <c r="AW350" s="226"/>
      <c r="AX350" s="226"/>
      <c r="AY350" s="227"/>
      <c r="AZ350" s="116"/>
      <c r="BA350" s="97"/>
      <c r="BB350" s="98"/>
      <c r="BC350" s="98"/>
      <c r="BD350" s="98"/>
      <c r="BE350" s="118"/>
      <c r="BF350" s="101"/>
      <c r="BG350" s="84"/>
      <c r="BH350" s="84"/>
      <c r="BI350" s="102"/>
      <c r="BJ350" s="102"/>
      <c r="BK350" s="102"/>
      <c r="BL350" s="103"/>
      <c r="BM350" s="104"/>
      <c r="BN350" s="102"/>
      <c r="BO350" s="102"/>
      <c r="BP350" s="104"/>
      <c r="BQ350" s="104"/>
      <c r="BR350" s="104"/>
      <c r="BS350" s="237"/>
      <c r="BT350" s="105">
        <f t="shared" si="204"/>
        <v>1</v>
      </c>
      <c r="BU350" s="105">
        <f t="shared" si="205"/>
        <v>1</v>
      </c>
      <c r="BV350" s="105">
        <f t="shared" si="206"/>
        <v>1</v>
      </c>
      <c r="BW350" s="105">
        <f t="shared" si="196"/>
        <v>1</v>
      </c>
      <c r="BX350" s="105">
        <f t="shared" si="207"/>
        <v>1</v>
      </c>
      <c r="BY350" s="105">
        <f t="shared" si="208"/>
        <v>1</v>
      </c>
      <c r="BZ350" s="105">
        <f t="shared" si="209"/>
        <v>1</v>
      </c>
      <c r="CA350" s="221">
        <v>0.98</v>
      </c>
      <c r="CB350" s="221">
        <v>0.9</v>
      </c>
      <c r="CC350" s="340"/>
      <c r="CD350" s="340"/>
      <c r="CE350" s="340"/>
      <c r="CF350" s="340"/>
      <c r="CG350" s="340"/>
      <c r="CH350" s="340"/>
      <c r="CI350" s="340"/>
      <c r="CJ350" s="222">
        <v>0.998</v>
      </c>
      <c r="CK350" s="222">
        <v>0.95</v>
      </c>
      <c r="CL350" s="223">
        <f t="shared" si="197"/>
        <v>0</v>
      </c>
      <c r="CM350" s="223">
        <f t="shared" si="198"/>
        <v>0</v>
      </c>
      <c r="CN350" s="223">
        <f t="shared" si="199"/>
        <v>0</v>
      </c>
      <c r="CO350" s="223">
        <f t="shared" si="200"/>
        <v>0</v>
      </c>
      <c r="CP350" s="223">
        <f t="shared" si="201"/>
        <v>0</v>
      </c>
      <c r="CQ350" s="223">
        <f t="shared" si="202"/>
        <v>0</v>
      </c>
      <c r="CR350" s="223">
        <f t="shared" si="203"/>
        <v>0</v>
      </c>
      <c r="CS350" s="343"/>
      <c r="CT350" s="343"/>
      <c r="CU350" s="343"/>
      <c r="CV350" s="343"/>
      <c r="CW350" s="343"/>
      <c r="CX350" s="343"/>
      <c r="CY350" s="343"/>
      <c r="CZ350" s="342"/>
      <c r="DA350" s="338"/>
      <c r="DB350" s="338"/>
      <c r="DC350" s="338"/>
      <c r="DD350" s="338"/>
      <c r="DE350" s="84">
        <f t="shared" si="223"/>
        <v>0</v>
      </c>
      <c r="DF350" s="84">
        <f t="shared" si="223"/>
        <v>0</v>
      </c>
      <c r="DG350" s="84">
        <f t="shared" si="223"/>
        <v>0</v>
      </c>
      <c r="DH350" s="84">
        <f t="shared" si="224"/>
        <v>0</v>
      </c>
      <c r="DI350" s="84">
        <f t="shared" si="224"/>
        <v>0</v>
      </c>
      <c r="DJ350" s="84">
        <f t="shared" si="224"/>
        <v>0</v>
      </c>
      <c r="DK350" s="84">
        <f t="shared" si="224"/>
        <v>0</v>
      </c>
      <c r="DL350" s="337"/>
      <c r="DM350" s="337"/>
      <c r="DN350" s="337"/>
      <c r="DO350" s="337"/>
      <c r="DP350" s="337"/>
      <c r="DQ350" s="337"/>
      <c r="DR350" s="337"/>
    </row>
    <row r="351" spans="1:122" ht="13.5" thickBot="1" x14ac:dyDescent="0.25">
      <c r="A351" s="84">
        <v>2025</v>
      </c>
      <c r="B351" s="335"/>
      <c r="C351" s="113">
        <v>42847</v>
      </c>
      <c r="D351" s="87"/>
      <c r="E351" s="84"/>
      <c r="F351" s="88"/>
      <c r="G351" s="84"/>
      <c r="H351" s="89"/>
      <c r="I351" s="88"/>
      <c r="J351" s="84"/>
      <c r="K351" s="88"/>
      <c r="L351" s="89"/>
      <c r="M351" s="88"/>
      <c r="N351" s="88"/>
      <c r="O351" s="88"/>
      <c r="P351" s="90"/>
      <c r="Q351" s="88"/>
      <c r="R351" s="88"/>
      <c r="S351" s="88"/>
      <c r="T351" s="90"/>
      <c r="U351" s="88"/>
      <c r="V351" s="88"/>
      <c r="W351" s="88"/>
      <c r="X351" s="90"/>
      <c r="Y351" s="84"/>
      <c r="Z351" s="84"/>
      <c r="AA351" s="94"/>
      <c r="AB351" s="115"/>
      <c r="AC351" s="84"/>
      <c r="AD351" s="84"/>
      <c r="AE351" s="115"/>
      <c r="AF351" s="84"/>
      <c r="AG351" s="84"/>
      <c r="AH351" s="115"/>
      <c r="AI351" s="84"/>
      <c r="AJ351" s="84"/>
      <c r="AK351" s="224"/>
      <c r="AL351" s="84"/>
      <c r="AM351" s="94"/>
      <c r="AN351" s="224"/>
      <c r="AO351" s="84"/>
      <c r="AP351" s="94"/>
      <c r="AQ351" s="224"/>
      <c r="AR351" s="84"/>
      <c r="AS351" s="94"/>
      <c r="AT351" s="224"/>
      <c r="AU351" s="84"/>
      <c r="AV351" s="225"/>
      <c r="AW351" s="226"/>
      <c r="AX351" s="226"/>
      <c r="AY351" s="227"/>
      <c r="AZ351" s="116"/>
      <c r="BA351" s="97"/>
      <c r="BB351" s="98"/>
      <c r="BC351" s="98"/>
      <c r="BD351" s="98"/>
      <c r="BE351" s="118"/>
      <c r="BF351" s="101"/>
      <c r="BG351" s="84"/>
      <c r="BH351" s="84"/>
      <c r="BI351" s="102"/>
      <c r="BJ351" s="102"/>
      <c r="BK351" s="102"/>
      <c r="BL351" s="103"/>
      <c r="BM351" s="104"/>
      <c r="BN351" s="102"/>
      <c r="BO351" s="102"/>
      <c r="BP351" s="104"/>
      <c r="BQ351" s="104"/>
      <c r="BR351" s="104"/>
      <c r="BS351" s="237"/>
      <c r="BT351" s="105">
        <f t="shared" si="204"/>
        <v>1</v>
      </c>
      <c r="BU351" s="105">
        <f t="shared" si="205"/>
        <v>1</v>
      </c>
      <c r="BV351" s="105">
        <f t="shared" si="206"/>
        <v>1</v>
      </c>
      <c r="BW351" s="105">
        <f t="shared" si="196"/>
        <v>1</v>
      </c>
      <c r="BX351" s="105">
        <f t="shared" si="207"/>
        <v>1</v>
      </c>
      <c r="BY351" s="105">
        <f t="shared" si="208"/>
        <v>1</v>
      </c>
      <c r="BZ351" s="105">
        <f t="shared" si="209"/>
        <v>1</v>
      </c>
      <c r="CA351" s="221">
        <v>0.98</v>
      </c>
      <c r="CB351" s="221">
        <v>0.9</v>
      </c>
      <c r="CC351" s="340"/>
      <c r="CD351" s="340"/>
      <c r="CE351" s="340"/>
      <c r="CF351" s="340"/>
      <c r="CG351" s="340"/>
      <c r="CH351" s="340"/>
      <c r="CI351" s="340"/>
      <c r="CJ351" s="222">
        <v>0.998</v>
      </c>
      <c r="CK351" s="222">
        <v>0.95</v>
      </c>
      <c r="CL351" s="223">
        <f t="shared" si="197"/>
        <v>0</v>
      </c>
      <c r="CM351" s="223">
        <f t="shared" si="198"/>
        <v>0</v>
      </c>
      <c r="CN351" s="223">
        <f t="shared" si="199"/>
        <v>0</v>
      </c>
      <c r="CO351" s="223">
        <f t="shared" si="200"/>
        <v>0</v>
      </c>
      <c r="CP351" s="223">
        <f t="shared" si="201"/>
        <v>0</v>
      </c>
      <c r="CQ351" s="223">
        <f t="shared" si="202"/>
        <v>0</v>
      </c>
      <c r="CR351" s="223">
        <f t="shared" si="203"/>
        <v>0</v>
      </c>
      <c r="CS351" s="343"/>
      <c r="CT351" s="343"/>
      <c r="CU351" s="343"/>
      <c r="CV351" s="343"/>
      <c r="CW351" s="343"/>
      <c r="CX351" s="343"/>
      <c r="CY351" s="343"/>
      <c r="CZ351" s="342"/>
      <c r="DA351" s="338"/>
      <c r="DB351" s="338"/>
      <c r="DC351" s="338"/>
      <c r="DD351" s="338"/>
      <c r="DE351" s="84">
        <f t="shared" si="223"/>
        <v>0</v>
      </c>
      <c r="DF351" s="84">
        <f t="shared" si="223"/>
        <v>0</v>
      </c>
      <c r="DG351" s="84">
        <f t="shared" si="223"/>
        <v>0</v>
      </c>
      <c r="DH351" s="84">
        <f t="shared" si="224"/>
        <v>0</v>
      </c>
      <c r="DI351" s="84">
        <f t="shared" si="224"/>
        <v>0</v>
      </c>
      <c r="DJ351" s="84">
        <f t="shared" si="224"/>
        <v>0</v>
      </c>
      <c r="DK351" s="84">
        <f t="shared" si="224"/>
        <v>0</v>
      </c>
      <c r="DL351" s="337"/>
      <c r="DM351" s="337"/>
      <c r="DN351" s="337"/>
      <c r="DO351" s="337"/>
      <c r="DP351" s="337"/>
      <c r="DQ351" s="337"/>
      <c r="DR351" s="337"/>
    </row>
    <row r="352" spans="1:122" ht="13.5" thickBot="1" x14ac:dyDescent="0.25">
      <c r="A352" s="84">
        <v>2026</v>
      </c>
      <c r="B352" s="336"/>
      <c r="C352" s="113">
        <v>42848</v>
      </c>
      <c r="D352" s="87"/>
      <c r="E352" s="84"/>
      <c r="F352" s="88"/>
      <c r="G352" s="84"/>
      <c r="H352" s="89"/>
      <c r="I352" s="88"/>
      <c r="J352" s="84"/>
      <c r="K352" s="88"/>
      <c r="L352" s="89"/>
      <c r="M352" s="88"/>
      <c r="N352" s="88"/>
      <c r="O352" s="88"/>
      <c r="P352" s="90"/>
      <c r="Q352" s="88"/>
      <c r="R352" s="88"/>
      <c r="S352" s="88"/>
      <c r="T352" s="90"/>
      <c r="U352" s="88"/>
      <c r="V352" s="88"/>
      <c r="W352" s="88"/>
      <c r="X352" s="90"/>
      <c r="Y352" s="84"/>
      <c r="Z352" s="84"/>
      <c r="AA352" s="94"/>
      <c r="AB352" s="115"/>
      <c r="AC352" s="84"/>
      <c r="AD352" s="84"/>
      <c r="AE352" s="115"/>
      <c r="AF352" s="84"/>
      <c r="AG352" s="84"/>
      <c r="AH352" s="115"/>
      <c r="AI352" s="84"/>
      <c r="AJ352" s="84"/>
      <c r="AK352" s="224"/>
      <c r="AL352" s="84"/>
      <c r="AM352" s="94"/>
      <c r="AN352" s="224"/>
      <c r="AO352" s="84"/>
      <c r="AP352" s="94"/>
      <c r="AQ352" s="224"/>
      <c r="AR352" s="84"/>
      <c r="AS352" s="94"/>
      <c r="AT352" s="224"/>
      <c r="AU352" s="84"/>
      <c r="AV352" s="225"/>
      <c r="AW352" s="226"/>
      <c r="AX352" s="226"/>
      <c r="AY352" s="227"/>
      <c r="AZ352" s="116"/>
      <c r="BA352" s="97"/>
      <c r="BB352" s="98"/>
      <c r="BC352" s="98"/>
      <c r="BD352" s="98"/>
      <c r="BE352" s="118"/>
      <c r="BF352" s="101"/>
      <c r="BG352" s="84"/>
      <c r="BH352" s="84"/>
      <c r="BI352" s="102"/>
      <c r="BJ352" s="102"/>
      <c r="BK352" s="102"/>
      <c r="BL352" s="103"/>
      <c r="BM352" s="104"/>
      <c r="BN352" s="102"/>
      <c r="BO352" s="102"/>
      <c r="BP352" s="104"/>
      <c r="BQ352" s="104"/>
      <c r="BR352" s="104"/>
      <c r="BS352" s="237"/>
      <c r="BT352" s="105">
        <f t="shared" si="204"/>
        <v>1</v>
      </c>
      <c r="BU352" s="105">
        <f t="shared" si="205"/>
        <v>1</v>
      </c>
      <c r="BV352" s="105">
        <f t="shared" si="206"/>
        <v>1</v>
      </c>
      <c r="BW352" s="105">
        <f t="shared" si="196"/>
        <v>1</v>
      </c>
      <c r="BX352" s="105">
        <f t="shared" si="207"/>
        <v>1</v>
      </c>
      <c r="BY352" s="105">
        <f t="shared" si="208"/>
        <v>1</v>
      </c>
      <c r="BZ352" s="105">
        <f t="shared" si="209"/>
        <v>1</v>
      </c>
      <c r="CA352" s="221">
        <v>0.98</v>
      </c>
      <c r="CB352" s="221">
        <v>0.9</v>
      </c>
      <c r="CC352" s="341"/>
      <c r="CD352" s="341"/>
      <c r="CE352" s="341"/>
      <c r="CF352" s="341"/>
      <c r="CG352" s="341"/>
      <c r="CH352" s="341"/>
      <c r="CI352" s="341"/>
      <c r="CJ352" s="222">
        <v>0.998</v>
      </c>
      <c r="CK352" s="222">
        <v>0.95</v>
      </c>
      <c r="CL352" s="223">
        <f t="shared" si="197"/>
        <v>0</v>
      </c>
      <c r="CM352" s="223">
        <f t="shared" si="198"/>
        <v>0</v>
      </c>
      <c r="CN352" s="223">
        <f t="shared" si="199"/>
        <v>0</v>
      </c>
      <c r="CO352" s="223">
        <f t="shared" si="200"/>
        <v>0</v>
      </c>
      <c r="CP352" s="223">
        <f t="shared" si="201"/>
        <v>0</v>
      </c>
      <c r="CQ352" s="223">
        <f t="shared" si="202"/>
        <v>0</v>
      </c>
      <c r="CR352" s="223">
        <f t="shared" si="203"/>
        <v>0</v>
      </c>
      <c r="CS352" s="343"/>
      <c r="CT352" s="343"/>
      <c r="CU352" s="343"/>
      <c r="CV352" s="343"/>
      <c r="CW352" s="343"/>
      <c r="CX352" s="343"/>
      <c r="CY352" s="343"/>
      <c r="CZ352" s="342"/>
      <c r="DA352" s="338"/>
      <c r="DB352" s="338"/>
      <c r="DC352" s="338"/>
      <c r="DD352" s="338"/>
      <c r="DE352" s="84">
        <f t="shared" si="223"/>
        <v>0</v>
      </c>
      <c r="DF352" s="84">
        <f t="shared" si="223"/>
        <v>0</v>
      </c>
      <c r="DG352" s="84">
        <f t="shared" si="223"/>
        <v>0</v>
      </c>
      <c r="DH352" s="84">
        <f t="shared" si="224"/>
        <v>0</v>
      </c>
      <c r="DI352" s="84">
        <f t="shared" si="224"/>
        <v>0</v>
      </c>
      <c r="DJ352" s="84">
        <f t="shared" si="224"/>
        <v>0</v>
      </c>
      <c r="DK352" s="84">
        <f t="shared" si="224"/>
        <v>0</v>
      </c>
      <c r="DL352" s="337"/>
      <c r="DM352" s="337"/>
      <c r="DN352" s="337"/>
      <c r="DO352" s="337"/>
      <c r="DP352" s="337"/>
      <c r="DQ352" s="337"/>
      <c r="DR352" s="337"/>
    </row>
    <row r="353" spans="1:122" ht="13.5" thickBot="1" x14ac:dyDescent="0.25">
      <c r="A353" s="84">
        <v>2027</v>
      </c>
      <c r="B353" s="334">
        <v>17</v>
      </c>
      <c r="C353" s="113">
        <v>42849</v>
      </c>
      <c r="D353" s="87"/>
      <c r="E353" s="84"/>
      <c r="F353" s="88"/>
      <c r="G353" s="84"/>
      <c r="H353" s="89"/>
      <c r="I353" s="88"/>
      <c r="J353" s="84"/>
      <c r="K353" s="88"/>
      <c r="L353" s="89"/>
      <c r="M353" s="88"/>
      <c r="N353" s="88"/>
      <c r="O353" s="88"/>
      <c r="P353" s="90"/>
      <c r="Q353" s="88"/>
      <c r="R353" s="88"/>
      <c r="S353" s="88"/>
      <c r="T353" s="90"/>
      <c r="U353" s="88"/>
      <c r="V353" s="88"/>
      <c r="W353" s="88"/>
      <c r="X353" s="90"/>
      <c r="Y353" s="84"/>
      <c r="Z353" s="84"/>
      <c r="AA353" s="94"/>
      <c r="AB353" s="115"/>
      <c r="AC353" s="84"/>
      <c r="AD353" s="84"/>
      <c r="AE353" s="115"/>
      <c r="AF353" s="84"/>
      <c r="AG353" s="84"/>
      <c r="AH353" s="115"/>
      <c r="AI353" s="84"/>
      <c r="AJ353" s="84"/>
      <c r="AK353" s="224"/>
      <c r="AL353" s="84"/>
      <c r="AM353" s="94"/>
      <c r="AN353" s="224"/>
      <c r="AO353" s="84"/>
      <c r="AP353" s="94"/>
      <c r="AQ353" s="224"/>
      <c r="AR353" s="84"/>
      <c r="AS353" s="94"/>
      <c r="AT353" s="224"/>
      <c r="AU353" s="84"/>
      <c r="AV353" s="225"/>
      <c r="AW353" s="226"/>
      <c r="AX353" s="226"/>
      <c r="AY353" s="227"/>
      <c r="AZ353" s="116"/>
      <c r="BA353" s="97"/>
      <c r="BB353" s="98"/>
      <c r="BC353" s="98"/>
      <c r="BD353" s="98"/>
      <c r="BE353" s="118"/>
      <c r="BF353" s="101"/>
      <c r="BG353" s="84"/>
      <c r="BH353" s="84"/>
      <c r="BI353" s="102"/>
      <c r="BJ353" s="102"/>
      <c r="BK353" s="102"/>
      <c r="BL353" s="103"/>
      <c r="BM353" s="104"/>
      <c r="BN353" s="102"/>
      <c r="BO353" s="102"/>
      <c r="BP353" s="104"/>
      <c r="BQ353" s="104"/>
      <c r="BR353" s="104"/>
      <c r="BS353" s="237"/>
      <c r="BT353" s="105">
        <f t="shared" si="204"/>
        <v>1</v>
      </c>
      <c r="BU353" s="105">
        <f t="shared" si="205"/>
        <v>1</v>
      </c>
      <c r="BV353" s="105">
        <f t="shared" si="206"/>
        <v>1</v>
      </c>
      <c r="BW353" s="105">
        <f t="shared" ref="BW353:BW416" si="231">IF(BP353&lt;1,1,AK353)</f>
        <v>1</v>
      </c>
      <c r="BX353" s="105">
        <f t="shared" si="207"/>
        <v>1</v>
      </c>
      <c r="BY353" s="105">
        <f t="shared" si="208"/>
        <v>1</v>
      </c>
      <c r="BZ353" s="105">
        <f t="shared" si="209"/>
        <v>1</v>
      </c>
      <c r="CA353" s="221">
        <v>0.98</v>
      </c>
      <c r="CB353" s="221">
        <v>0.9</v>
      </c>
      <c r="CC353" s="339">
        <f t="shared" ref="CC353:CI353" si="232">AVERAGE(BT353:BT359)</f>
        <v>1</v>
      </c>
      <c r="CD353" s="339">
        <f t="shared" si="232"/>
        <v>1</v>
      </c>
      <c r="CE353" s="339">
        <f t="shared" si="232"/>
        <v>1</v>
      </c>
      <c r="CF353" s="339">
        <f t="shared" si="232"/>
        <v>1</v>
      </c>
      <c r="CG353" s="339">
        <f t="shared" si="232"/>
        <v>1</v>
      </c>
      <c r="CH353" s="339">
        <f t="shared" si="232"/>
        <v>1</v>
      </c>
      <c r="CI353" s="339">
        <f t="shared" si="232"/>
        <v>1</v>
      </c>
      <c r="CJ353" s="222">
        <v>0.998</v>
      </c>
      <c r="CK353" s="222">
        <v>0.95</v>
      </c>
      <c r="CL353" s="223">
        <f t="shared" ref="CL353:CL416" si="233">AB353</f>
        <v>0</v>
      </c>
      <c r="CM353" s="223">
        <f t="shared" ref="CM353:CM416" si="234">AE353</f>
        <v>0</v>
      </c>
      <c r="CN353" s="223">
        <f t="shared" ref="CN353:CN416" si="235">AH353</f>
        <v>0</v>
      </c>
      <c r="CO353" s="223">
        <f t="shared" ref="CO353:CO416" si="236">AK353</f>
        <v>0</v>
      </c>
      <c r="CP353" s="223">
        <f t="shared" ref="CP353:CP416" si="237">AN353</f>
        <v>0</v>
      </c>
      <c r="CQ353" s="223">
        <f t="shared" ref="CQ353:CQ416" si="238">AQ353</f>
        <v>0</v>
      </c>
      <c r="CR353" s="223">
        <f t="shared" ref="CR353:CR416" si="239">AT353</f>
        <v>0</v>
      </c>
      <c r="CS353" s="342">
        <f t="shared" ref="CS353:CY353" si="240">AVERAGE(CL353:CL359)</f>
        <v>0</v>
      </c>
      <c r="CT353" s="342">
        <f t="shared" si="240"/>
        <v>0</v>
      </c>
      <c r="CU353" s="342">
        <f t="shared" si="240"/>
        <v>0</v>
      </c>
      <c r="CV353" s="342">
        <f t="shared" si="240"/>
        <v>0</v>
      </c>
      <c r="CW353" s="342">
        <f t="shared" si="240"/>
        <v>0</v>
      </c>
      <c r="CX353" s="342">
        <f t="shared" si="240"/>
        <v>0</v>
      </c>
      <c r="CY353" s="342">
        <f t="shared" si="240"/>
        <v>0</v>
      </c>
      <c r="CZ353" s="342" t="e">
        <f>(SUM(Q352:Q358)-SUM(R352:R358))/SUM(Q352:Q358)</f>
        <v>#DIV/0!</v>
      </c>
      <c r="DA353" s="338" t="e">
        <f>(SUM(U352:U358)-SUM(V352:V358))/SUM(U352:U358)</f>
        <v>#DIV/0!</v>
      </c>
      <c r="DB353" s="338" t="e">
        <f>((SUM(E352:E358)-SUM(F352:F358))/SUM(E352:E358))</f>
        <v>#DIV/0!</v>
      </c>
      <c r="DC353" s="338" t="e">
        <f>((SUM(I352:I358)-SUM(J352:J358))/SUM(I352:I358))</f>
        <v>#DIV/0!</v>
      </c>
      <c r="DD353" s="338" t="e">
        <f>((SUM(M352:M358)-SUM(N352:N358))/SUM(M352:M358))</f>
        <v>#DIV/0!</v>
      </c>
      <c r="DE353" s="84">
        <f t="shared" si="223"/>
        <v>0</v>
      </c>
      <c r="DF353" s="84">
        <f t="shared" si="223"/>
        <v>0</v>
      </c>
      <c r="DG353" s="84">
        <f t="shared" si="223"/>
        <v>0</v>
      </c>
      <c r="DH353" s="84">
        <f t="shared" si="224"/>
        <v>0</v>
      </c>
      <c r="DI353" s="84">
        <f t="shared" si="224"/>
        <v>0</v>
      </c>
      <c r="DJ353" s="84">
        <f t="shared" si="224"/>
        <v>0</v>
      </c>
      <c r="DK353" s="84">
        <f t="shared" si="224"/>
        <v>0</v>
      </c>
      <c r="DL353" s="337">
        <f>IF(CC353&lt;99%,5000,IF(CC353&lt;99.2%,4500,IF(CC353&lt;99.3%,4000,IF(CC353&lt;99.4%,3500,IF(CC353&lt;99.5%,3000,IF(CC353&lt;99.6%,2500,IF(CC353&lt;99.7%,2000,IF(CC353&lt;99.8%,1500,))))))))</f>
        <v>0</v>
      </c>
      <c r="DM353" s="337">
        <f>IF(CD353&lt;99%,5000,IF(CD353&lt;99.2%,4500,IF(CD353&lt;99.3%,4000,IF(CD353&lt;99.4%,3500,IF(CD353&lt;99.5%,3000,IF(CD353&lt;99.6%,2500,IF(CD353&lt;99.7%,2000,IF(CD353&lt;99.8%,1500,))))))))</f>
        <v>0</v>
      </c>
      <c r="DN353" s="337">
        <f>IF(CE353&lt;99%,5000,IF(CE353&lt;99.2%,4500,IF(CE353&lt;99.3%,4000,IF(CE353&lt;99.4%,3500,IF(CE353&lt;99.5%,3000,IF(CE353&lt;99.6%,2500,IF(CE353&lt;99.7%,2000,IF(CE353&lt;99.8%,1500,))))))))</f>
        <v>0</v>
      </c>
      <c r="DO353" s="337">
        <f>IF(CF353&lt;88.2%,5000,IF(CF353&lt;88.4%,4500,IF(CF353&lt;88.5%,4000,IF(CF353&lt;88.6%,3500,IF(CF353&lt;88.7%,3000,IF(CF353&lt;88.8%,2500,IF(CF353&lt;88.9%,2000,IF(CF353&lt;90%,1500,))))))))</f>
        <v>0</v>
      </c>
      <c r="DP353" s="337">
        <f>IF(CG353&lt;99%,5000,IF(CG353&lt;99.2%,4500,IF(CG353&lt;99.3%,4000,IF(CG353&lt;99.4%,3500,IF(CG353&lt;99.5%,3000,IF(CG353&lt;99.6%,2500,IF(CG353&lt;99.7%,2000,IF(CG353&lt;99.8%,1500,))))))))</f>
        <v>0</v>
      </c>
      <c r="DQ353" s="337">
        <f>IF(CH353&lt;99%,5000,IF(CH353&lt;99.2%,4500,IF(CH353&lt;99.3%,4000,IF(CH353&lt;99.4%,3500,IF(CH353&lt;99.5%,3000,IF(CH353&lt;99.6%,2500,IF(CH353&lt;99.7%,2000,IF(CH353&lt;99.8%,1500,))))))))</f>
        <v>0</v>
      </c>
      <c r="DR353" s="337">
        <f>IF(CI353&lt;99%,5000,IF(CI353&lt;99.2%,4500,IF(CI353&lt;99.3%,4000,IF(CI353&lt;99.4%,3500,IF(CI353&lt;99.5%,3000,IF(CI353&lt;99.6%,2500,IF(CI353&lt;99.7%,2000,IF(CI353&lt;99.8%,1500,))))))))</f>
        <v>0</v>
      </c>
    </row>
    <row r="354" spans="1:122" ht="13.5" thickBot="1" x14ac:dyDescent="0.25">
      <c r="A354" s="84">
        <v>2028</v>
      </c>
      <c r="B354" s="335"/>
      <c r="C354" s="113">
        <v>42850</v>
      </c>
      <c r="D354" s="87"/>
      <c r="E354" s="84"/>
      <c r="F354" s="88"/>
      <c r="G354" s="84"/>
      <c r="H354" s="89"/>
      <c r="I354" s="88"/>
      <c r="J354" s="84"/>
      <c r="K354" s="88"/>
      <c r="L354" s="89"/>
      <c r="M354" s="88"/>
      <c r="N354" s="88"/>
      <c r="O354" s="88"/>
      <c r="P354" s="90"/>
      <c r="Q354" s="88"/>
      <c r="R354" s="88"/>
      <c r="S354" s="88"/>
      <c r="T354" s="90"/>
      <c r="U354" s="88"/>
      <c r="V354" s="88"/>
      <c r="W354" s="88"/>
      <c r="X354" s="90"/>
      <c r="Y354" s="84"/>
      <c r="Z354" s="84"/>
      <c r="AA354" s="94"/>
      <c r="AB354" s="115"/>
      <c r="AC354" s="84"/>
      <c r="AD354" s="84"/>
      <c r="AE354" s="115"/>
      <c r="AF354" s="84"/>
      <c r="AG354" s="84"/>
      <c r="AH354" s="115"/>
      <c r="AI354" s="84"/>
      <c r="AJ354" s="84"/>
      <c r="AK354" s="224"/>
      <c r="AL354" s="84"/>
      <c r="AM354" s="94"/>
      <c r="AN354" s="224"/>
      <c r="AO354" s="84"/>
      <c r="AP354" s="94"/>
      <c r="AQ354" s="224"/>
      <c r="AR354" s="84"/>
      <c r="AS354" s="94"/>
      <c r="AT354" s="224"/>
      <c r="AU354" s="84"/>
      <c r="AV354" s="225"/>
      <c r="AW354" s="226"/>
      <c r="AX354" s="226"/>
      <c r="AY354" s="227"/>
      <c r="AZ354" s="116"/>
      <c r="BA354" s="97">
        <v>15</v>
      </c>
      <c r="BB354" s="98">
        <v>0</v>
      </c>
      <c r="BC354" s="98">
        <v>12</v>
      </c>
      <c r="BD354" s="98">
        <v>7.5</v>
      </c>
      <c r="BE354" s="118">
        <v>0</v>
      </c>
      <c r="BF354" s="101">
        <v>0</v>
      </c>
      <c r="BG354" s="84">
        <v>0</v>
      </c>
      <c r="BH354" s="84">
        <v>0</v>
      </c>
      <c r="BI354" s="102">
        <v>0</v>
      </c>
      <c r="BJ354" s="102">
        <v>0</v>
      </c>
      <c r="BK354" s="102">
        <v>0</v>
      </c>
      <c r="BL354" s="103">
        <v>0</v>
      </c>
      <c r="BM354" s="104"/>
      <c r="BN354" s="102"/>
      <c r="BO354" s="102"/>
      <c r="BP354" s="104"/>
      <c r="BQ354" s="104"/>
      <c r="BR354" s="104"/>
      <c r="BS354" s="237"/>
      <c r="BT354" s="105">
        <v>1</v>
      </c>
      <c r="BU354" s="105">
        <v>1</v>
      </c>
      <c r="BV354" s="105">
        <v>1</v>
      </c>
      <c r="BW354" s="105" t="s">
        <v>907</v>
      </c>
      <c r="BX354" s="105" t="s">
        <v>907</v>
      </c>
      <c r="BY354" s="105">
        <v>1</v>
      </c>
      <c r="BZ354" s="105">
        <v>1</v>
      </c>
      <c r="CA354" s="221">
        <v>0.98</v>
      </c>
      <c r="CB354" s="221">
        <v>0.9</v>
      </c>
      <c r="CC354" s="340"/>
      <c r="CD354" s="340"/>
      <c r="CE354" s="340"/>
      <c r="CF354" s="340"/>
      <c r="CG354" s="340"/>
      <c r="CH354" s="340"/>
      <c r="CI354" s="340"/>
      <c r="CJ354" s="222">
        <v>0.998</v>
      </c>
      <c r="CK354" s="222">
        <v>0.95</v>
      </c>
      <c r="CL354" s="223">
        <f t="shared" si="233"/>
        <v>0</v>
      </c>
      <c r="CM354" s="223">
        <f t="shared" si="234"/>
        <v>0</v>
      </c>
      <c r="CN354" s="223">
        <f t="shared" si="235"/>
        <v>0</v>
      </c>
      <c r="CO354" s="223">
        <f t="shared" si="236"/>
        <v>0</v>
      </c>
      <c r="CP354" s="223">
        <f t="shared" si="237"/>
        <v>0</v>
      </c>
      <c r="CQ354" s="223">
        <f t="shared" si="238"/>
        <v>0</v>
      </c>
      <c r="CR354" s="223">
        <f t="shared" si="239"/>
        <v>0</v>
      </c>
      <c r="CS354" s="343"/>
      <c r="CT354" s="343"/>
      <c r="CU354" s="343"/>
      <c r="CV354" s="343"/>
      <c r="CW354" s="343"/>
      <c r="CX354" s="343"/>
      <c r="CY354" s="343"/>
      <c r="CZ354" s="342"/>
      <c r="DA354" s="338"/>
      <c r="DB354" s="338"/>
      <c r="DC354" s="338"/>
      <c r="DD354" s="338"/>
      <c r="DE354" s="84">
        <f t="shared" si="223"/>
        <v>0</v>
      </c>
      <c r="DF354" s="84">
        <f t="shared" si="223"/>
        <v>0</v>
      </c>
      <c r="DG354" s="84">
        <f t="shared" si="223"/>
        <v>0</v>
      </c>
      <c r="DH354" s="84">
        <f t="shared" si="224"/>
        <v>0</v>
      </c>
      <c r="DI354" s="84">
        <f t="shared" si="224"/>
        <v>0</v>
      </c>
      <c r="DJ354" s="84">
        <f t="shared" si="224"/>
        <v>0</v>
      </c>
      <c r="DK354" s="84">
        <f t="shared" si="224"/>
        <v>0</v>
      </c>
      <c r="DL354" s="337"/>
      <c r="DM354" s="337"/>
      <c r="DN354" s="337"/>
      <c r="DO354" s="337"/>
      <c r="DP354" s="337"/>
      <c r="DQ354" s="337"/>
      <c r="DR354" s="337"/>
    </row>
    <row r="355" spans="1:122" ht="13.5" thickBot="1" x14ac:dyDescent="0.25">
      <c r="A355" s="84">
        <v>2029</v>
      </c>
      <c r="B355" s="335"/>
      <c r="C355" s="113">
        <v>42851</v>
      </c>
      <c r="D355" s="87"/>
      <c r="E355" s="84"/>
      <c r="F355" s="88"/>
      <c r="G355" s="84"/>
      <c r="H355" s="89"/>
      <c r="I355" s="88"/>
      <c r="J355" s="84"/>
      <c r="K355" s="88"/>
      <c r="L355" s="89"/>
      <c r="M355" s="88"/>
      <c r="N355" s="88"/>
      <c r="O355" s="88"/>
      <c r="P355" s="90"/>
      <c r="Q355" s="88"/>
      <c r="R355" s="88"/>
      <c r="S355" s="88"/>
      <c r="T355" s="90"/>
      <c r="U355" s="88"/>
      <c r="V355" s="88"/>
      <c r="W355" s="88"/>
      <c r="X355" s="90"/>
      <c r="Y355" s="84"/>
      <c r="Z355" s="84"/>
      <c r="AA355" s="94"/>
      <c r="AB355" s="115"/>
      <c r="AC355" s="84"/>
      <c r="AD355" s="84"/>
      <c r="AE355" s="115"/>
      <c r="AF355" s="84"/>
      <c r="AG355" s="84"/>
      <c r="AH355" s="115"/>
      <c r="AI355" s="84"/>
      <c r="AJ355" s="84"/>
      <c r="AK355" s="224"/>
      <c r="AL355" s="84"/>
      <c r="AM355" s="94"/>
      <c r="AN355" s="224"/>
      <c r="AO355" s="84"/>
      <c r="AP355" s="94"/>
      <c r="AQ355" s="224"/>
      <c r="AR355" s="84"/>
      <c r="AS355" s="94"/>
      <c r="AT355" s="224"/>
      <c r="AU355" s="84"/>
      <c r="AV355" s="225"/>
      <c r="AW355" s="226"/>
      <c r="AX355" s="226"/>
      <c r="AY355" s="227"/>
      <c r="AZ355" s="116"/>
      <c r="BA355" s="97"/>
      <c r="BB355" s="98"/>
      <c r="BC355" s="98"/>
      <c r="BD355" s="98"/>
      <c r="BE355" s="118"/>
      <c r="BF355" s="101"/>
      <c r="BG355" s="84"/>
      <c r="BH355" s="84"/>
      <c r="BI355" s="102"/>
      <c r="BJ355" s="102"/>
      <c r="BK355" s="102"/>
      <c r="BL355" s="103"/>
      <c r="BM355" s="104"/>
      <c r="BN355" s="102"/>
      <c r="BO355" s="102"/>
      <c r="BP355" s="104"/>
      <c r="BQ355" s="104"/>
      <c r="BR355" s="104"/>
      <c r="BS355" s="237"/>
      <c r="BT355" s="105">
        <f t="shared" ref="BT355:BT417" si="241">IF(BM355&lt;1,1,AB355)</f>
        <v>1</v>
      </c>
      <c r="BU355" s="105">
        <f t="shared" ref="BU355:BU417" si="242">IF(BN355&lt;1,1,AE355)</f>
        <v>1</v>
      </c>
      <c r="BV355" s="105">
        <f t="shared" ref="BV355:BV417" si="243">IF(BO355&lt;1,1,AH355)</f>
        <v>1</v>
      </c>
      <c r="BW355" s="105">
        <f t="shared" si="231"/>
        <v>1</v>
      </c>
      <c r="BX355" s="105">
        <f t="shared" ref="BX355:BX417" si="244">IF(BQ355&lt;1,1,AN355)</f>
        <v>1</v>
      </c>
      <c r="BY355" s="105">
        <f t="shared" ref="BY355:BY417" si="245">IF(BR355&lt;1,1,AQ355)</f>
        <v>1</v>
      </c>
      <c r="BZ355" s="105">
        <f t="shared" ref="BZ355:BZ417" si="246">IF(BS355&lt;1,1,AT355)</f>
        <v>1</v>
      </c>
      <c r="CA355" s="221">
        <v>0.98</v>
      </c>
      <c r="CB355" s="221">
        <v>0.9</v>
      </c>
      <c r="CC355" s="340"/>
      <c r="CD355" s="340"/>
      <c r="CE355" s="340"/>
      <c r="CF355" s="340"/>
      <c r="CG355" s="340"/>
      <c r="CH355" s="340"/>
      <c r="CI355" s="340"/>
      <c r="CJ355" s="222">
        <v>0.998</v>
      </c>
      <c r="CK355" s="222">
        <v>0.95</v>
      </c>
      <c r="CL355" s="223">
        <f t="shared" si="233"/>
        <v>0</v>
      </c>
      <c r="CM355" s="223">
        <f t="shared" si="234"/>
        <v>0</v>
      </c>
      <c r="CN355" s="223">
        <f t="shared" si="235"/>
        <v>0</v>
      </c>
      <c r="CO355" s="223">
        <f t="shared" si="236"/>
        <v>0</v>
      </c>
      <c r="CP355" s="223">
        <f t="shared" si="237"/>
        <v>0</v>
      </c>
      <c r="CQ355" s="223">
        <f t="shared" si="238"/>
        <v>0</v>
      </c>
      <c r="CR355" s="223">
        <f t="shared" si="239"/>
        <v>0</v>
      </c>
      <c r="CS355" s="343"/>
      <c r="CT355" s="343"/>
      <c r="CU355" s="343"/>
      <c r="CV355" s="343"/>
      <c r="CW355" s="343"/>
      <c r="CX355" s="343"/>
      <c r="CY355" s="343"/>
      <c r="CZ355" s="342"/>
      <c r="DA355" s="338"/>
      <c r="DB355" s="338"/>
      <c r="DC355" s="338"/>
      <c r="DD355" s="338"/>
      <c r="DE355" s="84">
        <f t="shared" si="223"/>
        <v>0</v>
      </c>
      <c r="DF355" s="84">
        <f t="shared" si="223"/>
        <v>0</v>
      </c>
      <c r="DG355" s="84">
        <f t="shared" si="223"/>
        <v>0</v>
      </c>
      <c r="DH355" s="84">
        <f t="shared" si="224"/>
        <v>0</v>
      </c>
      <c r="DI355" s="84">
        <f t="shared" si="224"/>
        <v>0</v>
      </c>
      <c r="DJ355" s="84">
        <f t="shared" si="224"/>
        <v>0</v>
      </c>
      <c r="DK355" s="84">
        <f t="shared" si="224"/>
        <v>0</v>
      </c>
      <c r="DL355" s="337"/>
      <c r="DM355" s="337"/>
      <c r="DN355" s="337"/>
      <c r="DO355" s="337"/>
      <c r="DP355" s="337"/>
      <c r="DQ355" s="337"/>
      <c r="DR355" s="337"/>
    </row>
    <row r="356" spans="1:122" ht="13.5" thickBot="1" x14ac:dyDescent="0.25">
      <c r="A356" s="84">
        <v>2030</v>
      </c>
      <c r="B356" s="335"/>
      <c r="C356" s="113">
        <v>42852</v>
      </c>
      <c r="D356" s="87"/>
      <c r="E356" s="84"/>
      <c r="F356" s="88"/>
      <c r="G356" s="84"/>
      <c r="H356" s="89"/>
      <c r="I356" s="88"/>
      <c r="J356" s="84"/>
      <c r="K356" s="88"/>
      <c r="L356" s="89"/>
      <c r="M356" s="88"/>
      <c r="N356" s="88"/>
      <c r="O356" s="88"/>
      <c r="P356" s="90"/>
      <c r="Q356" s="88"/>
      <c r="R356" s="88"/>
      <c r="S356" s="88"/>
      <c r="T356" s="90"/>
      <c r="U356" s="88"/>
      <c r="V356" s="88"/>
      <c r="W356" s="88"/>
      <c r="X356" s="90"/>
      <c r="Y356" s="84"/>
      <c r="Z356" s="84"/>
      <c r="AA356" s="94"/>
      <c r="AB356" s="115"/>
      <c r="AC356" s="84"/>
      <c r="AD356" s="84"/>
      <c r="AE356" s="115"/>
      <c r="AF356" s="84"/>
      <c r="AG356" s="84"/>
      <c r="AH356" s="115"/>
      <c r="AI356" s="84"/>
      <c r="AJ356" s="84"/>
      <c r="AK356" s="224"/>
      <c r="AL356" s="84"/>
      <c r="AM356" s="94"/>
      <c r="AN356" s="224"/>
      <c r="AO356" s="84"/>
      <c r="AP356" s="94"/>
      <c r="AQ356" s="224"/>
      <c r="AR356" s="84"/>
      <c r="AS356" s="94"/>
      <c r="AT356" s="224"/>
      <c r="AU356" s="84"/>
      <c r="AV356" s="225"/>
      <c r="AW356" s="226"/>
      <c r="AX356" s="226"/>
      <c r="AY356" s="227"/>
      <c r="AZ356" s="116"/>
      <c r="BA356" s="97"/>
      <c r="BB356" s="98"/>
      <c r="BC356" s="98"/>
      <c r="BD356" s="98"/>
      <c r="BE356" s="118"/>
      <c r="BF356" s="101"/>
      <c r="BG356" s="84"/>
      <c r="BH356" s="84"/>
      <c r="BI356" s="102"/>
      <c r="BJ356" s="102"/>
      <c r="BK356" s="102"/>
      <c r="BL356" s="103"/>
      <c r="BM356" s="104"/>
      <c r="BN356" s="102"/>
      <c r="BO356" s="102"/>
      <c r="BP356" s="104"/>
      <c r="BQ356" s="104"/>
      <c r="BR356" s="104"/>
      <c r="BS356" s="237"/>
      <c r="BT356" s="105">
        <f t="shared" si="241"/>
        <v>1</v>
      </c>
      <c r="BU356" s="105">
        <f t="shared" si="242"/>
        <v>1</v>
      </c>
      <c r="BV356" s="105">
        <f t="shared" si="243"/>
        <v>1</v>
      </c>
      <c r="BW356" s="105">
        <f t="shared" si="231"/>
        <v>1</v>
      </c>
      <c r="BX356" s="105">
        <f t="shared" si="244"/>
        <v>1</v>
      </c>
      <c r="BY356" s="105">
        <f t="shared" si="245"/>
        <v>1</v>
      </c>
      <c r="BZ356" s="105">
        <f t="shared" si="246"/>
        <v>1</v>
      </c>
      <c r="CA356" s="221">
        <v>0.98</v>
      </c>
      <c r="CB356" s="221">
        <v>0.9</v>
      </c>
      <c r="CC356" s="340"/>
      <c r="CD356" s="340"/>
      <c r="CE356" s="340"/>
      <c r="CF356" s="340"/>
      <c r="CG356" s="340"/>
      <c r="CH356" s="340"/>
      <c r="CI356" s="340"/>
      <c r="CJ356" s="222">
        <v>0.998</v>
      </c>
      <c r="CK356" s="222">
        <v>0.95</v>
      </c>
      <c r="CL356" s="223">
        <f t="shared" si="233"/>
        <v>0</v>
      </c>
      <c r="CM356" s="223">
        <f t="shared" si="234"/>
        <v>0</v>
      </c>
      <c r="CN356" s="223">
        <f t="shared" si="235"/>
        <v>0</v>
      </c>
      <c r="CO356" s="223">
        <f t="shared" si="236"/>
        <v>0</v>
      </c>
      <c r="CP356" s="223">
        <f t="shared" si="237"/>
        <v>0</v>
      </c>
      <c r="CQ356" s="223">
        <f t="shared" si="238"/>
        <v>0</v>
      </c>
      <c r="CR356" s="223">
        <f t="shared" si="239"/>
        <v>0</v>
      </c>
      <c r="CS356" s="343"/>
      <c r="CT356" s="343"/>
      <c r="CU356" s="343"/>
      <c r="CV356" s="343"/>
      <c r="CW356" s="343"/>
      <c r="CX356" s="343"/>
      <c r="CY356" s="343"/>
      <c r="CZ356" s="342"/>
      <c r="DA356" s="338"/>
      <c r="DB356" s="338"/>
      <c r="DC356" s="338"/>
      <c r="DD356" s="338"/>
      <c r="DE356" s="84">
        <f t="shared" si="223"/>
        <v>0</v>
      </c>
      <c r="DF356" s="84">
        <f t="shared" si="223"/>
        <v>0</v>
      </c>
      <c r="DG356" s="84">
        <f t="shared" si="223"/>
        <v>0</v>
      </c>
      <c r="DH356" s="84">
        <f t="shared" si="224"/>
        <v>0</v>
      </c>
      <c r="DI356" s="84">
        <f t="shared" si="224"/>
        <v>0</v>
      </c>
      <c r="DJ356" s="84">
        <f t="shared" si="224"/>
        <v>0</v>
      </c>
      <c r="DK356" s="84">
        <f t="shared" si="224"/>
        <v>0</v>
      </c>
      <c r="DL356" s="337"/>
      <c r="DM356" s="337"/>
      <c r="DN356" s="337"/>
      <c r="DO356" s="337"/>
      <c r="DP356" s="337"/>
      <c r="DQ356" s="337"/>
      <c r="DR356" s="337"/>
    </row>
    <row r="357" spans="1:122" ht="13.5" thickBot="1" x14ac:dyDescent="0.25">
      <c r="A357" s="84">
        <v>2031</v>
      </c>
      <c r="B357" s="335"/>
      <c r="C357" s="113">
        <v>42853</v>
      </c>
      <c r="D357" s="87"/>
      <c r="E357" s="84"/>
      <c r="F357" s="88"/>
      <c r="G357" s="84"/>
      <c r="H357" s="89"/>
      <c r="I357" s="88"/>
      <c r="J357" s="84"/>
      <c r="K357" s="88"/>
      <c r="L357" s="89"/>
      <c r="M357" s="88"/>
      <c r="N357" s="88"/>
      <c r="O357" s="88"/>
      <c r="P357" s="90"/>
      <c r="Q357" s="88"/>
      <c r="R357" s="88"/>
      <c r="S357" s="88"/>
      <c r="T357" s="90"/>
      <c r="U357" s="88"/>
      <c r="V357" s="88"/>
      <c r="W357" s="88"/>
      <c r="X357" s="90"/>
      <c r="Y357" s="84"/>
      <c r="Z357" s="84"/>
      <c r="AA357" s="94"/>
      <c r="AB357" s="115"/>
      <c r="AC357" s="84"/>
      <c r="AD357" s="84"/>
      <c r="AE357" s="115"/>
      <c r="AF357" s="84"/>
      <c r="AG357" s="84"/>
      <c r="AH357" s="115"/>
      <c r="AI357" s="84"/>
      <c r="AJ357" s="84"/>
      <c r="AK357" s="224"/>
      <c r="AL357" s="84"/>
      <c r="AM357" s="94"/>
      <c r="AN357" s="224"/>
      <c r="AO357" s="84"/>
      <c r="AP357" s="94"/>
      <c r="AQ357" s="224"/>
      <c r="AR357" s="84"/>
      <c r="AS357" s="94"/>
      <c r="AT357" s="224"/>
      <c r="AU357" s="84"/>
      <c r="AV357" s="225"/>
      <c r="AW357" s="226"/>
      <c r="AX357" s="226"/>
      <c r="AY357" s="227"/>
      <c r="AZ357" s="116"/>
      <c r="BA357" s="97"/>
      <c r="BB357" s="98"/>
      <c r="BC357" s="98"/>
      <c r="BD357" s="98"/>
      <c r="BE357" s="118"/>
      <c r="BF357" s="101"/>
      <c r="BG357" s="84"/>
      <c r="BH357" s="84"/>
      <c r="BI357" s="102"/>
      <c r="BJ357" s="102"/>
      <c r="BK357" s="102"/>
      <c r="BL357" s="103"/>
      <c r="BM357" s="104"/>
      <c r="BN357" s="102"/>
      <c r="BO357" s="102"/>
      <c r="BP357" s="104"/>
      <c r="BQ357" s="104"/>
      <c r="BR357" s="104"/>
      <c r="BS357" s="237"/>
      <c r="BT357" s="105">
        <f t="shared" si="241"/>
        <v>1</v>
      </c>
      <c r="BU357" s="105">
        <f t="shared" si="242"/>
        <v>1</v>
      </c>
      <c r="BV357" s="105">
        <f t="shared" si="243"/>
        <v>1</v>
      </c>
      <c r="BW357" s="105">
        <f t="shared" si="231"/>
        <v>1</v>
      </c>
      <c r="BX357" s="105">
        <f t="shared" si="244"/>
        <v>1</v>
      </c>
      <c r="BY357" s="105">
        <f t="shared" si="245"/>
        <v>1</v>
      </c>
      <c r="BZ357" s="105">
        <f t="shared" si="246"/>
        <v>1</v>
      </c>
      <c r="CA357" s="221">
        <v>0.98</v>
      </c>
      <c r="CB357" s="221">
        <v>0.9</v>
      </c>
      <c r="CC357" s="340"/>
      <c r="CD357" s="340"/>
      <c r="CE357" s="340"/>
      <c r="CF357" s="340"/>
      <c r="CG357" s="340"/>
      <c r="CH357" s="340"/>
      <c r="CI357" s="340"/>
      <c r="CJ357" s="222">
        <v>0.998</v>
      </c>
      <c r="CK357" s="222">
        <v>0.95</v>
      </c>
      <c r="CL357" s="223">
        <f t="shared" si="233"/>
        <v>0</v>
      </c>
      <c r="CM357" s="223">
        <f t="shared" si="234"/>
        <v>0</v>
      </c>
      <c r="CN357" s="223">
        <f t="shared" si="235"/>
        <v>0</v>
      </c>
      <c r="CO357" s="223">
        <f t="shared" si="236"/>
        <v>0</v>
      </c>
      <c r="CP357" s="223">
        <f t="shared" si="237"/>
        <v>0</v>
      </c>
      <c r="CQ357" s="223">
        <f t="shared" si="238"/>
        <v>0</v>
      </c>
      <c r="CR357" s="223">
        <f t="shared" si="239"/>
        <v>0</v>
      </c>
      <c r="CS357" s="343"/>
      <c r="CT357" s="343"/>
      <c r="CU357" s="343"/>
      <c r="CV357" s="343"/>
      <c r="CW357" s="343"/>
      <c r="CX357" s="343"/>
      <c r="CY357" s="343"/>
      <c r="CZ357" s="342"/>
      <c r="DA357" s="338"/>
      <c r="DB357" s="338"/>
      <c r="DC357" s="338"/>
      <c r="DD357" s="338"/>
      <c r="DE357" s="84">
        <f t="shared" si="223"/>
        <v>0</v>
      </c>
      <c r="DF357" s="84">
        <f t="shared" si="223"/>
        <v>0</v>
      </c>
      <c r="DG357" s="84">
        <f t="shared" si="223"/>
        <v>0</v>
      </c>
      <c r="DH357" s="84">
        <f t="shared" si="224"/>
        <v>0</v>
      </c>
      <c r="DI357" s="84">
        <f t="shared" si="224"/>
        <v>0</v>
      </c>
      <c r="DJ357" s="84">
        <f t="shared" si="224"/>
        <v>0</v>
      </c>
      <c r="DK357" s="84">
        <f t="shared" si="224"/>
        <v>0</v>
      </c>
      <c r="DL357" s="337"/>
      <c r="DM357" s="337"/>
      <c r="DN357" s="337"/>
      <c r="DO357" s="337"/>
      <c r="DP357" s="337"/>
      <c r="DQ357" s="337"/>
      <c r="DR357" s="337"/>
    </row>
    <row r="358" spans="1:122" ht="13.5" thickBot="1" x14ac:dyDescent="0.25">
      <c r="A358" s="84">
        <v>2032</v>
      </c>
      <c r="B358" s="335"/>
      <c r="C358" s="113">
        <v>42854</v>
      </c>
      <c r="D358" s="87"/>
      <c r="E358" s="84"/>
      <c r="F358" s="88"/>
      <c r="G358" s="84"/>
      <c r="H358" s="89"/>
      <c r="I358" s="88"/>
      <c r="J358" s="84"/>
      <c r="K358" s="88"/>
      <c r="L358" s="89"/>
      <c r="M358" s="88"/>
      <c r="N358" s="88"/>
      <c r="O358" s="88"/>
      <c r="P358" s="90"/>
      <c r="Q358" s="88"/>
      <c r="R358" s="88"/>
      <c r="S358" s="88"/>
      <c r="T358" s="90"/>
      <c r="U358" s="88"/>
      <c r="V358" s="88"/>
      <c r="W358" s="88"/>
      <c r="X358" s="90"/>
      <c r="Y358" s="84"/>
      <c r="Z358" s="84"/>
      <c r="AA358" s="94"/>
      <c r="AB358" s="115"/>
      <c r="AC358" s="84"/>
      <c r="AD358" s="84"/>
      <c r="AE358" s="115"/>
      <c r="AF358" s="84"/>
      <c r="AG358" s="84"/>
      <c r="AH358" s="115"/>
      <c r="AI358" s="84"/>
      <c r="AJ358" s="84"/>
      <c r="AK358" s="224"/>
      <c r="AL358" s="84"/>
      <c r="AM358" s="94"/>
      <c r="AN358" s="224"/>
      <c r="AO358" s="84"/>
      <c r="AP358" s="94"/>
      <c r="AQ358" s="224"/>
      <c r="AR358" s="84"/>
      <c r="AS358" s="94"/>
      <c r="AT358" s="224"/>
      <c r="AU358" s="84"/>
      <c r="AV358" s="225"/>
      <c r="AW358" s="226"/>
      <c r="AX358" s="226"/>
      <c r="AY358" s="227"/>
      <c r="AZ358" s="116"/>
      <c r="BA358" s="97"/>
      <c r="BB358" s="98"/>
      <c r="BC358" s="98"/>
      <c r="BD358" s="98"/>
      <c r="BE358" s="118"/>
      <c r="BF358" s="101"/>
      <c r="BG358" s="84"/>
      <c r="BH358" s="84"/>
      <c r="BI358" s="102"/>
      <c r="BJ358" s="102"/>
      <c r="BK358" s="102"/>
      <c r="BL358" s="103"/>
      <c r="BM358" s="104"/>
      <c r="BN358" s="102"/>
      <c r="BO358" s="102"/>
      <c r="BP358" s="104"/>
      <c r="BQ358" s="104"/>
      <c r="BR358" s="104"/>
      <c r="BS358" s="237"/>
      <c r="BT358" s="105">
        <f t="shared" si="241"/>
        <v>1</v>
      </c>
      <c r="BU358" s="105">
        <f t="shared" si="242"/>
        <v>1</v>
      </c>
      <c r="BV358" s="105">
        <f t="shared" si="243"/>
        <v>1</v>
      </c>
      <c r="BW358" s="105">
        <f t="shared" si="231"/>
        <v>1</v>
      </c>
      <c r="BX358" s="105">
        <f t="shared" si="244"/>
        <v>1</v>
      </c>
      <c r="BY358" s="105">
        <f t="shared" si="245"/>
        <v>1</v>
      </c>
      <c r="BZ358" s="105">
        <f t="shared" si="246"/>
        <v>1</v>
      </c>
      <c r="CA358" s="221">
        <v>0.98</v>
      </c>
      <c r="CB358" s="221">
        <v>0.9</v>
      </c>
      <c r="CC358" s="340"/>
      <c r="CD358" s="340"/>
      <c r="CE358" s="340"/>
      <c r="CF358" s="340"/>
      <c r="CG358" s="340"/>
      <c r="CH358" s="340"/>
      <c r="CI358" s="340"/>
      <c r="CJ358" s="222">
        <v>0.998</v>
      </c>
      <c r="CK358" s="222">
        <v>0.95</v>
      </c>
      <c r="CL358" s="223">
        <f t="shared" si="233"/>
        <v>0</v>
      </c>
      <c r="CM358" s="223">
        <f t="shared" si="234"/>
        <v>0</v>
      </c>
      <c r="CN358" s="223">
        <f t="shared" si="235"/>
        <v>0</v>
      </c>
      <c r="CO358" s="223">
        <f t="shared" si="236"/>
        <v>0</v>
      </c>
      <c r="CP358" s="223">
        <f t="shared" si="237"/>
        <v>0</v>
      </c>
      <c r="CQ358" s="223">
        <f t="shared" si="238"/>
        <v>0</v>
      </c>
      <c r="CR358" s="223">
        <f t="shared" si="239"/>
        <v>0</v>
      </c>
      <c r="CS358" s="343"/>
      <c r="CT358" s="343"/>
      <c r="CU358" s="343"/>
      <c r="CV358" s="343"/>
      <c r="CW358" s="343"/>
      <c r="CX358" s="343"/>
      <c r="CY358" s="343"/>
      <c r="CZ358" s="342"/>
      <c r="DA358" s="338"/>
      <c r="DB358" s="338"/>
      <c r="DC358" s="338"/>
      <c r="DD358" s="338"/>
      <c r="DE358" s="84">
        <f t="shared" si="223"/>
        <v>0</v>
      </c>
      <c r="DF358" s="84">
        <f t="shared" si="223"/>
        <v>0</v>
      </c>
      <c r="DG358" s="84">
        <f t="shared" si="223"/>
        <v>0</v>
      </c>
      <c r="DH358" s="84">
        <f t="shared" si="224"/>
        <v>0</v>
      </c>
      <c r="DI358" s="84">
        <f t="shared" si="224"/>
        <v>0</v>
      </c>
      <c r="DJ358" s="84">
        <f t="shared" si="224"/>
        <v>0</v>
      </c>
      <c r="DK358" s="84">
        <f t="shared" si="224"/>
        <v>0</v>
      </c>
      <c r="DL358" s="337"/>
      <c r="DM358" s="337"/>
      <c r="DN358" s="337"/>
      <c r="DO358" s="337"/>
      <c r="DP358" s="337"/>
      <c r="DQ358" s="337"/>
      <c r="DR358" s="337"/>
    </row>
    <row r="359" spans="1:122" ht="13.5" thickBot="1" x14ac:dyDescent="0.25">
      <c r="A359" s="84">
        <v>2033</v>
      </c>
      <c r="B359" s="336"/>
      <c r="C359" s="113">
        <v>42855</v>
      </c>
      <c r="D359" s="87"/>
      <c r="E359" s="84"/>
      <c r="F359" s="88"/>
      <c r="G359" s="84"/>
      <c r="H359" s="89"/>
      <c r="I359" s="88"/>
      <c r="J359" s="84"/>
      <c r="K359" s="88"/>
      <c r="L359" s="89"/>
      <c r="M359" s="88"/>
      <c r="N359" s="88"/>
      <c r="O359" s="88"/>
      <c r="P359" s="90"/>
      <c r="Q359" s="88"/>
      <c r="R359" s="88"/>
      <c r="S359" s="88"/>
      <c r="T359" s="90"/>
      <c r="U359" s="88"/>
      <c r="V359" s="88"/>
      <c r="W359" s="88"/>
      <c r="X359" s="90"/>
      <c r="Y359" s="84"/>
      <c r="Z359" s="84"/>
      <c r="AA359" s="94"/>
      <c r="AB359" s="115"/>
      <c r="AC359" s="84"/>
      <c r="AD359" s="84"/>
      <c r="AE359" s="115"/>
      <c r="AF359" s="84"/>
      <c r="AG359" s="84"/>
      <c r="AH359" s="115"/>
      <c r="AI359" s="84"/>
      <c r="AJ359" s="84"/>
      <c r="AK359" s="224"/>
      <c r="AL359" s="84"/>
      <c r="AM359" s="94"/>
      <c r="AN359" s="224"/>
      <c r="AO359" s="84"/>
      <c r="AP359" s="94"/>
      <c r="AQ359" s="224"/>
      <c r="AR359" s="84"/>
      <c r="AS359" s="94"/>
      <c r="AT359" s="224"/>
      <c r="AU359" s="84"/>
      <c r="AV359" s="225"/>
      <c r="AW359" s="226"/>
      <c r="AX359" s="226"/>
      <c r="AY359" s="227"/>
      <c r="AZ359" s="116"/>
      <c r="BA359" s="97"/>
      <c r="BB359" s="98"/>
      <c r="BC359" s="98"/>
      <c r="BD359" s="98"/>
      <c r="BE359" s="118"/>
      <c r="BF359" s="101"/>
      <c r="BG359" s="84"/>
      <c r="BH359" s="84"/>
      <c r="BI359" s="102"/>
      <c r="BJ359" s="102"/>
      <c r="BK359" s="102"/>
      <c r="BL359" s="103"/>
      <c r="BM359" s="104"/>
      <c r="BN359" s="102"/>
      <c r="BO359" s="102"/>
      <c r="BP359" s="104"/>
      <c r="BQ359" s="104"/>
      <c r="BR359" s="104"/>
      <c r="BS359" s="237"/>
      <c r="BT359" s="105">
        <f t="shared" si="241"/>
        <v>1</v>
      </c>
      <c r="BU359" s="105">
        <f t="shared" si="242"/>
        <v>1</v>
      </c>
      <c r="BV359" s="105">
        <f t="shared" si="243"/>
        <v>1</v>
      </c>
      <c r="BW359" s="105">
        <f t="shared" si="231"/>
        <v>1</v>
      </c>
      <c r="BX359" s="105">
        <f t="shared" si="244"/>
        <v>1</v>
      </c>
      <c r="BY359" s="105">
        <f t="shared" si="245"/>
        <v>1</v>
      </c>
      <c r="BZ359" s="105">
        <f t="shared" si="246"/>
        <v>1</v>
      </c>
      <c r="CA359" s="221">
        <v>0.98</v>
      </c>
      <c r="CB359" s="221">
        <v>0.9</v>
      </c>
      <c r="CC359" s="341"/>
      <c r="CD359" s="341"/>
      <c r="CE359" s="341"/>
      <c r="CF359" s="341"/>
      <c r="CG359" s="341"/>
      <c r="CH359" s="341"/>
      <c r="CI359" s="341"/>
      <c r="CJ359" s="222">
        <v>0.998</v>
      </c>
      <c r="CK359" s="222">
        <v>0.95</v>
      </c>
      <c r="CL359" s="223">
        <f t="shared" si="233"/>
        <v>0</v>
      </c>
      <c r="CM359" s="223">
        <f t="shared" si="234"/>
        <v>0</v>
      </c>
      <c r="CN359" s="223">
        <f t="shared" si="235"/>
        <v>0</v>
      </c>
      <c r="CO359" s="223">
        <f t="shared" si="236"/>
        <v>0</v>
      </c>
      <c r="CP359" s="223">
        <f t="shared" si="237"/>
        <v>0</v>
      </c>
      <c r="CQ359" s="223">
        <f t="shared" si="238"/>
        <v>0</v>
      </c>
      <c r="CR359" s="223">
        <f t="shared" si="239"/>
        <v>0</v>
      </c>
      <c r="CS359" s="343"/>
      <c r="CT359" s="343"/>
      <c r="CU359" s="343"/>
      <c r="CV359" s="343"/>
      <c r="CW359" s="343"/>
      <c r="CX359" s="343"/>
      <c r="CY359" s="343"/>
      <c r="CZ359" s="342"/>
      <c r="DA359" s="338"/>
      <c r="DB359" s="338"/>
      <c r="DC359" s="338"/>
      <c r="DD359" s="338"/>
      <c r="DE359" s="84">
        <f t="shared" si="223"/>
        <v>0</v>
      </c>
      <c r="DF359" s="84">
        <f t="shared" si="223"/>
        <v>0</v>
      </c>
      <c r="DG359" s="84">
        <f t="shared" si="223"/>
        <v>0</v>
      </c>
      <c r="DH359" s="84">
        <f t="shared" si="224"/>
        <v>0</v>
      </c>
      <c r="DI359" s="84">
        <f t="shared" si="224"/>
        <v>0</v>
      </c>
      <c r="DJ359" s="84">
        <f t="shared" si="224"/>
        <v>0</v>
      </c>
      <c r="DK359" s="84">
        <f t="shared" si="224"/>
        <v>0</v>
      </c>
      <c r="DL359" s="337"/>
      <c r="DM359" s="337"/>
      <c r="DN359" s="337"/>
      <c r="DO359" s="337"/>
      <c r="DP359" s="337"/>
      <c r="DQ359" s="337"/>
      <c r="DR359" s="337"/>
    </row>
    <row r="360" spans="1:122" ht="13.5" thickBot="1" x14ac:dyDescent="0.25">
      <c r="A360" s="84">
        <v>2034</v>
      </c>
      <c r="B360" s="334">
        <v>18</v>
      </c>
      <c r="C360" s="113">
        <v>42856</v>
      </c>
      <c r="D360" s="87"/>
      <c r="E360" s="84"/>
      <c r="F360" s="88"/>
      <c r="G360" s="84"/>
      <c r="H360" s="89"/>
      <c r="I360" s="88"/>
      <c r="J360" s="84"/>
      <c r="K360" s="88"/>
      <c r="L360" s="89"/>
      <c r="M360" s="88"/>
      <c r="N360" s="88"/>
      <c r="O360" s="88"/>
      <c r="P360" s="90"/>
      <c r="Q360" s="88"/>
      <c r="R360" s="88"/>
      <c r="S360" s="88"/>
      <c r="T360" s="90"/>
      <c r="U360" s="88"/>
      <c r="V360" s="88"/>
      <c r="W360" s="88"/>
      <c r="X360" s="90"/>
      <c r="Y360" s="84"/>
      <c r="Z360" s="84"/>
      <c r="AA360" s="94"/>
      <c r="AB360" s="115"/>
      <c r="AC360" s="84"/>
      <c r="AD360" s="84"/>
      <c r="AE360" s="115"/>
      <c r="AF360" s="84"/>
      <c r="AG360" s="84"/>
      <c r="AH360" s="115"/>
      <c r="AI360" s="84"/>
      <c r="AJ360" s="84"/>
      <c r="AK360" s="224"/>
      <c r="AL360" s="84"/>
      <c r="AM360" s="94"/>
      <c r="AN360" s="224"/>
      <c r="AO360" s="84"/>
      <c r="AP360" s="94"/>
      <c r="AQ360" s="224"/>
      <c r="AR360" s="84"/>
      <c r="AS360" s="94"/>
      <c r="AT360" s="224"/>
      <c r="AU360" s="84"/>
      <c r="AV360" s="225"/>
      <c r="AW360" s="226"/>
      <c r="AX360" s="226"/>
      <c r="AY360" s="227"/>
      <c r="AZ360" s="116"/>
      <c r="BA360" s="97"/>
      <c r="BB360" s="98"/>
      <c r="BC360" s="98"/>
      <c r="BD360" s="98"/>
      <c r="BE360" s="118"/>
      <c r="BF360" s="101"/>
      <c r="BG360" s="84"/>
      <c r="BH360" s="84"/>
      <c r="BI360" s="102"/>
      <c r="BJ360" s="102"/>
      <c r="BK360" s="102"/>
      <c r="BL360" s="103"/>
      <c r="BM360" s="104"/>
      <c r="BN360" s="102"/>
      <c r="BO360" s="102"/>
      <c r="BP360" s="104"/>
      <c r="BQ360" s="104"/>
      <c r="BR360" s="104"/>
      <c r="BS360" s="237"/>
      <c r="BT360" s="105">
        <f t="shared" si="241"/>
        <v>1</v>
      </c>
      <c r="BU360" s="105">
        <f t="shared" si="242"/>
        <v>1</v>
      </c>
      <c r="BV360" s="105">
        <f t="shared" si="243"/>
        <v>1</v>
      </c>
      <c r="BW360" s="105">
        <f t="shared" si="231"/>
        <v>1</v>
      </c>
      <c r="BX360" s="105">
        <f t="shared" si="244"/>
        <v>1</v>
      </c>
      <c r="BY360" s="105">
        <f t="shared" si="245"/>
        <v>1</v>
      </c>
      <c r="BZ360" s="105">
        <f t="shared" si="246"/>
        <v>1</v>
      </c>
      <c r="CA360" s="221">
        <v>0.98</v>
      </c>
      <c r="CB360" s="221">
        <v>0.9</v>
      </c>
      <c r="CC360" s="339">
        <f t="shared" ref="CC360:CI360" si="247">AVERAGE(BT360:BT366)</f>
        <v>1</v>
      </c>
      <c r="CD360" s="339">
        <f t="shared" si="247"/>
        <v>1</v>
      </c>
      <c r="CE360" s="339">
        <f t="shared" si="247"/>
        <v>1</v>
      </c>
      <c r="CF360" s="339">
        <f t="shared" si="247"/>
        <v>1</v>
      </c>
      <c r="CG360" s="339">
        <f t="shared" si="247"/>
        <v>1</v>
      </c>
      <c r="CH360" s="339">
        <f t="shared" si="247"/>
        <v>1</v>
      </c>
      <c r="CI360" s="339">
        <f t="shared" si="247"/>
        <v>1</v>
      </c>
      <c r="CJ360" s="222">
        <v>0.998</v>
      </c>
      <c r="CK360" s="222">
        <v>0.95</v>
      </c>
      <c r="CL360" s="223">
        <f t="shared" si="233"/>
        <v>0</v>
      </c>
      <c r="CM360" s="223">
        <f t="shared" si="234"/>
        <v>0</v>
      </c>
      <c r="CN360" s="223">
        <f t="shared" si="235"/>
        <v>0</v>
      </c>
      <c r="CO360" s="223">
        <f t="shared" si="236"/>
        <v>0</v>
      </c>
      <c r="CP360" s="223">
        <f t="shared" si="237"/>
        <v>0</v>
      </c>
      <c r="CQ360" s="223">
        <f t="shared" si="238"/>
        <v>0</v>
      </c>
      <c r="CR360" s="223">
        <f t="shared" si="239"/>
        <v>0</v>
      </c>
      <c r="CS360" s="342">
        <f t="shared" ref="CS360:CY360" si="248">AVERAGE(CL360:CL366)</f>
        <v>0</v>
      </c>
      <c r="CT360" s="342">
        <f t="shared" si="248"/>
        <v>0</v>
      </c>
      <c r="CU360" s="342">
        <f t="shared" si="248"/>
        <v>0</v>
      </c>
      <c r="CV360" s="342">
        <f t="shared" si="248"/>
        <v>0</v>
      </c>
      <c r="CW360" s="342">
        <f t="shared" si="248"/>
        <v>0</v>
      </c>
      <c r="CX360" s="342">
        <f t="shared" si="248"/>
        <v>0</v>
      </c>
      <c r="CY360" s="342">
        <f t="shared" si="248"/>
        <v>0</v>
      </c>
      <c r="CZ360" s="342" t="e">
        <f>(SUM(Q359:Q365)-SUM(R359:R365))/SUM(Q359:Q365)</f>
        <v>#DIV/0!</v>
      </c>
      <c r="DA360" s="338" t="e">
        <f>(SUM(U359:U365)-SUM(V359:V365))/SUM(U359:U365)</f>
        <v>#DIV/0!</v>
      </c>
      <c r="DB360" s="338" t="e">
        <f>((SUM(E359:E365)-SUM(F359:F365))/SUM(E359:E365))</f>
        <v>#DIV/0!</v>
      </c>
      <c r="DC360" s="338" t="e">
        <f>((SUM(I359:I365)-SUM(J359:J365))/SUM(I359:I365))</f>
        <v>#DIV/0!</v>
      </c>
      <c r="DD360" s="338" t="e">
        <f>((SUM(M359:M365)-SUM(N359:N365))/SUM(M359:M365))</f>
        <v>#DIV/0!</v>
      </c>
      <c r="DE360" s="84">
        <f t="shared" si="223"/>
        <v>0</v>
      </c>
      <c r="DF360" s="84">
        <f t="shared" si="223"/>
        <v>0</v>
      </c>
      <c r="DG360" s="84">
        <f t="shared" si="223"/>
        <v>0</v>
      </c>
      <c r="DH360" s="84">
        <f t="shared" si="224"/>
        <v>0</v>
      </c>
      <c r="DI360" s="84">
        <f t="shared" si="224"/>
        <v>0</v>
      </c>
      <c r="DJ360" s="84">
        <f t="shared" si="224"/>
        <v>0</v>
      </c>
      <c r="DK360" s="84">
        <f t="shared" si="224"/>
        <v>0</v>
      </c>
      <c r="DL360" s="337">
        <f>IF(CC360&lt;99%,5000,IF(CC360&lt;99.2%,4500,IF(CC360&lt;99.3%,4000,IF(CC360&lt;99.4%,3500,IF(CC360&lt;99.5%,3000,IF(CC360&lt;99.6%,2500,IF(CC360&lt;99.7%,2000,IF(CC360&lt;99.8%,1500,))))))))</f>
        <v>0</v>
      </c>
      <c r="DM360" s="337">
        <f>IF(CD360&lt;99%,5000,IF(CD360&lt;99.2%,4500,IF(CD360&lt;99.3%,4000,IF(CD360&lt;99.4%,3500,IF(CD360&lt;99.5%,3000,IF(CD360&lt;99.6%,2500,IF(CD360&lt;99.7%,2000,IF(CD360&lt;99.8%,1500,))))))))</f>
        <v>0</v>
      </c>
      <c r="DN360" s="337">
        <f>IF(CE360&lt;99%,5000,IF(CE360&lt;99.2%,4500,IF(CE360&lt;99.3%,4000,IF(CE360&lt;99.4%,3500,IF(CE360&lt;99.5%,3000,IF(CE360&lt;99.6%,2500,IF(CE360&lt;99.7%,2000,IF(CE360&lt;99.8%,1500,))))))))</f>
        <v>0</v>
      </c>
      <c r="DO360" s="337">
        <f>IF(CF360&lt;88.2%,5000,IF(CF360&lt;88.4%,4500,IF(CF360&lt;88.5%,4000,IF(CF360&lt;88.6%,3500,IF(CF360&lt;88.7%,3000,IF(CF360&lt;88.8%,2500,IF(CF360&lt;88.9%,2000,IF(CF360&lt;90%,1500,))))))))</f>
        <v>0</v>
      </c>
      <c r="DP360" s="337">
        <f>IF(CG360&lt;99%,5000,IF(CG360&lt;99.2%,4500,IF(CG360&lt;99.3%,4000,IF(CG360&lt;99.4%,3500,IF(CG360&lt;99.5%,3000,IF(CG360&lt;99.6%,2500,IF(CG360&lt;99.7%,2000,IF(CG360&lt;99.8%,1500,))))))))</f>
        <v>0</v>
      </c>
      <c r="DQ360" s="337">
        <f>IF(CH360&lt;99%,5000,IF(CH360&lt;99.2%,4500,IF(CH360&lt;99.3%,4000,IF(CH360&lt;99.4%,3500,IF(CH360&lt;99.5%,3000,IF(CH360&lt;99.6%,2500,IF(CH360&lt;99.7%,2000,IF(CH360&lt;99.8%,1500,))))))))</f>
        <v>0</v>
      </c>
      <c r="DR360" s="337">
        <f>IF(CI360&lt;99%,5000,IF(CI360&lt;99.2%,4500,IF(CI360&lt;99.3%,4000,IF(CI360&lt;99.4%,3500,IF(CI360&lt;99.5%,3000,IF(CI360&lt;99.6%,2500,IF(CI360&lt;99.7%,2000,IF(CI360&lt;99.8%,1500,))))))))</f>
        <v>0</v>
      </c>
    </row>
    <row r="361" spans="1:122" ht="13.5" thickBot="1" x14ac:dyDescent="0.25">
      <c r="A361" s="84">
        <v>2035</v>
      </c>
      <c r="B361" s="335"/>
      <c r="C361" s="113">
        <v>42857</v>
      </c>
      <c r="D361" s="87"/>
      <c r="E361" s="84"/>
      <c r="F361" s="88"/>
      <c r="G361" s="84"/>
      <c r="H361" s="89"/>
      <c r="I361" s="88"/>
      <c r="J361" s="84"/>
      <c r="K361" s="88"/>
      <c r="L361" s="89"/>
      <c r="M361" s="88"/>
      <c r="N361" s="88"/>
      <c r="O361" s="88"/>
      <c r="P361" s="90"/>
      <c r="Q361" s="88"/>
      <c r="R361" s="88"/>
      <c r="S361" s="88"/>
      <c r="T361" s="90"/>
      <c r="U361" s="88"/>
      <c r="V361" s="88"/>
      <c r="W361" s="88"/>
      <c r="X361" s="90"/>
      <c r="Y361" s="84"/>
      <c r="Z361" s="84"/>
      <c r="AA361" s="94"/>
      <c r="AB361" s="115"/>
      <c r="AC361" s="84"/>
      <c r="AD361" s="84"/>
      <c r="AE361" s="115"/>
      <c r="AF361" s="84"/>
      <c r="AG361" s="84"/>
      <c r="AH361" s="115"/>
      <c r="AI361" s="84"/>
      <c r="AJ361" s="84"/>
      <c r="AK361" s="224"/>
      <c r="AL361" s="84"/>
      <c r="AM361" s="94"/>
      <c r="AN361" s="224"/>
      <c r="AO361" s="84"/>
      <c r="AP361" s="94"/>
      <c r="AQ361" s="224"/>
      <c r="AR361" s="84"/>
      <c r="AS361" s="94"/>
      <c r="AT361" s="224"/>
      <c r="AU361" s="84"/>
      <c r="AV361" s="225"/>
      <c r="AW361" s="226"/>
      <c r="AX361" s="226"/>
      <c r="AY361" s="227"/>
      <c r="AZ361" s="116"/>
      <c r="BA361" s="97"/>
      <c r="BB361" s="98"/>
      <c r="BC361" s="98"/>
      <c r="BD361" s="98"/>
      <c r="BE361" s="118"/>
      <c r="BF361" s="101"/>
      <c r="BG361" s="84"/>
      <c r="BH361" s="84"/>
      <c r="BI361" s="102"/>
      <c r="BJ361" s="102"/>
      <c r="BK361" s="102"/>
      <c r="BL361" s="103"/>
      <c r="BM361" s="104"/>
      <c r="BN361" s="102"/>
      <c r="BO361" s="102"/>
      <c r="BP361" s="104"/>
      <c r="BQ361" s="104"/>
      <c r="BR361" s="104"/>
      <c r="BS361" s="237"/>
      <c r="BT361" s="105">
        <f t="shared" si="241"/>
        <v>1</v>
      </c>
      <c r="BU361" s="105">
        <f t="shared" si="242"/>
        <v>1</v>
      </c>
      <c r="BV361" s="105">
        <f t="shared" si="243"/>
        <v>1</v>
      </c>
      <c r="BW361" s="105">
        <f t="shared" si="231"/>
        <v>1</v>
      </c>
      <c r="BX361" s="105">
        <f t="shared" si="244"/>
        <v>1</v>
      </c>
      <c r="BY361" s="105">
        <f t="shared" si="245"/>
        <v>1</v>
      </c>
      <c r="BZ361" s="105">
        <f t="shared" si="246"/>
        <v>1</v>
      </c>
      <c r="CA361" s="221">
        <v>0.98</v>
      </c>
      <c r="CB361" s="221">
        <v>0.9</v>
      </c>
      <c r="CC361" s="340"/>
      <c r="CD361" s="340"/>
      <c r="CE361" s="340"/>
      <c r="CF361" s="340"/>
      <c r="CG361" s="340"/>
      <c r="CH361" s="340"/>
      <c r="CI361" s="340"/>
      <c r="CJ361" s="222">
        <v>0.998</v>
      </c>
      <c r="CK361" s="222">
        <v>0.95</v>
      </c>
      <c r="CL361" s="223">
        <f t="shared" si="233"/>
        <v>0</v>
      </c>
      <c r="CM361" s="223">
        <f t="shared" si="234"/>
        <v>0</v>
      </c>
      <c r="CN361" s="223">
        <f t="shared" si="235"/>
        <v>0</v>
      </c>
      <c r="CO361" s="223">
        <f t="shared" si="236"/>
        <v>0</v>
      </c>
      <c r="CP361" s="223">
        <f t="shared" si="237"/>
        <v>0</v>
      </c>
      <c r="CQ361" s="223">
        <f t="shared" si="238"/>
        <v>0</v>
      </c>
      <c r="CR361" s="223">
        <f t="shared" si="239"/>
        <v>0</v>
      </c>
      <c r="CS361" s="343"/>
      <c r="CT361" s="343"/>
      <c r="CU361" s="343"/>
      <c r="CV361" s="343"/>
      <c r="CW361" s="343"/>
      <c r="CX361" s="343"/>
      <c r="CY361" s="343"/>
      <c r="CZ361" s="342"/>
      <c r="DA361" s="338"/>
      <c r="DB361" s="338"/>
      <c r="DC361" s="338"/>
      <c r="DD361" s="338"/>
      <c r="DE361" s="84">
        <f t="shared" si="223"/>
        <v>0</v>
      </c>
      <c r="DF361" s="84">
        <f t="shared" si="223"/>
        <v>0</v>
      </c>
      <c r="DG361" s="84">
        <f t="shared" si="223"/>
        <v>0</v>
      </c>
      <c r="DH361" s="84">
        <f t="shared" si="224"/>
        <v>0</v>
      </c>
      <c r="DI361" s="84">
        <f t="shared" si="224"/>
        <v>0</v>
      </c>
      <c r="DJ361" s="84">
        <f t="shared" si="224"/>
        <v>0</v>
      </c>
      <c r="DK361" s="84">
        <f t="shared" si="224"/>
        <v>0</v>
      </c>
      <c r="DL361" s="337"/>
      <c r="DM361" s="337"/>
      <c r="DN361" s="337"/>
      <c r="DO361" s="337"/>
      <c r="DP361" s="337"/>
      <c r="DQ361" s="337"/>
      <c r="DR361" s="337"/>
    </row>
    <row r="362" spans="1:122" ht="13.5" thickBot="1" x14ac:dyDescent="0.25">
      <c r="A362" s="84">
        <v>2036</v>
      </c>
      <c r="B362" s="335"/>
      <c r="C362" s="113">
        <v>42858</v>
      </c>
      <c r="D362" s="87"/>
      <c r="E362" s="84"/>
      <c r="F362" s="88"/>
      <c r="G362" s="84"/>
      <c r="H362" s="89"/>
      <c r="I362" s="88"/>
      <c r="J362" s="84"/>
      <c r="K362" s="88"/>
      <c r="L362" s="89"/>
      <c r="M362" s="88"/>
      <c r="N362" s="88"/>
      <c r="O362" s="88"/>
      <c r="P362" s="90"/>
      <c r="Q362" s="88"/>
      <c r="R362" s="88"/>
      <c r="S362" s="88"/>
      <c r="T362" s="90"/>
      <c r="U362" s="88"/>
      <c r="V362" s="88"/>
      <c r="W362" s="88"/>
      <c r="X362" s="90"/>
      <c r="Y362" s="84"/>
      <c r="Z362" s="84"/>
      <c r="AA362" s="94"/>
      <c r="AB362" s="115"/>
      <c r="AC362" s="84"/>
      <c r="AD362" s="84"/>
      <c r="AE362" s="115"/>
      <c r="AF362" s="84"/>
      <c r="AG362" s="84"/>
      <c r="AH362" s="115"/>
      <c r="AI362" s="84"/>
      <c r="AJ362" s="84"/>
      <c r="AK362" s="224"/>
      <c r="AL362" s="84"/>
      <c r="AM362" s="94"/>
      <c r="AN362" s="224"/>
      <c r="AO362" s="84"/>
      <c r="AP362" s="94"/>
      <c r="AQ362" s="224"/>
      <c r="AR362" s="84"/>
      <c r="AS362" s="94"/>
      <c r="AT362" s="224"/>
      <c r="AU362" s="84"/>
      <c r="AV362" s="225"/>
      <c r="AW362" s="226"/>
      <c r="AX362" s="226"/>
      <c r="AY362" s="227"/>
      <c r="AZ362" s="116"/>
      <c r="BA362" s="97"/>
      <c r="BB362" s="98"/>
      <c r="BC362" s="98"/>
      <c r="BD362" s="98"/>
      <c r="BE362" s="118"/>
      <c r="BF362" s="101"/>
      <c r="BG362" s="84"/>
      <c r="BH362" s="84"/>
      <c r="BI362" s="102"/>
      <c r="BJ362" s="102"/>
      <c r="BK362" s="102"/>
      <c r="BL362" s="103"/>
      <c r="BM362" s="104"/>
      <c r="BN362" s="102"/>
      <c r="BO362" s="102"/>
      <c r="BP362" s="104"/>
      <c r="BQ362" s="104"/>
      <c r="BR362" s="104"/>
      <c r="BS362" s="237"/>
      <c r="BT362" s="105">
        <f t="shared" si="241"/>
        <v>1</v>
      </c>
      <c r="BU362" s="105">
        <f t="shared" si="242"/>
        <v>1</v>
      </c>
      <c r="BV362" s="105">
        <f t="shared" si="243"/>
        <v>1</v>
      </c>
      <c r="BW362" s="105">
        <f t="shared" si="231"/>
        <v>1</v>
      </c>
      <c r="BX362" s="105">
        <f t="shared" si="244"/>
        <v>1</v>
      </c>
      <c r="BY362" s="105">
        <f t="shared" si="245"/>
        <v>1</v>
      </c>
      <c r="BZ362" s="105">
        <f t="shared" si="246"/>
        <v>1</v>
      </c>
      <c r="CA362" s="221">
        <v>0.98</v>
      </c>
      <c r="CB362" s="221">
        <v>0.9</v>
      </c>
      <c r="CC362" s="340"/>
      <c r="CD362" s="340"/>
      <c r="CE362" s="340"/>
      <c r="CF362" s="340"/>
      <c r="CG362" s="340"/>
      <c r="CH362" s="340"/>
      <c r="CI362" s="340"/>
      <c r="CJ362" s="222">
        <v>0.998</v>
      </c>
      <c r="CK362" s="222">
        <v>0.95</v>
      </c>
      <c r="CL362" s="223">
        <f t="shared" si="233"/>
        <v>0</v>
      </c>
      <c r="CM362" s="223">
        <f t="shared" si="234"/>
        <v>0</v>
      </c>
      <c r="CN362" s="223">
        <f t="shared" si="235"/>
        <v>0</v>
      </c>
      <c r="CO362" s="223">
        <f t="shared" si="236"/>
        <v>0</v>
      </c>
      <c r="CP362" s="223">
        <f t="shared" si="237"/>
        <v>0</v>
      </c>
      <c r="CQ362" s="223">
        <f t="shared" si="238"/>
        <v>0</v>
      </c>
      <c r="CR362" s="223">
        <f t="shared" si="239"/>
        <v>0</v>
      </c>
      <c r="CS362" s="343"/>
      <c r="CT362" s="343"/>
      <c r="CU362" s="343"/>
      <c r="CV362" s="343"/>
      <c r="CW362" s="343"/>
      <c r="CX362" s="343"/>
      <c r="CY362" s="343"/>
      <c r="CZ362" s="342"/>
      <c r="DA362" s="338"/>
      <c r="DB362" s="338"/>
      <c r="DC362" s="338"/>
      <c r="DD362" s="338"/>
      <c r="DE362" s="84">
        <f t="shared" si="223"/>
        <v>0</v>
      </c>
      <c r="DF362" s="84">
        <f t="shared" si="223"/>
        <v>0</v>
      </c>
      <c r="DG362" s="84">
        <f t="shared" si="223"/>
        <v>0</v>
      </c>
      <c r="DH362" s="84">
        <f t="shared" si="224"/>
        <v>0</v>
      </c>
      <c r="DI362" s="84">
        <f t="shared" si="224"/>
        <v>0</v>
      </c>
      <c r="DJ362" s="84">
        <f t="shared" si="224"/>
        <v>0</v>
      </c>
      <c r="DK362" s="84">
        <f t="shared" si="224"/>
        <v>0</v>
      </c>
      <c r="DL362" s="337"/>
      <c r="DM362" s="337"/>
      <c r="DN362" s="337"/>
      <c r="DO362" s="337"/>
      <c r="DP362" s="337"/>
      <c r="DQ362" s="337"/>
      <c r="DR362" s="337"/>
    </row>
    <row r="363" spans="1:122" ht="13.5" thickBot="1" x14ac:dyDescent="0.25">
      <c r="A363" s="84">
        <v>2037</v>
      </c>
      <c r="B363" s="335"/>
      <c r="D363" s="87"/>
      <c r="E363" s="84"/>
      <c r="F363" s="88"/>
      <c r="G363" s="84"/>
      <c r="H363" s="89"/>
      <c r="I363" s="88"/>
      <c r="J363" s="84"/>
      <c r="K363" s="88"/>
      <c r="L363" s="89"/>
      <c r="M363" s="88"/>
      <c r="N363" s="88"/>
      <c r="O363" s="88"/>
      <c r="P363" s="90"/>
      <c r="Q363" s="88"/>
      <c r="R363" s="88"/>
      <c r="S363" s="88"/>
      <c r="T363" s="90"/>
      <c r="U363" s="88"/>
      <c r="V363" s="88"/>
      <c r="W363" s="88"/>
      <c r="X363" s="90"/>
      <c r="Y363" s="84"/>
      <c r="Z363" s="84"/>
      <c r="AA363" s="94"/>
      <c r="AB363" s="115"/>
      <c r="AC363" s="84"/>
      <c r="AD363" s="84"/>
      <c r="AE363" s="115"/>
      <c r="AF363" s="84"/>
      <c r="AG363" s="84"/>
      <c r="AH363" s="115"/>
      <c r="AI363" s="84"/>
      <c r="AJ363" s="84"/>
      <c r="AK363" s="224"/>
      <c r="AL363" s="84"/>
      <c r="AM363" s="94"/>
      <c r="AN363" s="224"/>
      <c r="AO363" s="84"/>
      <c r="AP363" s="94"/>
      <c r="AQ363" s="224"/>
      <c r="AR363" s="84"/>
      <c r="AS363" s="94"/>
      <c r="AT363" s="224"/>
      <c r="AU363" s="84"/>
      <c r="AV363" s="225"/>
      <c r="AW363" s="226"/>
      <c r="AX363" s="226"/>
      <c r="AY363" s="227"/>
      <c r="AZ363" s="116"/>
      <c r="BA363" s="97"/>
      <c r="BB363" s="98"/>
      <c r="BC363" s="98"/>
      <c r="BD363" s="98"/>
      <c r="BE363" s="118"/>
      <c r="BF363" s="101"/>
      <c r="BG363" s="84"/>
      <c r="BH363" s="84"/>
      <c r="BI363" s="102"/>
      <c r="BJ363" s="102"/>
      <c r="BK363" s="102"/>
      <c r="BL363" s="103"/>
      <c r="BM363" s="104"/>
      <c r="BN363" s="102"/>
      <c r="BO363" s="102"/>
      <c r="BP363" s="104"/>
      <c r="BQ363" s="104"/>
      <c r="BR363" s="104"/>
      <c r="BS363" s="237"/>
      <c r="BT363" s="105">
        <f t="shared" si="241"/>
        <v>1</v>
      </c>
      <c r="BU363" s="105">
        <f t="shared" si="242"/>
        <v>1</v>
      </c>
      <c r="BV363" s="105">
        <f t="shared" si="243"/>
        <v>1</v>
      </c>
      <c r="BW363" s="105">
        <f t="shared" si="231"/>
        <v>1</v>
      </c>
      <c r="BX363" s="105">
        <f t="shared" si="244"/>
        <v>1</v>
      </c>
      <c r="BY363" s="105">
        <f t="shared" si="245"/>
        <v>1</v>
      </c>
      <c r="BZ363" s="105">
        <f t="shared" si="246"/>
        <v>1</v>
      </c>
      <c r="CA363" s="221">
        <v>0.98</v>
      </c>
      <c r="CB363" s="221">
        <v>0.9</v>
      </c>
      <c r="CC363" s="340"/>
      <c r="CD363" s="340"/>
      <c r="CE363" s="340"/>
      <c r="CF363" s="340"/>
      <c r="CG363" s="340"/>
      <c r="CH363" s="340"/>
      <c r="CI363" s="340"/>
      <c r="CJ363" s="222">
        <v>0.998</v>
      </c>
      <c r="CK363" s="222">
        <v>0.95</v>
      </c>
      <c r="CL363" s="223">
        <f t="shared" si="233"/>
        <v>0</v>
      </c>
      <c r="CM363" s="223">
        <f t="shared" si="234"/>
        <v>0</v>
      </c>
      <c r="CN363" s="223">
        <f t="shared" si="235"/>
        <v>0</v>
      </c>
      <c r="CO363" s="223">
        <f t="shared" si="236"/>
        <v>0</v>
      </c>
      <c r="CP363" s="223">
        <f t="shared" si="237"/>
        <v>0</v>
      </c>
      <c r="CQ363" s="223">
        <f t="shared" si="238"/>
        <v>0</v>
      </c>
      <c r="CR363" s="223">
        <f t="shared" si="239"/>
        <v>0</v>
      </c>
      <c r="CS363" s="343"/>
      <c r="CT363" s="343"/>
      <c r="CU363" s="343"/>
      <c r="CV363" s="343"/>
      <c r="CW363" s="343"/>
      <c r="CX363" s="343"/>
      <c r="CY363" s="343"/>
      <c r="CZ363" s="342"/>
      <c r="DA363" s="338"/>
      <c r="DB363" s="338"/>
      <c r="DC363" s="338"/>
      <c r="DD363" s="338"/>
      <c r="DE363" s="84">
        <f t="shared" si="223"/>
        <v>0</v>
      </c>
      <c r="DF363" s="84">
        <f t="shared" si="223"/>
        <v>0</v>
      </c>
      <c r="DG363" s="84">
        <f t="shared" si="223"/>
        <v>0</v>
      </c>
      <c r="DH363" s="84">
        <f t="shared" si="224"/>
        <v>0</v>
      </c>
      <c r="DI363" s="84">
        <f t="shared" si="224"/>
        <v>0</v>
      </c>
      <c r="DJ363" s="84">
        <f t="shared" si="224"/>
        <v>0</v>
      </c>
      <c r="DK363" s="84">
        <f t="shared" si="224"/>
        <v>0</v>
      </c>
      <c r="DL363" s="337"/>
      <c r="DM363" s="337"/>
      <c r="DN363" s="337"/>
      <c r="DO363" s="337"/>
      <c r="DP363" s="337"/>
      <c r="DQ363" s="337"/>
      <c r="DR363" s="337"/>
    </row>
    <row r="364" spans="1:122" ht="13.5" thickBot="1" x14ac:dyDescent="0.25">
      <c r="A364" s="84">
        <v>2038</v>
      </c>
      <c r="B364" s="335"/>
      <c r="D364" s="87"/>
      <c r="E364" s="84"/>
      <c r="F364" s="88"/>
      <c r="G364" s="84"/>
      <c r="H364" s="89"/>
      <c r="I364" s="88"/>
      <c r="J364" s="84"/>
      <c r="K364" s="88"/>
      <c r="L364" s="89"/>
      <c r="M364" s="88"/>
      <c r="N364" s="88"/>
      <c r="O364" s="88"/>
      <c r="P364" s="90"/>
      <c r="Q364" s="88"/>
      <c r="R364" s="88"/>
      <c r="S364" s="88"/>
      <c r="T364" s="90"/>
      <c r="U364" s="88"/>
      <c r="V364" s="88"/>
      <c r="W364" s="88"/>
      <c r="X364" s="90"/>
      <c r="Y364" s="84"/>
      <c r="Z364" s="84"/>
      <c r="AA364" s="94"/>
      <c r="AB364" s="115"/>
      <c r="AC364" s="84"/>
      <c r="AD364" s="84"/>
      <c r="AE364" s="115"/>
      <c r="AF364" s="84"/>
      <c r="AG364" s="84"/>
      <c r="AH364" s="115"/>
      <c r="AI364" s="84"/>
      <c r="AJ364" s="84"/>
      <c r="AK364" s="224"/>
      <c r="AL364" s="84"/>
      <c r="AM364" s="94"/>
      <c r="AN364" s="224"/>
      <c r="AO364" s="84"/>
      <c r="AP364" s="94"/>
      <c r="AQ364" s="224"/>
      <c r="AR364" s="84"/>
      <c r="AS364" s="94"/>
      <c r="AT364" s="224"/>
      <c r="AU364" s="84"/>
      <c r="AV364" s="225"/>
      <c r="AW364" s="226"/>
      <c r="AX364" s="226"/>
      <c r="AY364" s="227"/>
      <c r="AZ364" s="116"/>
      <c r="BA364" s="97"/>
      <c r="BB364" s="98"/>
      <c r="BC364" s="98"/>
      <c r="BD364" s="98"/>
      <c r="BE364" s="118"/>
      <c r="BF364" s="101"/>
      <c r="BG364" s="84"/>
      <c r="BH364" s="84"/>
      <c r="BI364" s="102"/>
      <c r="BJ364" s="102"/>
      <c r="BK364" s="102"/>
      <c r="BL364" s="103"/>
      <c r="BM364" s="104"/>
      <c r="BN364" s="102"/>
      <c r="BO364" s="102"/>
      <c r="BP364" s="104"/>
      <c r="BQ364" s="104"/>
      <c r="BR364" s="104"/>
      <c r="BS364" s="237"/>
      <c r="BT364" s="105">
        <f t="shared" si="241"/>
        <v>1</v>
      </c>
      <c r="BU364" s="105">
        <f t="shared" si="242"/>
        <v>1</v>
      </c>
      <c r="BV364" s="105">
        <f t="shared" si="243"/>
        <v>1</v>
      </c>
      <c r="BW364" s="105">
        <f t="shared" si="231"/>
        <v>1</v>
      </c>
      <c r="BX364" s="105">
        <f t="shared" si="244"/>
        <v>1</v>
      </c>
      <c r="BY364" s="105">
        <f t="shared" si="245"/>
        <v>1</v>
      </c>
      <c r="BZ364" s="105">
        <f t="shared" si="246"/>
        <v>1</v>
      </c>
      <c r="CA364" s="221">
        <v>0.98</v>
      </c>
      <c r="CB364" s="221">
        <v>0.9</v>
      </c>
      <c r="CC364" s="340"/>
      <c r="CD364" s="340"/>
      <c r="CE364" s="340"/>
      <c r="CF364" s="340"/>
      <c r="CG364" s="340"/>
      <c r="CH364" s="340"/>
      <c r="CI364" s="340"/>
      <c r="CJ364" s="222">
        <v>0.998</v>
      </c>
      <c r="CK364" s="222">
        <v>0.95</v>
      </c>
      <c r="CL364" s="223">
        <f t="shared" si="233"/>
        <v>0</v>
      </c>
      <c r="CM364" s="223">
        <f t="shared" si="234"/>
        <v>0</v>
      </c>
      <c r="CN364" s="223">
        <f t="shared" si="235"/>
        <v>0</v>
      </c>
      <c r="CO364" s="223">
        <f t="shared" si="236"/>
        <v>0</v>
      </c>
      <c r="CP364" s="223">
        <f t="shared" si="237"/>
        <v>0</v>
      </c>
      <c r="CQ364" s="223">
        <f t="shared" si="238"/>
        <v>0</v>
      </c>
      <c r="CR364" s="223">
        <f t="shared" si="239"/>
        <v>0</v>
      </c>
      <c r="CS364" s="343"/>
      <c r="CT364" s="343"/>
      <c r="CU364" s="343"/>
      <c r="CV364" s="343"/>
      <c r="CW364" s="343"/>
      <c r="CX364" s="343"/>
      <c r="CY364" s="343"/>
      <c r="CZ364" s="342"/>
      <c r="DA364" s="338"/>
      <c r="DB364" s="338"/>
      <c r="DC364" s="338"/>
      <c r="DD364" s="338"/>
      <c r="DE364" s="84">
        <f t="shared" si="223"/>
        <v>0</v>
      </c>
      <c r="DF364" s="84">
        <f t="shared" si="223"/>
        <v>0</v>
      </c>
      <c r="DG364" s="84">
        <f t="shared" si="223"/>
        <v>0</v>
      </c>
      <c r="DH364" s="84">
        <f t="shared" si="224"/>
        <v>0</v>
      </c>
      <c r="DI364" s="84">
        <f t="shared" si="224"/>
        <v>0</v>
      </c>
      <c r="DJ364" s="84">
        <f t="shared" si="224"/>
        <v>0</v>
      </c>
      <c r="DK364" s="84">
        <f t="shared" si="224"/>
        <v>0</v>
      </c>
      <c r="DL364" s="337"/>
      <c r="DM364" s="337"/>
      <c r="DN364" s="337"/>
      <c r="DO364" s="337"/>
      <c r="DP364" s="337"/>
      <c r="DQ364" s="337"/>
      <c r="DR364" s="337"/>
    </row>
    <row r="365" spans="1:122" ht="13.5" thickBot="1" x14ac:dyDescent="0.25">
      <c r="A365" s="84">
        <v>2039</v>
      </c>
      <c r="B365" s="335"/>
      <c r="D365" s="87"/>
      <c r="E365" s="84"/>
      <c r="F365" s="88"/>
      <c r="G365" s="84"/>
      <c r="H365" s="89"/>
      <c r="I365" s="88"/>
      <c r="J365" s="84"/>
      <c r="K365" s="88"/>
      <c r="L365" s="89"/>
      <c r="M365" s="88"/>
      <c r="N365" s="88"/>
      <c r="O365" s="88"/>
      <c r="P365" s="90"/>
      <c r="Q365" s="88"/>
      <c r="R365" s="88"/>
      <c r="S365" s="88"/>
      <c r="T365" s="90"/>
      <c r="U365" s="88"/>
      <c r="V365" s="88"/>
      <c r="W365" s="88"/>
      <c r="X365" s="90"/>
      <c r="Y365" s="84"/>
      <c r="Z365" s="84"/>
      <c r="AA365" s="94"/>
      <c r="AB365" s="115"/>
      <c r="AC365" s="84"/>
      <c r="AD365" s="84"/>
      <c r="AE365" s="115"/>
      <c r="AF365" s="84"/>
      <c r="AG365" s="84"/>
      <c r="AH365" s="115"/>
      <c r="AI365" s="84"/>
      <c r="AJ365" s="84"/>
      <c r="AK365" s="224"/>
      <c r="AL365" s="84"/>
      <c r="AM365" s="94"/>
      <c r="AN365" s="224"/>
      <c r="AO365" s="84"/>
      <c r="AP365" s="94"/>
      <c r="AQ365" s="224"/>
      <c r="AR365" s="84"/>
      <c r="AS365" s="94"/>
      <c r="AT365" s="224"/>
      <c r="AU365" s="84"/>
      <c r="AV365" s="225"/>
      <c r="AW365" s="226"/>
      <c r="AX365" s="226"/>
      <c r="AY365" s="227"/>
      <c r="AZ365" s="116"/>
      <c r="BA365" s="97"/>
      <c r="BB365" s="98"/>
      <c r="BC365" s="98"/>
      <c r="BD365" s="98"/>
      <c r="BE365" s="118"/>
      <c r="BF365" s="101"/>
      <c r="BG365" s="84"/>
      <c r="BH365" s="84"/>
      <c r="BI365" s="102"/>
      <c r="BJ365" s="102"/>
      <c r="BK365" s="102"/>
      <c r="BL365" s="103"/>
      <c r="BM365" s="104"/>
      <c r="BN365" s="102"/>
      <c r="BO365" s="102"/>
      <c r="BP365" s="104"/>
      <c r="BQ365" s="104"/>
      <c r="BR365" s="104"/>
      <c r="BS365" s="237"/>
      <c r="BT365" s="105">
        <f t="shared" si="241"/>
        <v>1</v>
      </c>
      <c r="BU365" s="105">
        <f t="shared" si="242"/>
        <v>1</v>
      </c>
      <c r="BV365" s="105">
        <f t="shared" si="243"/>
        <v>1</v>
      </c>
      <c r="BW365" s="105">
        <f t="shared" si="231"/>
        <v>1</v>
      </c>
      <c r="BX365" s="105">
        <f t="shared" si="244"/>
        <v>1</v>
      </c>
      <c r="BY365" s="105">
        <f t="shared" si="245"/>
        <v>1</v>
      </c>
      <c r="BZ365" s="105">
        <f t="shared" si="246"/>
        <v>1</v>
      </c>
      <c r="CA365" s="221">
        <v>0.98</v>
      </c>
      <c r="CB365" s="221">
        <v>0.9</v>
      </c>
      <c r="CC365" s="340"/>
      <c r="CD365" s="340"/>
      <c r="CE365" s="340"/>
      <c r="CF365" s="340"/>
      <c r="CG365" s="340"/>
      <c r="CH365" s="340"/>
      <c r="CI365" s="340"/>
      <c r="CJ365" s="222">
        <v>0.998</v>
      </c>
      <c r="CK365" s="222">
        <v>0.95</v>
      </c>
      <c r="CL365" s="223">
        <f t="shared" si="233"/>
        <v>0</v>
      </c>
      <c r="CM365" s="223">
        <f t="shared" si="234"/>
        <v>0</v>
      </c>
      <c r="CN365" s="223">
        <f t="shared" si="235"/>
        <v>0</v>
      </c>
      <c r="CO365" s="223">
        <f t="shared" si="236"/>
        <v>0</v>
      </c>
      <c r="CP365" s="223">
        <f t="shared" si="237"/>
        <v>0</v>
      </c>
      <c r="CQ365" s="223">
        <f t="shared" si="238"/>
        <v>0</v>
      </c>
      <c r="CR365" s="223">
        <f t="shared" si="239"/>
        <v>0</v>
      </c>
      <c r="CS365" s="343"/>
      <c r="CT365" s="343"/>
      <c r="CU365" s="343"/>
      <c r="CV365" s="343"/>
      <c r="CW365" s="343"/>
      <c r="CX365" s="343"/>
      <c r="CY365" s="343"/>
      <c r="CZ365" s="342"/>
      <c r="DA365" s="338"/>
      <c r="DB365" s="338"/>
      <c r="DC365" s="338"/>
      <c r="DD365" s="338"/>
      <c r="DE365" s="84">
        <f t="shared" si="223"/>
        <v>0</v>
      </c>
      <c r="DF365" s="84">
        <f t="shared" si="223"/>
        <v>0</v>
      </c>
      <c r="DG365" s="84">
        <f t="shared" si="223"/>
        <v>0</v>
      </c>
      <c r="DH365" s="84">
        <f t="shared" si="224"/>
        <v>0</v>
      </c>
      <c r="DI365" s="84">
        <f t="shared" si="224"/>
        <v>0</v>
      </c>
      <c r="DJ365" s="84">
        <f t="shared" si="224"/>
        <v>0</v>
      </c>
      <c r="DK365" s="84">
        <f t="shared" si="224"/>
        <v>0</v>
      </c>
      <c r="DL365" s="337"/>
      <c r="DM365" s="337"/>
      <c r="DN365" s="337"/>
      <c r="DO365" s="337"/>
      <c r="DP365" s="337"/>
      <c r="DQ365" s="337"/>
      <c r="DR365" s="337"/>
    </row>
    <row r="366" spans="1:122" ht="13.5" thickBot="1" x14ac:dyDescent="0.25">
      <c r="A366" s="84">
        <v>2040</v>
      </c>
      <c r="B366" s="336"/>
      <c r="D366" s="87"/>
      <c r="E366" s="84"/>
      <c r="F366" s="88"/>
      <c r="G366" s="84"/>
      <c r="H366" s="89"/>
      <c r="I366" s="88"/>
      <c r="J366" s="84"/>
      <c r="K366" s="88"/>
      <c r="L366" s="89"/>
      <c r="M366" s="88"/>
      <c r="N366" s="88"/>
      <c r="O366" s="88"/>
      <c r="P366" s="90"/>
      <c r="Q366" s="88"/>
      <c r="R366" s="88"/>
      <c r="S366" s="88"/>
      <c r="T366" s="90"/>
      <c r="U366" s="88"/>
      <c r="V366" s="88"/>
      <c r="W366" s="88"/>
      <c r="X366" s="90"/>
      <c r="Y366" s="84"/>
      <c r="Z366" s="84"/>
      <c r="AA366" s="94"/>
      <c r="AB366" s="115"/>
      <c r="AC366" s="84"/>
      <c r="AD366" s="84"/>
      <c r="AE366" s="115"/>
      <c r="AF366" s="84"/>
      <c r="AG366" s="84"/>
      <c r="AH366" s="115"/>
      <c r="AI366" s="84"/>
      <c r="AJ366" s="84"/>
      <c r="AK366" s="224"/>
      <c r="AL366" s="84"/>
      <c r="AM366" s="94"/>
      <c r="AN366" s="224"/>
      <c r="AO366" s="84"/>
      <c r="AP366" s="94"/>
      <c r="AQ366" s="224"/>
      <c r="AR366" s="84"/>
      <c r="AS366" s="94"/>
      <c r="AT366" s="224"/>
      <c r="AU366" s="84"/>
      <c r="AV366" s="225"/>
      <c r="AW366" s="226"/>
      <c r="AX366" s="226"/>
      <c r="AY366" s="227"/>
      <c r="AZ366" s="116"/>
      <c r="BA366" s="97"/>
      <c r="BB366" s="98"/>
      <c r="BC366" s="98"/>
      <c r="BD366" s="98"/>
      <c r="BE366" s="118"/>
      <c r="BF366" s="101"/>
      <c r="BG366" s="84"/>
      <c r="BH366" s="84"/>
      <c r="BI366" s="102"/>
      <c r="BJ366" s="102"/>
      <c r="BK366" s="102"/>
      <c r="BL366" s="103"/>
      <c r="BM366" s="104"/>
      <c r="BN366" s="102"/>
      <c r="BO366" s="102"/>
      <c r="BP366" s="104"/>
      <c r="BQ366" s="104"/>
      <c r="BR366" s="104"/>
      <c r="BS366" s="237"/>
      <c r="BT366" s="105">
        <f t="shared" si="241"/>
        <v>1</v>
      </c>
      <c r="BU366" s="105">
        <f t="shared" si="242"/>
        <v>1</v>
      </c>
      <c r="BV366" s="105">
        <f t="shared" si="243"/>
        <v>1</v>
      </c>
      <c r="BW366" s="105">
        <f t="shared" si="231"/>
        <v>1</v>
      </c>
      <c r="BX366" s="105">
        <f t="shared" si="244"/>
        <v>1</v>
      </c>
      <c r="BY366" s="105">
        <f t="shared" si="245"/>
        <v>1</v>
      </c>
      <c r="BZ366" s="105">
        <f t="shared" si="246"/>
        <v>1</v>
      </c>
      <c r="CA366" s="221">
        <v>0.98</v>
      </c>
      <c r="CB366" s="221">
        <v>0.9</v>
      </c>
      <c r="CC366" s="341"/>
      <c r="CD366" s="341"/>
      <c r="CE366" s="341"/>
      <c r="CF366" s="341"/>
      <c r="CG366" s="341"/>
      <c r="CH366" s="341"/>
      <c r="CI366" s="341"/>
      <c r="CJ366" s="222">
        <v>0.998</v>
      </c>
      <c r="CK366" s="222">
        <v>0.95</v>
      </c>
      <c r="CL366" s="223">
        <f t="shared" si="233"/>
        <v>0</v>
      </c>
      <c r="CM366" s="223">
        <f t="shared" si="234"/>
        <v>0</v>
      </c>
      <c r="CN366" s="223">
        <f t="shared" si="235"/>
        <v>0</v>
      </c>
      <c r="CO366" s="223">
        <f t="shared" si="236"/>
        <v>0</v>
      </c>
      <c r="CP366" s="223">
        <f t="shared" si="237"/>
        <v>0</v>
      </c>
      <c r="CQ366" s="223">
        <f t="shared" si="238"/>
        <v>0</v>
      </c>
      <c r="CR366" s="223">
        <f t="shared" si="239"/>
        <v>0</v>
      </c>
      <c r="CS366" s="343"/>
      <c r="CT366" s="343"/>
      <c r="CU366" s="343"/>
      <c r="CV366" s="343"/>
      <c r="CW366" s="343"/>
      <c r="CX366" s="343"/>
      <c r="CY366" s="343"/>
      <c r="CZ366" s="342"/>
      <c r="DA366" s="338"/>
      <c r="DB366" s="338"/>
      <c r="DC366" s="338"/>
      <c r="DD366" s="338"/>
      <c r="DE366" s="84">
        <f t="shared" si="223"/>
        <v>0</v>
      </c>
      <c r="DF366" s="84">
        <f t="shared" si="223"/>
        <v>0</v>
      </c>
      <c r="DG366" s="84">
        <f t="shared" si="223"/>
        <v>0</v>
      </c>
      <c r="DH366" s="84">
        <f t="shared" si="224"/>
        <v>0</v>
      </c>
      <c r="DI366" s="84">
        <f t="shared" si="224"/>
        <v>0</v>
      </c>
      <c r="DJ366" s="84">
        <f t="shared" si="224"/>
        <v>0</v>
      </c>
      <c r="DK366" s="84">
        <f t="shared" si="224"/>
        <v>0</v>
      </c>
      <c r="DL366" s="337"/>
      <c r="DM366" s="337"/>
      <c r="DN366" s="337"/>
      <c r="DO366" s="337"/>
      <c r="DP366" s="337"/>
      <c r="DQ366" s="337"/>
      <c r="DR366" s="337"/>
    </row>
    <row r="367" spans="1:122" ht="13.5" thickBot="1" x14ac:dyDescent="0.25">
      <c r="A367" s="84">
        <v>2041</v>
      </c>
      <c r="B367" s="334">
        <v>19</v>
      </c>
      <c r="D367" s="87"/>
      <c r="E367" s="84"/>
      <c r="F367" s="88"/>
      <c r="G367" s="84"/>
      <c r="H367" s="89"/>
      <c r="I367" s="88"/>
      <c r="J367" s="84"/>
      <c r="K367" s="88"/>
      <c r="L367" s="89"/>
      <c r="M367" s="88"/>
      <c r="N367" s="88"/>
      <c r="O367" s="88"/>
      <c r="P367" s="90"/>
      <c r="Q367" s="88"/>
      <c r="R367" s="88"/>
      <c r="S367" s="88"/>
      <c r="T367" s="90"/>
      <c r="U367" s="88"/>
      <c r="V367" s="88"/>
      <c r="W367" s="88"/>
      <c r="X367" s="90"/>
      <c r="Y367" s="84"/>
      <c r="Z367" s="84"/>
      <c r="AA367" s="94"/>
      <c r="AB367" s="115"/>
      <c r="AC367" s="84"/>
      <c r="AD367" s="84"/>
      <c r="AE367" s="115"/>
      <c r="AF367" s="84"/>
      <c r="AG367" s="84"/>
      <c r="AH367" s="115"/>
      <c r="AI367" s="84"/>
      <c r="AJ367" s="84"/>
      <c r="AK367" s="224"/>
      <c r="AL367" s="84"/>
      <c r="AM367" s="94"/>
      <c r="AN367" s="224"/>
      <c r="AO367" s="84"/>
      <c r="AP367" s="94"/>
      <c r="AQ367" s="224"/>
      <c r="AR367" s="84"/>
      <c r="AS367" s="94"/>
      <c r="AT367" s="224"/>
      <c r="AU367" s="84"/>
      <c r="AV367" s="225"/>
      <c r="AW367" s="226"/>
      <c r="AX367" s="226"/>
      <c r="AY367" s="227"/>
      <c r="AZ367" s="116"/>
      <c r="BA367" s="97"/>
      <c r="BB367" s="98"/>
      <c r="BC367" s="98"/>
      <c r="BD367" s="98"/>
      <c r="BE367" s="118"/>
      <c r="BF367" s="101"/>
      <c r="BG367" s="84"/>
      <c r="BH367" s="84"/>
      <c r="BI367" s="102"/>
      <c r="BJ367" s="102"/>
      <c r="BK367" s="102"/>
      <c r="BL367" s="103"/>
      <c r="BM367" s="104"/>
      <c r="BN367" s="102"/>
      <c r="BO367" s="102"/>
      <c r="BP367" s="104"/>
      <c r="BQ367" s="104"/>
      <c r="BR367" s="104"/>
      <c r="BS367" s="237"/>
      <c r="BT367" s="105">
        <f t="shared" si="241"/>
        <v>1</v>
      </c>
      <c r="BU367" s="105">
        <f t="shared" si="242"/>
        <v>1</v>
      </c>
      <c r="BV367" s="105">
        <f t="shared" si="243"/>
        <v>1</v>
      </c>
      <c r="BW367" s="105">
        <f t="shared" si="231"/>
        <v>1</v>
      </c>
      <c r="BX367" s="105">
        <f t="shared" si="244"/>
        <v>1</v>
      </c>
      <c r="BY367" s="105">
        <f t="shared" si="245"/>
        <v>1</v>
      </c>
      <c r="BZ367" s="105">
        <f t="shared" si="246"/>
        <v>1</v>
      </c>
      <c r="CA367" s="221">
        <v>0.98</v>
      </c>
      <c r="CB367" s="221">
        <v>0.9</v>
      </c>
      <c r="CC367" s="339">
        <f t="shared" ref="CC367:CI367" si="249">AVERAGE(BT367:BT373)</f>
        <v>1</v>
      </c>
      <c r="CD367" s="339">
        <f t="shared" si="249"/>
        <v>1</v>
      </c>
      <c r="CE367" s="339">
        <f t="shared" si="249"/>
        <v>1</v>
      </c>
      <c r="CF367" s="339">
        <f t="shared" si="249"/>
        <v>1</v>
      </c>
      <c r="CG367" s="339">
        <f t="shared" si="249"/>
        <v>1</v>
      </c>
      <c r="CH367" s="339">
        <f t="shared" si="249"/>
        <v>1</v>
      </c>
      <c r="CI367" s="339">
        <f t="shared" si="249"/>
        <v>1</v>
      </c>
      <c r="CJ367" s="222">
        <v>0.998</v>
      </c>
      <c r="CK367" s="222">
        <v>0.95</v>
      </c>
      <c r="CL367" s="223">
        <f t="shared" si="233"/>
        <v>0</v>
      </c>
      <c r="CM367" s="223">
        <f t="shared" si="234"/>
        <v>0</v>
      </c>
      <c r="CN367" s="223">
        <f t="shared" si="235"/>
        <v>0</v>
      </c>
      <c r="CO367" s="223">
        <f t="shared" si="236"/>
        <v>0</v>
      </c>
      <c r="CP367" s="223">
        <f t="shared" si="237"/>
        <v>0</v>
      </c>
      <c r="CQ367" s="223">
        <f t="shared" si="238"/>
        <v>0</v>
      </c>
      <c r="CR367" s="223">
        <f t="shared" si="239"/>
        <v>0</v>
      </c>
      <c r="CS367" s="342">
        <f t="shared" ref="CS367:CY367" si="250">AVERAGE(CL367:CL373)</f>
        <v>0</v>
      </c>
      <c r="CT367" s="342">
        <f t="shared" si="250"/>
        <v>0</v>
      </c>
      <c r="CU367" s="342">
        <f t="shared" si="250"/>
        <v>0</v>
      </c>
      <c r="CV367" s="342">
        <f t="shared" si="250"/>
        <v>0</v>
      </c>
      <c r="CW367" s="342">
        <f t="shared" si="250"/>
        <v>0</v>
      </c>
      <c r="CX367" s="342">
        <f t="shared" si="250"/>
        <v>0</v>
      </c>
      <c r="CY367" s="342">
        <f t="shared" si="250"/>
        <v>0</v>
      </c>
      <c r="CZ367" s="342" t="e">
        <f>(SUM(Q366:Q372)-SUM(R366:R372))/SUM(Q366:Q372)</f>
        <v>#DIV/0!</v>
      </c>
      <c r="DA367" s="338" t="e">
        <f>(SUM(U366:U372)-SUM(V366:V372))/SUM(U366:U372)</f>
        <v>#DIV/0!</v>
      </c>
      <c r="DB367" s="338" t="e">
        <f>((SUM(E366:E372)-SUM(F366:F372))/SUM(E366:E372))</f>
        <v>#DIV/0!</v>
      </c>
      <c r="DC367" s="338" t="e">
        <f>((SUM(I366:I372)-SUM(J366:J372))/SUM(I366:I372))</f>
        <v>#DIV/0!</v>
      </c>
      <c r="DD367" s="338" t="e">
        <f>((SUM(M366:M372)-SUM(N366:N372))/SUM(M366:M372))</f>
        <v>#DIV/0!</v>
      </c>
      <c r="DE367" s="84">
        <f t="shared" si="223"/>
        <v>0</v>
      </c>
      <c r="DF367" s="84">
        <f t="shared" si="223"/>
        <v>0</v>
      </c>
      <c r="DG367" s="84">
        <f t="shared" si="223"/>
        <v>0</v>
      </c>
      <c r="DH367" s="84">
        <f t="shared" si="224"/>
        <v>0</v>
      </c>
      <c r="DI367" s="84">
        <f t="shared" si="224"/>
        <v>0</v>
      </c>
      <c r="DJ367" s="84">
        <f t="shared" si="224"/>
        <v>0</v>
      </c>
      <c r="DK367" s="84">
        <f t="shared" si="224"/>
        <v>0</v>
      </c>
      <c r="DL367" s="337">
        <f>IF(CC367&lt;99%,5000,IF(CC367&lt;99.2%,4500,IF(CC367&lt;99.3%,4000,IF(CC367&lt;99.4%,3500,IF(CC367&lt;99.5%,3000,IF(CC367&lt;99.6%,2500,IF(CC367&lt;99.7%,2000,IF(CC367&lt;99.8%,1500,))))))))</f>
        <v>0</v>
      </c>
      <c r="DM367" s="337">
        <f>IF(CD367&lt;99%,5000,IF(CD367&lt;99.2%,4500,IF(CD367&lt;99.3%,4000,IF(CD367&lt;99.4%,3500,IF(CD367&lt;99.5%,3000,IF(CD367&lt;99.6%,2500,IF(CD367&lt;99.7%,2000,IF(CD367&lt;99.8%,1500,))))))))</f>
        <v>0</v>
      </c>
      <c r="DN367" s="337">
        <f>IF(CE367&lt;99%,5000,IF(CE367&lt;99.2%,4500,IF(CE367&lt;99.3%,4000,IF(CE367&lt;99.4%,3500,IF(CE367&lt;99.5%,3000,IF(CE367&lt;99.6%,2500,IF(CE367&lt;99.7%,2000,IF(CE367&lt;99.8%,1500,))))))))</f>
        <v>0</v>
      </c>
      <c r="DO367" s="337">
        <f>IF(CF367&lt;88.2%,5000,IF(CF367&lt;88.4%,4500,IF(CF367&lt;88.5%,4000,IF(CF367&lt;88.6%,3500,IF(CF367&lt;88.7%,3000,IF(CF367&lt;88.8%,2500,IF(CF367&lt;88.9%,2000,IF(CF367&lt;90%,1500,))))))))</f>
        <v>0</v>
      </c>
      <c r="DP367" s="337">
        <f>IF(CG367&lt;99%,5000,IF(CG367&lt;99.2%,4500,IF(CG367&lt;99.3%,4000,IF(CG367&lt;99.4%,3500,IF(CG367&lt;99.5%,3000,IF(CG367&lt;99.6%,2500,IF(CG367&lt;99.7%,2000,IF(CG367&lt;99.8%,1500,))))))))</f>
        <v>0</v>
      </c>
      <c r="DQ367" s="337">
        <f>IF(CH367&lt;99%,5000,IF(CH367&lt;99.2%,4500,IF(CH367&lt;99.3%,4000,IF(CH367&lt;99.4%,3500,IF(CH367&lt;99.5%,3000,IF(CH367&lt;99.6%,2500,IF(CH367&lt;99.7%,2000,IF(CH367&lt;99.8%,1500,))))))))</f>
        <v>0</v>
      </c>
      <c r="DR367" s="337">
        <f>IF(CI367&lt;99%,5000,IF(CI367&lt;99.2%,4500,IF(CI367&lt;99.3%,4000,IF(CI367&lt;99.4%,3500,IF(CI367&lt;99.5%,3000,IF(CI367&lt;99.6%,2500,IF(CI367&lt;99.7%,2000,IF(CI367&lt;99.8%,1500,))))))))</f>
        <v>0</v>
      </c>
    </row>
    <row r="368" spans="1:122" ht="13.5" thickBot="1" x14ac:dyDescent="0.25">
      <c r="A368" s="84">
        <v>2042</v>
      </c>
      <c r="B368" s="335"/>
      <c r="D368" s="87"/>
      <c r="E368" s="84"/>
      <c r="F368" s="88"/>
      <c r="G368" s="84"/>
      <c r="H368" s="89"/>
      <c r="I368" s="88"/>
      <c r="J368" s="84"/>
      <c r="K368" s="88"/>
      <c r="L368" s="89"/>
      <c r="M368" s="88"/>
      <c r="N368" s="88"/>
      <c r="O368" s="88"/>
      <c r="P368" s="90"/>
      <c r="Q368" s="88"/>
      <c r="R368" s="88"/>
      <c r="S368" s="88"/>
      <c r="T368" s="90"/>
      <c r="U368" s="88"/>
      <c r="V368" s="88"/>
      <c r="W368" s="88"/>
      <c r="X368" s="90"/>
      <c r="Y368" s="84"/>
      <c r="Z368" s="84"/>
      <c r="AA368" s="94"/>
      <c r="AB368" s="115"/>
      <c r="AC368" s="84"/>
      <c r="AD368" s="84"/>
      <c r="AE368" s="115"/>
      <c r="AF368" s="84"/>
      <c r="AG368" s="84"/>
      <c r="AH368" s="115"/>
      <c r="AI368" s="84"/>
      <c r="AJ368" s="84"/>
      <c r="AK368" s="224"/>
      <c r="AL368" s="84"/>
      <c r="AM368" s="94"/>
      <c r="AN368" s="224"/>
      <c r="AO368" s="84"/>
      <c r="AP368" s="94"/>
      <c r="AQ368" s="224"/>
      <c r="AR368" s="84"/>
      <c r="AS368" s="94"/>
      <c r="AT368" s="224"/>
      <c r="AU368" s="84"/>
      <c r="AV368" s="225"/>
      <c r="AW368" s="226"/>
      <c r="AX368" s="226"/>
      <c r="AY368" s="227"/>
      <c r="AZ368" s="116"/>
      <c r="BA368" s="97"/>
      <c r="BB368" s="98"/>
      <c r="BC368" s="98"/>
      <c r="BD368" s="98"/>
      <c r="BE368" s="118"/>
      <c r="BF368" s="101"/>
      <c r="BG368" s="84"/>
      <c r="BH368" s="84"/>
      <c r="BI368" s="102"/>
      <c r="BJ368" s="102"/>
      <c r="BK368" s="102"/>
      <c r="BL368" s="103"/>
      <c r="BM368" s="104"/>
      <c r="BN368" s="102"/>
      <c r="BO368" s="102"/>
      <c r="BP368" s="104"/>
      <c r="BQ368" s="104"/>
      <c r="BR368" s="104"/>
      <c r="BS368" s="237"/>
      <c r="BT368" s="105">
        <f t="shared" si="241"/>
        <v>1</v>
      </c>
      <c r="BU368" s="105">
        <f t="shared" si="242"/>
        <v>1</v>
      </c>
      <c r="BV368" s="105">
        <f t="shared" si="243"/>
        <v>1</v>
      </c>
      <c r="BW368" s="105">
        <f t="shared" si="231"/>
        <v>1</v>
      </c>
      <c r="BX368" s="105">
        <f t="shared" si="244"/>
        <v>1</v>
      </c>
      <c r="BY368" s="105">
        <f t="shared" si="245"/>
        <v>1</v>
      </c>
      <c r="BZ368" s="105">
        <f t="shared" si="246"/>
        <v>1</v>
      </c>
      <c r="CA368" s="221">
        <v>0.98</v>
      </c>
      <c r="CB368" s="221">
        <v>0.9</v>
      </c>
      <c r="CC368" s="340"/>
      <c r="CD368" s="340"/>
      <c r="CE368" s="340"/>
      <c r="CF368" s="340"/>
      <c r="CG368" s="340"/>
      <c r="CH368" s="340"/>
      <c r="CI368" s="340"/>
      <c r="CJ368" s="222">
        <v>0.998</v>
      </c>
      <c r="CK368" s="222">
        <v>0.95</v>
      </c>
      <c r="CL368" s="223">
        <f t="shared" si="233"/>
        <v>0</v>
      </c>
      <c r="CM368" s="223">
        <f t="shared" si="234"/>
        <v>0</v>
      </c>
      <c r="CN368" s="223">
        <f t="shared" si="235"/>
        <v>0</v>
      </c>
      <c r="CO368" s="223">
        <f t="shared" si="236"/>
        <v>0</v>
      </c>
      <c r="CP368" s="223">
        <f t="shared" si="237"/>
        <v>0</v>
      </c>
      <c r="CQ368" s="223">
        <f t="shared" si="238"/>
        <v>0</v>
      </c>
      <c r="CR368" s="223">
        <f t="shared" si="239"/>
        <v>0</v>
      </c>
      <c r="CS368" s="343"/>
      <c r="CT368" s="343"/>
      <c r="CU368" s="343"/>
      <c r="CV368" s="343"/>
      <c r="CW368" s="343"/>
      <c r="CX368" s="343"/>
      <c r="CY368" s="343"/>
      <c r="CZ368" s="342"/>
      <c r="DA368" s="338"/>
      <c r="DB368" s="338"/>
      <c r="DC368" s="338"/>
      <c r="DD368" s="338"/>
      <c r="DE368" s="84">
        <f t="shared" si="223"/>
        <v>0</v>
      </c>
      <c r="DF368" s="84">
        <f t="shared" si="223"/>
        <v>0</v>
      </c>
      <c r="DG368" s="84">
        <f t="shared" si="223"/>
        <v>0</v>
      </c>
      <c r="DH368" s="84">
        <f t="shared" si="224"/>
        <v>0</v>
      </c>
      <c r="DI368" s="84">
        <f t="shared" si="224"/>
        <v>0</v>
      </c>
      <c r="DJ368" s="84">
        <f t="shared" si="224"/>
        <v>0</v>
      </c>
      <c r="DK368" s="84">
        <f t="shared" si="224"/>
        <v>0</v>
      </c>
      <c r="DL368" s="337"/>
      <c r="DM368" s="337"/>
      <c r="DN368" s="337"/>
      <c r="DO368" s="337"/>
      <c r="DP368" s="337"/>
      <c r="DQ368" s="337"/>
      <c r="DR368" s="337"/>
    </row>
    <row r="369" spans="1:122" ht="13.5" thickBot="1" x14ac:dyDescent="0.25">
      <c r="A369" s="84">
        <v>2043</v>
      </c>
      <c r="B369" s="335"/>
      <c r="D369" s="87"/>
      <c r="E369" s="84"/>
      <c r="F369" s="88"/>
      <c r="G369" s="84"/>
      <c r="H369" s="89"/>
      <c r="I369" s="88"/>
      <c r="J369" s="84"/>
      <c r="K369" s="88"/>
      <c r="L369" s="89"/>
      <c r="M369" s="88"/>
      <c r="N369" s="88"/>
      <c r="O369" s="88"/>
      <c r="P369" s="90"/>
      <c r="Q369" s="88"/>
      <c r="R369" s="88"/>
      <c r="S369" s="88"/>
      <c r="T369" s="90"/>
      <c r="U369" s="88"/>
      <c r="V369" s="88"/>
      <c r="W369" s="88"/>
      <c r="X369" s="90"/>
      <c r="Y369" s="84"/>
      <c r="Z369" s="84"/>
      <c r="AA369" s="94"/>
      <c r="AB369" s="115"/>
      <c r="AC369" s="84"/>
      <c r="AD369" s="84"/>
      <c r="AE369" s="115"/>
      <c r="AF369" s="84"/>
      <c r="AG369" s="84"/>
      <c r="AH369" s="115"/>
      <c r="AI369" s="84"/>
      <c r="AJ369" s="84"/>
      <c r="AK369" s="224"/>
      <c r="AL369" s="84"/>
      <c r="AM369" s="94"/>
      <c r="AN369" s="224"/>
      <c r="AO369" s="84"/>
      <c r="AP369" s="94"/>
      <c r="AQ369" s="224"/>
      <c r="AR369" s="84"/>
      <c r="AS369" s="94"/>
      <c r="AT369" s="224"/>
      <c r="AU369" s="84"/>
      <c r="AV369" s="225"/>
      <c r="AW369" s="226"/>
      <c r="AX369" s="226"/>
      <c r="AY369" s="227"/>
      <c r="AZ369" s="116"/>
      <c r="BA369" s="97"/>
      <c r="BB369" s="98"/>
      <c r="BC369" s="98"/>
      <c r="BD369" s="98"/>
      <c r="BE369" s="118"/>
      <c r="BF369" s="101"/>
      <c r="BG369" s="84"/>
      <c r="BH369" s="84"/>
      <c r="BI369" s="102"/>
      <c r="BJ369" s="102"/>
      <c r="BK369" s="102"/>
      <c r="BL369" s="103"/>
      <c r="BM369" s="104"/>
      <c r="BN369" s="102"/>
      <c r="BO369" s="102"/>
      <c r="BP369" s="104"/>
      <c r="BQ369" s="104"/>
      <c r="BR369" s="104"/>
      <c r="BS369" s="237"/>
      <c r="BT369" s="105">
        <f t="shared" si="241"/>
        <v>1</v>
      </c>
      <c r="BU369" s="105">
        <f t="shared" si="242"/>
        <v>1</v>
      </c>
      <c r="BV369" s="105">
        <f t="shared" si="243"/>
        <v>1</v>
      </c>
      <c r="BW369" s="105">
        <f t="shared" si="231"/>
        <v>1</v>
      </c>
      <c r="BX369" s="105">
        <f t="shared" si="244"/>
        <v>1</v>
      </c>
      <c r="BY369" s="105">
        <f t="shared" si="245"/>
        <v>1</v>
      </c>
      <c r="BZ369" s="105">
        <f t="shared" si="246"/>
        <v>1</v>
      </c>
      <c r="CA369" s="221">
        <v>0.98</v>
      </c>
      <c r="CB369" s="221">
        <v>0.9</v>
      </c>
      <c r="CC369" s="340"/>
      <c r="CD369" s="340"/>
      <c r="CE369" s="340"/>
      <c r="CF369" s="340"/>
      <c r="CG369" s="340"/>
      <c r="CH369" s="340"/>
      <c r="CI369" s="340"/>
      <c r="CJ369" s="222">
        <v>0.998</v>
      </c>
      <c r="CK369" s="222">
        <v>0.95</v>
      </c>
      <c r="CL369" s="223">
        <f t="shared" si="233"/>
        <v>0</v>
      </c>
      <c r="CM369" s="223">
        <f t="shared" si="234"/>
        <v>0</v>
      </c>
      <c r="CN369" s="223">
        <f t="shared" si="235"/>
        <v>0</v>
      </c>
      <c r="CO369" s="223">
        <f t="shared" si="236"/>
        <v>0</v>
      </c>
      <c r="CP369" s="223">
        <f t="shared" si="237"/>
        <v>0</v>
      </c>
      <c r="CQ369" s="223">
        <f t="shared" si="238"/>
        <v>0</v>
      </c>
      <c r="CR369" s="223">
        <f t="shared" si="239"/>
        <v>0</v>
      </c>
      <c r="CS369" s="343"/>
      <c r="CT369" s="343"/>
      <c r="CU369" s="343"/>
      <c r="CV369" s="343"/>
      <c r="CW369" s="343"/>
      <c r="CX369" s="343"/>
      <c r="CY369" s="343"/>
      <c r="CZ369" s="342"/>
      <c r="DA369" s="338"/>
      <c r="DB369" s="338"/>
      <c r="DC369" s="338"/>
      <c r="DD369" s="338"/>
      <c r="DE369" s="84">
        <f t="shared" si="223"/>
        <v>0</v>
      </c>
      <c r="DF369" s="84">
        <f t="shared" si="223"/>
        <v>0</v>
      </c>
      <c r="DG369" s="84">
        <f t="shared" si="223"/>
        <v>0</v>
      </c>
      <c r="DH369" s="84">
        <f t="shared" si="224"/>
        <v>0</v>
      </c>
      <c r="DI369" s="84">
        <f t="shared" si="224"/>
        <v>0</v>
      </c>
      <c r="DJ369" s="84">
        <f t="shared" si="224"/>
        <v>0</v>
      </c>
      <c r="DK369" s="84">
        <f t="shared" si="224"/>
        <v>0</v>
      </c>
      <c r="DL369" s="337"/>
      <c r="DM369" s="337"/>
      <c r="DN369" s="337"/>
      <c r="DO369" s="337"/>
      <c r="DP369" s="337"/>
      <c r="DQ369" s="337"/>
      <c r="DR369" s="337"/>
    </row>
    <row r="370" spans="1:122" ht="13.5" thickBot="1" x14ac:dyDescent="0.25">
      <c r="A370" s="84">
        <v>2044</v>
      </c>
      <c r="B370" s="335"/>
      <c r="D370" s="87"/>
      <c r="E370" s="84"/>
      <c r="F370" s="88"/>
      <c r="G370" s="84"/>
      <c r="H370" s="89"/>
      <c r="I370" s="88"/>
      <c r="J370" s="84"/>
      <c r="K370" s="88"/>
      <c r="L370" s="89"/>
      <c r="M370" s="88"/>
      <c r="N370" s="88"/>
      <c r="O370" s="88"/>
      <c r="P370" s="90"/>
      <c r="Q370" s="88"/>
      <c r="R370" s="88"/>
      <c r="S370" s="88"/>
      <c r="T370" s="90"/>
      <c r="U370" s="88"/>
      <c r="V370" s="88"/>
      <c r="W370" s="88"/>
      <c r="X370" s="90"/>
      <c r="Y370" s="84"/>
      <c r="Z370" s="84"/>
      <c r="AA370" s="94"/>
      <c r="AB370" s="115"/>
      <c r="AC370" s="84"/>
      <c r="AD370" s="84"/>
      <c r="AE370" s="115"/>
      <c r="AF370" s="84"/>
      <c r="AG370" s="84"/>
      <c r="AH370" s="115"/>
      <c r="AI370" s="84"/>
      <c r="AJ370" s="84"/>
      <c r="AK370" s="224"/>
      <c r="AL370" s="84"/>
      <c r="AM370" s="94"/>
      <c r="AN370" s="224"/>
      <c r="AO370" s="84"/>
      <c r="AP370" s="94"/>
      <c r="AQ370" s="224"/>
      <c r="AR370" s="84"/>
      <c r="AS370" s="94"/>
      <c r="AT370" s="224"/>
      <c r="AU370" s="84"/>
      <c r="AV370" s="225"/>
      <c r="AW370" s="226"/>
      <c r="AX370" s="226"/>
      <c r="AY370" s="227"/>
      <c r="AZ370" s="116"/>
      <c r="BA370" s="97"/>
      <c r="BB370" s="98"/>
      <c r="BC370" s="98"/>
      <c r="BD370" s="98"/>
      <c r="BE370" s="118"/>
      <c r="BF370" s="101"/>
      <c r="BG370" s="84"/>
      <c r="BH370" s="84"/>
      <c r="BI370" s="102"/>
      <c r="BJ370" s="102"/>
      <c r="BK370" s="102"/>
      <c r="BL370" s="103"/>
      <c r="BM370" s="104"/>
      <c r="BN370" s="102"/>
      <c r="BO370" s="102"/>
      <c r="BP370" s="104"/>
      <c r="BQ370" s="104"/>
      <c r="BR370" s="104"/>
      <c r="BS370" s="237"/>
      <c r="BT370" s="105">
        <f t="shared" si="241"/>
        <v>1</v>
      </c>
      <c r="BU370" s="105">
        <f t="shared" si="242"/>
        <v>1</v>
      </c>
      <c r="BV370" s="105">
        <f t="shared" si="243"/>
        <v>1</v>
      </c>
      <c r="BW370" s="105">
        <f t="shared" si="231"/>
        <v>1</v>
      </c>
      <c r="BX370" s="105">
        <f t="shared" si="244"/>
        <v>1</v>
      </c>
      <c r="BY370" s="105">
        <f t="shared" si="245"/>
        <v>1</v>
      </c>
      <c r="BZ370" s="105">
        <f t="shared" si="246"/>
        <v>1</v>
      </c>
      <c r="CA370" s="221">
        <v>0.98</v>
      </c>
      <c r="CB370" s="221">
        <v>0.9</v>
      </c>
      <c r="CC370" s="340"/>
      <c r="CD370" s="340"/>
      <c r="CE370" s="340"/>
      <c r="CF370" s="340"/>
      <c r="CG370" s="340"/>
      <c r="CH370" s="340"/>
      <c r="CI370" s="340"/>
      <c r="CJ370" s="222">
        <v>0.998</v>
      </c>
      <c r="CK370" s="222">
        <v>0.95</v>
      </c>
      <c r="CL370" s="223">
        <f t="shared" si="233"/>
        <v>0</v>
      </c>
      <c r="CM370" s="223">
        <f t="shared" si="234"/>
        <v>0</v>
      </c>
      <c r="CN370" s="223">
        <f t="shared" si="235"/>
        <v>0</v>
      </c>
      <c r="CO370" s="223">
        <f t="shared" si="236"/>
        <v>0</v>
      </c>
      <c r="CP370" s="223">
        <f t="shared" si="237"/>
        <v>0</v>
      </c>
      <c r="CQ370" s="223">
        <f t="shared" si="238"/>
        <v>0</v>
      </c>
      <c r="CR370" s="223">
        <f t="shared" si="239"/>
        <v>0</v>
      </c>
      <c r="CS370" s="343"/>
      <c r="CT370" s="343"/>
      <c r="CU370" s="343"/>
      <c r="CV370" s="343"/>
      <c r="CW370" s="343"/>
      <c r="CX370" s="343"/>
      <c r="CY370" s="343"/>
      <c r="CZ370" s="342"/>
      <c r="DA370" s="338"/>
      <c r="DB370" s="338"/>
      <c r="DC370" s="338"/>
      <c r="DD370" s="338"/>
      <c r="DE370" s="84">
        <f t="shared" si="223"/>
        <v>0</v>
      </c>
      <c r="DF370" s="84">
        <f t="shared" si="223"/>
        <v>0</v>
      </c>
      <c r="DG370" s="84">
        <f t="shared" si="223"/>
        <v>0</v>
      </c>
      <c r="DH370" s="84">
        <f t="shared" si="224"/>
        <v>0</v>
      </c>
      <c r="DI370" s="84">
        <f t="shared" si="224"/>
        <v>0</v>
      </c>
      <c r="DJ370" s="84">
        <f t="shared" si="224"/>
        <v>0</v>
      </c>
      <c r="DK370" s="84">
        <f t="shared" si="224"/>
        <v>0</v>
      </c>
      <c r="DL370" s="337"/>
      <c r="DM370" s="337"/>
      <c r="DN370" s="337"/>
      <c r="DO370" s="337"/>
      <c r="DP370" s="337"/>
      <c r="DQ370" s="337"/>
      <c r="DR370" s="337"/>
    </row>
    <row r="371" spans="1:122" ht="13.5" thickBot="1" x14ac:dyDescent="0.25">
      <c r="A371" s="84">
        <v>2045</v>
      </c>
      <c r="B371" s="335"/>
      <c r="D371" s="87"/>
      <c r="E371" s="84"/>
      <c r="F371" s="88"/>
      <c r="G371" s="84"/>
      <c r="H371" s="89"/>
      <c r="I371" s="88"/>
      <c r="J371" s="84"/>
      <c r="K371" s="88"/>
      <c r="L371" s="89"/>
      <c r="M371" s="88"/>
      <c r="N371" s="88"/>
      <c r="O371" s="88"/>
      <c r="P371" s="90"/>
      <c r="Q371" s="88"/>
      <c r="R371" s="88"/>
      <c r="S371" s="88"/>
      <c r="T371" s="90"/>
      <c r="U371" s="88"/>
      <c r="V371" s="88"/>
      <c r="W371" s="88"/>
      <c r="X371" s="90"/>
      <c r="Y371" s="84"/>
      <c r="Z371" s="84"/>
      <c r="AA371" s="94"/>
      <c r="AB371" s="115"/>
      <c r="AC371" s="84"/>
      <c r="AD371" s="84"/>
      <c r="AE371" s="115"/>
      <c r="AF371" s="84"/>
      <c r="AG371" s="84"/>
      <c r="AH371" s="115"/>
      <c r="AI371" s="84"/>
      <c r="AJ371" s="84"/>
      <c r="AK371" s="224"/>
      <c r="AL371" s="84"/>
      <c r="AM371" s="94"/>
      <c r="AN371" s="224"/>
      <c r="AO371" s="84"/>
      <c r="AP371" s="94"/>
      <c r="AQ371" s="224"/>
      <c r="AR371" s="84"/>
      <c r="AS371" s="94"/>
      <c r="AT371" s="224"/>
      <c r="AU371" s="84"/>
      <c r="AV371" s="225"/>
      <c r="AW371" s="226"/>
      <c r="AX371" s="226"/>
      <c r="AY371" s="227"/>
      <c r="AZ371" s="116"/>
      <c r="BA371" s="97"/>
      <c r="BB371" s="98"/>
      <c r="BC371" s="98"/>
      <c r="BD371" s="98"/>
      <c r="BE371" s="118"/>
      <c r="BF371" s="101"/>
      <c r="BG371" s="84"/>
      <c r="BH371" s="84"/>
      <c r="BI371" s="102"/>
      <c r="BJ371" s="102"/>
      <c r="BK371" s="102"/>
      <c r="BL371" s="103"/>
      <c r="BM371" s="104"/>
      <c r="BN371" s="102"/>
      <c r="BO371" s="102"/>
      <c r="BP371" s="104"/>
      <c r="BQ371" s="104"/>
      <c r="BR371" s="104"/>
      <c r="BS371" s="237"/>
      <c r="BT371" s="105">
        <f t="shared" si="241"/>
        <v>1</v>
      </c>
      <c r="BU371" s="105">
        <f t="shared" si="242"/>
        <v>1</v>
      </c>
      <c r="BV371" s="105">
        <f t="shared" si="243"/>
        <v>1</v>
      </c>
      <c r="BW371" s="105">
        <f t="shared" si="231"/>
        <v>1</v>
      </c>
      <c r="BX371" s="105">
        <f t="shared" si="244"/>
        <v>1</v>
      </c>
      <c r="BY371" s="105">
        <f t="shared" si="245"/>
        <v>1</v>
      </c>
      <c r="BZ371" s="105">
        <f t="shared" si="246"/>
        <v>1</v>
      </c>
      <c r="CA371" s="221">
        <v>0.98</v>
      </c>
      <c r="CB371" s="221">
        <v>0.9</v>
      </c>
      <c r="CC371" s="340"/>
      <c r="CD371" s="340"/>
      <c r="CE371" s="340"/>
      <c r="CF371" s="340"/>
      <c r="CG371" s="340"/>
      <c r="CH371" s="340"/>
      <c r="CI371" s="340"/>
      <c r="CJ371" s="222">
        <v>0.998</v>
      </c>
      <c r="CK371" s="222">
        <v>0.95</v>
      </c>
      <c r="CL371" s="223">
        <f t="shared" si="233"/>
        <v>0</v>
      </c>
      <c r="CM371" s="223">
        <f t="shared" si="234"/>
        <v>0</v>
      </c>
      <c r="CN371" s="223">
        <f t="shared" si="235"/>
        <v>0</v>
      </c>
      <c r="CO371" s="223">
        <f t="shared" si="236"/>
        <v>0</v>
      </c>
      <c r="CP371" s="223">
        <f t="shared" si="237"/>
        <v>0</v>
      </c>
      <c r="CQ371" s="223">
        <f t="shared" si="238"/>
        <v>0</v>
      </c>
      <c r="CR371" s="223">
        <f t="shared" si="239"/>
        <v>0</v>
      </c>
      <c r="CS371" s="343"/>
      <c r="CT371" s="343"/>
      <c r="CU371" s="343"/>
      <c r="CV371" s="343"/>
      <c r="CW371" s="343"/>
      <c r="CX371" s="343"/>
      <c r="CY371" s="343"/>
      <c r="CZ371" s="342"/>
      <c r="DA371" s="338"/>
      <c r="DB371" s="338"/>
      <c r="DC371" s="338"/>
      <c r="DD371" s="338"/>
      <c r="DE371" s="84">
        <f t="shared" si="223"/>
        <v>0</v>
      </c>
      <c r="DF371" s="84">
        <f t="shared" si="223"/>
        <v>0</v>
      </c>
      <c r="DG371" s="84">
        <f t="shared" si="223"/>
        <v>0</v>
      </c>
      <c r="DH371" s="84">
        <f t="shared" si="224"/>
        <v>0</v>
      </c>
      <c r="DI371" s="84">
        <f t="shared" si="224"/>
        <v>0</v>
      </c>
      <c r="DJ371" s="84">
        <f t="shared" si="224"/>
        <v>0</v>
      </c>
      <c r="DK371" s="84">
        <f t="shared" si="224"/>
        <v>0</v>
      </c>
      <c r="DL371" s="337"/>
      <c r="DM371" s="337"/>
      <c r="DN371" s="337"/>
      <c r="DO371" s="337"/>
      <c r="DP371" s="337"/>
      <c r="DQ371" s="337"/>
      <c r="DR371" s="337"/>
    </row>
    <row r="372" spans="1:122" ht="13.5" thickBot="1" x14ac:dyDescent="0.25">
      <c r="A372" s="84">
        <v>2046</v>
      </c>
      <c r="B372" s="335"/>
      <c r="D372" s="87"/>
      <c r="E372" s="84"/>
      <c r="F372" s="88"/>
      <c r="G372" s="84"/>
      <c r="H372" s="89"/>
      <c r="I372" s="88"/>
      <c r="J372" s="84"/>
      <c r="K372" s="88"/>
      <c r="L372" s="89"/>
      <c r="M372" s="88"/>
      <c r="N372" s="88"/>
      <c r="O372" s="88"/>
      <c r="P372" s="90"/>
      <c r="Q372" s="88"/>
      <c r="R372" s="88"/>
      <c r="S372" s="88"/>
      <c r="T372" s="90"/>
      <c r="U372" s="88"/>
      <c r="V372" s="88"/>
      <c r="W372" s="88"/>
      <c r="X372" s="90"/>
      <c r="Y372" s="84"/>
      <c r="Z372" s="84"/>
      <c r="AA372" s="94"/>
      <c r="AB372" s="115"/>
      <c r="AC372" s="84"/>
      <c r="AD372" s="84"/>
      <c r="AE372" s="115"/>
      <c r="AF372" s="84"/>
      <c r="AG372" s="84"/>
      <c r="AH372" s="115"/>
      <c r="AI372" s="84"/>
      <c r="AJ372" s="84"/>
      <c r="AK372" s="224"/>
      <c r="AL372" s="84"/>
      <c r="AM372" s="94"/>
      <c r="AN372" s="224"/>
      <c r="AO372" s="84"/>
      <c r="AP372" s="94"/>
      <c r="AQ372" s="224"/>
      <c r="AR372" s="84"/>
      <c r="AS372" s="94"/>
      <c r="AT372" s="224"/>
      <c r="AU372" s="84"/>
      <c r="AV372" s="225"/>
      <c r="AW372" s="226"/>
      <c r="AX372" s="226"/>
      <c r="AY372" s="227"/>
      <c r="AZ372" s="116"/>
      <c r="BA372" s="97"/>
      <c r="BB372" s="98"/>
      <c r="BC372" s="98"/>
      <c r="BD372" s="98"/>
      <c r="BE372" s="118"/>
      <c r="BF372" s="101"/>
      <c r="BG372" s="84"/>
      <c r="BH372" s="84"/>
      <c r="BI372" s="102"/>
      <c r="BJ372" s="102"/>
      <c r="BK372" s="102"/>
      <c r="BL372" s="103"/>
      <c r="BM372" s="104"/>
      <c r="BN372" s="102"/>
      <c r="BO372" s="102"/>
      <c r="BP372" s="104"/>
      <c r="BQ372" s="104"/>
      <c r="BR372" s="104"/>
      <c r="BS372" s="237"/>
      <c r="BT372" s="105">
        <f t="shared" si="241"/>
        <v>1</v>
      </c>
      <c r="BU372" s="105">
        <f t="shared" si="242"/>
        <v>1</v>
      </c>
      <c r="BV372" s="105">
        <f t="shared" si="243"/>
        <v>1</v>
      </c>
      <c r="BW372" s="105">
        <f t="shared" si="231"/>
        <v>1</v>
      </c>
      <c r="BX372" s="105">
        <f t="shared" si="244"/>
        <v>1</v>
      </c>
      <c r="BY372" s="105">
        <f t="shared" si="245"/>
        <v>1</v>
      </c>
      <c r="BZ372" s="105">
        <f t="shared" si="246"/>
        <v>1</v>
      </c>
      <c r="CA372" s="221">
        <v>0.98</v>
      </c>
      <c r="CB372" s="221">
        <v>0.9</v>
      </c>
      <c r="CC372" s="340"/>
      <c r="CD372" s="340"/>
      <c r="CE372" s="340"/>
      <c r="CF372" s="340"/>
      <c r="CG372" s="340"/>
      <c r="CH372" s="340"/>
      <c r="CI372" s="340"/>
      <c r="CJ372" s="222">
        <v>0.998</v>
      </c>
      <c r="CK372" s="222">
        <v>0.95</v>
      </c>
      <c r="CL372" s="223">
        <f t="shared" si="233"/>
        <v>0</v>
      </c>
      <c r="CM372" s="223">
        <f t="shared" si="234"/>
        <v>0</v>
      </c>
      <c r="CN372" s="223">
        <f t="shared" si="235"/>
        <v>0</v>
      </c>
      <c r="CO372" s="223">
        <f t="shared" si="236"/>
        <v>0</v>
      </c>
      <c r="CP372" s="223">
        <f t="shared" si="237"/>
        <v>0</v>
      </c>
      <c r="CQ372" s="223">
        <f t="shared" si="238"/>
        <v>0</v>
      </c>
      <c r="CR372" s="223">
        <f t="shared" si="239"/>
        <v>0</v>
      </c>
      <c r="CS372" s="343"/>
      <c r="CT372" s="343"/>
      <c r="CU372" s="343"/>
      <c r="CV372" s="343"/>
      <c r="CW372" s="343"/>
      <c r="CX372" s="343"/>
      <c r="CY372" s="343"/>
      <c r="CZ372" s="342"/>
      <c r="DA372" s="338"/>
      <c r="DB372" s="338"/>
      <c r="DC372" s="338"/>
      <c r="DD372" s="338"/>
      <c r="DE372" s="84">
        <f t="shared" si="223"/>
        <v>0</v>
      </c>
      <c r="DF372" s="84">
        <f t="shared" si="223"/>
        <v>0</v>
      </c>
      <c r="DG372" s="84">
        <f t="shared" si="223"/>
        <v>0</v>
      </c>
      <c r="DH372" s="84">
        <f t="shared" si="224"/>
        <v>0</v>
      </c>
      <c r="DI372" s="84">
        <f t="shared" si="224"/>
        <v>0</v>
      </c>
      <c r="DJ372" s="84">
        <f t="shared" si="224"/>
        <v>0</v>
      </c>
      <c r="DK372" s="84">
        <f t="shared" si="224"/>
        <v>0</v>
      </c>
      <c r="DL372" s="337"/>
      <c r="DM372" s="337"/>
      <c r="DN372" s="337"/>
      <c r="DO372" s="337"/>
      <c r="DP372" s="337"/>
      <c r="DQ372" s="337"/>
      <c r="DR372" s="337"/>
    </row>
    <row r="373" spans="1:122" ht="13.5" thickBot="1" x14ac:dyDescent="0.25">
      <c r="A373" s="84">
        <v>2047</v>
      </c>
      <c r="B373" s="336"/>
      <c r="D373" s="87"/>
      <c r="E373" s="84"/>
      <c r="F373" s="88"/>
      <c r="G373" s="84"/>
      <c r="H373" s="89"/>
      <c r="I373" s="88"/>
      <c r="J373" s="84"/>
      <c r="K373" s="88"/>
      <c r="L373" s="89"/>
      <c r="M373" s="88"/>
      <c r="N373" s="88"/>
      <c r="O373" s="88"/>
      <c r="P373" s="90"/>
      <c r="Q373" s="88"/>
      <c r="R373" s="88"/>
      <c r="S373" s="88"/>
      <c r="T373" s="90"/>
      <c r="U373" s="88"/>
      <c r="V373" s="88"/>
      <c r="W373" s="88"/>
      <c r="X373" s="90"/>
      <c r="Y373" s="84"/>
      <c r="Z373" s="84"/>
      <c r="AA373" s="94"/>
      <c r="AB373" s="115"/>
      <c r="AC373" s="84"/>
      <c r="AD373" s="84"/>
      <c r="AE373" s="115"/>
      <c r="AF373" s="84"/>
      <c r="AG373" s="84"/>
      <c r="AH373" s="115"/>
      <c r="AI373" s="84"/>
      <c r="AJ373" s="84"/>
      <c r="AK373" s="224"/>
      <c r="AL373" s="84"/>
      <c r="AM373" s="94"/>
      <c r="AN373" s="224"/>
      <c r="AO373" s="84"/>
      <c r="AP373" s="94"/>
      <c r="AQ373" s="224"/>
      <c r="AR373" s="84"/>
      <c r="AS373" s="94"/>
      <c r="AT373" s="224"/>
      <c r="AU373" s="84"/>
      <c r="AV373" s="225"/>
      <c r="AW373" s="226"/>
      <c r="AX373" s="226"/>
      <c r="AY373" s="227"/>
      <c r="AZ373" s="116"/>
      <c r="BA373" s="97"/>
      <c r="BB373" s="98"/>
      <c r="BC373" s="98"/>
      <c r="BD373" s="98"/>
      <c r="BE373" s="118"/>
      <c r="BF373" s="101"/>
      <c r="BG373" s="84"/>
      <c r="BH373" s="84"/>
      <c r="BI373" s="102"/>
      <c r="BJ373" s="102"/>
      <c r="BK373" s="102"/>
      <c r="BL373" s="103"/>
      <c r="BM373" s="104"/>
      <c r="BN373" s="102"/>
      <c r="BO373" s="102"/>
      <c r="BP373" s="104"/>
      <c r="BQ373" s="104"/>
      <c r="BR373" s="104"/>
      <c r="BS373" s="237"/>
      <c r="BT373" s="105">
        <f t="shared" si="241"/>
        <v>1</v>
      </c>
      <c r="BU373" s="105">
        <f t="shared" si="242"/>
        <v>1</v>
      </c>
      <c r="BV373" s="105">
        <f t="shared" si="243"/>
        <v>1</v>
      </c>
      <c r="BW373" s="105">
        <f t="shared" si="231"/>
        <v>1</v>
      </c>
      <c r="BX373" s="105">
        <f t="shared" si="244"/>
        <v>1</v>
      </c>
      <c r="BY373" s="105">
        <f t="shared" si="245"/>
        <v>1</v>
      </c>
      <c r="BZ373" s="105">
        <f t="shared" si="246"/>
        <v>1</v>
      </c>
      <c r="CA373" s="221">
        <v>0.98</v>
      </c>
      <c r="CB373" s="221">
        <v>0.9</v>
      </c>
      <c r="CC373" s="341"/>
      <c r="CD373" s="341"/>
      <c r="CE373" s="341"/>
      <c r="CF373" s="341"/>
      <c r="CG373" s="341"/>
      <c r="CH373" s="341"/>
      <c r="CI373" s="341"/>
      <c r="CJ373" s="222">
        <v>0.998</v>
      </c>
      <c r="CK373" s="222">
        <v>0.95</v>
      </c>
      <c r="CL373" s="223">
        <f t="shared" si="233"/>
        <v>0</v>
      </c>
      <c r="CM373" s="223">
        <f t="shared" si="234"/>
        <v>0</v>
      </c>
      <c r="CN373" s="223">
        <f t="shared" si="235"/>
        <v>0</v>
      </c>
      <c r="CO373" s="223">
        <f t="shared" si="236"/>
        <v>0</v>
      </c>
      <c r="CP373" s="223">
        <f t="shared" si="237"/>
        <v>0</v>
      </c>
      <c r="CQ373" s="223">
        <f t="shared" si="238"/>
        <v>0</v>
      </c>
      <c r="CR373" s="223">
        <f t="shared" si="239"/>
        <v>0</v>
      </c>
      <c r="CS373" s="343"/>
      <c r="CT373" s="343"/>
      <c r="CU373" s="343"/>
      <c r="CV373" s="343"/>
      <c r="CW373" s="343"/>
      <c r="CX373" s="343"/>
      <c r="CY373" s="343"/>
      <c r="CZ373" s="342"/>
      <c r="DA373" s="338"/>
      <c r="DB373" s="338"/>
      <c r="DC373" s="338"/>
      <c r="DD373" s="338"/>
      <c r="DE373" s="84">
        <f t="shared" si="223"/>
        <v>0</v>
      </c>
      <c r="DF373" s="84">
        <f t="shared" si="223"/>
        <v>0</v>
      </c>
      <c r="DG373" s="84">
        <f t="shared" si="223"/>
        <v>0</v>
      </c>
      <c r="DH373" s="84">
        <f t="shared" si="224"/>
        <v>0</v>
      </c>
      <c r="DI373" s="84">
        <f t="shared" si="224"/>
        <v>0</v>
      </c>
      <c r="DJ373" s="84">
        <f t="shared" si="224"/>
        <v>0</v>
      </c>
      <c r="DK373" s="84">
        <f t="shared" si="224"/>
        <v>0</v>
      </c>
      <c r="DL373" s="337"/>
      <c r="DM373" s="337"/>
      <c r="DN373" s="337"/>
      <c r="DO373" s="337"/>
      <c r="DP373" s="337"/>
      <c r="DQ373" s="337"/>
      <c r="DR373" s="337"/>
    </row>
    <row r="374" spans="1:122" ht="13.5" thickBot="1" x14ac:dyDescent="0.25">
      <c r="A374" s="84">
        <v>2048</v>
      </c>
      <c r="B374" s="334">
        <v>20</v>
      </c>
      <c r="D374" s="87"/>
      <c r="E374" s="84"/>
      <c r="F374" s="88"/>
      <c r="G374" s="84"/>
      <c r="H374" s="89"/>
      <c r="I374" s="88"/>
      <c r="J374" s="84"/>
      <c r="K374" s="88"/>
      <c r="L374" s="89"/>
      <c r="M374" s="88"/>
      <c r="N374" s="88"/>
      <c r="O374" s="88"/>
      <c r="P374" s="90"/>
      <c r="Q374" s="88"/>
      <c r="R374" s="88"/>
      <c r="S374" s="88"/>
      <c r="T374" s="90"/>
      <c r="U374" s="88"/>
      <c r="V374" s="88"/>
      <c r="W374" s="88"/>
      <c r="X374" s="90"/>
      <c r="Y374" s="84"/>
      <c r="Z374" s="84"/>
      <c r="AA374" s="94"/>
      <c r="AB374" s="115"/>
      <c r="AC374" s="84"/>
      <c r="AD374" s="84"/>
      <c r="AE374" s="115"/>
      <c r="AF374" s="84"/>
      <c r="AG374" s="84"/>
      <c r="AH374" s="115"/>
      <c r="AI374" s="84"/>
      <c r="AJ374" s="84"/>
      <c r="AK374" s="224"/>
      <c r="AL374" s="84"/>
      <c r="AM374" s="94"/>
      <c r="AN374" s="224"/>
      <c r="AO374" s="84"/>
      <c r="AP374" s="94"/>
      <c r="AQ374" s="224"/>
      <c r="AR374" s="84"/>
      <c r="AS374" s="94"/>
      <c r="AT374" s="224"/>
      <c r="AU374" s="84"/>
      <c r="AV374" s="225"/>
      <c r="AW374" s="226"/>
      <c r="AX374" s="226"/>
      <c r="AY374" s="227"/>
      <c r="AZ374" s="116"/>
      <c r="BA374" s="97"/>
      <c r="BB374" s="98"/>
      <c r="BC374" s="98"/>
      <c r="BD374" s="98"/>
      <c r="BE374" s="118"/>
      <c r="BF374" s="101"/>
      <c r="BG374" s="84"/>
      <c r="BH374" s="84"/>
      <c r="BI374" s="102"/>
      <c r="BJ374" s="102"/>
      <c r="BK374" s="102"/>
      <c r="BL374" s="103"/>
      <c r="BM374" s="104"/>
      <c r="BN374" s="102"/>
      <c r="BO374" s="102"/>
      <c r="BP374" s="104"/>
      <c r="BQ374" s="104"/>
      <c r="BR374" s="104"/>
      <c r="BS374" s="237"/>
      <c r="BT374" s="105">
        <f t="shared" si="241"/>
        <v>1</v>
      </c>
      <c r="BU374" s="105">
        <f t="shared" si="242"/>
        <v>1</v>
      </c>
      <c r="BV374" s="105">
        <f t="shared" si="243"/>
        <v>1</v>
      </c>
      <c r="BW374" s="105">
        <f t="shared" si="231"/>
        <v>1</v>
      </c>
      <c r="BX374" s="105">
        <f t="shared" si="244"/>
        <v>1</v>
      </c>
      <c r="BY374" s="105">
        <f t="shared" si="245"/>
        <v>1</v>
      </c>
      <c r="BZ374" s="105">
        <f t="shared" si="246"/>
        <v>1</v>
      </c>
      <c r="CA374" s="221">
        <v>0.98</v>
      </c>
      <c r="CB374" s="221">
        <v>0.9</v>
      </c>
      <c r="CC374" s="339">
        <f t="shared" ref="CC374:CI374" si="251">AVERAGE(BT374:BT380)</f>
        <v>1</v>
      </c>
      <c r="CD374" s="339">
        <f t="shared" si="251"/>
        <v>1</v>
      </c>
      <c r="CE374" s="339">
        <f t="shared" si="251"/>
        <v>1</v>
      </c>
      <c r="CF374" s="339">
        <f t="shared" si="251"/>
        <v>1</v>
      </c>
      <c r="CG374" s="339">
        <f t="shared" si="251"/>
        <v>1</v>
      </c>
      <c r="CH374" s="339">
        <f t="shared" si="251"/>
        <v>1</v>
      </c>
      <c r="CI374" s="339">
        <f t="shared" si="251"/>
        <v>1</v>
      </c>
      <c r="CJ374" s="222">
        <v>0.998</v>
      </c>
      <c r="CK374" s="222">
        <v>0.95</v>
      </c>
      <c r="CL374" s="223">
        <f t="shared" si="233"/>
        <v>0</v>
      </c>
      <c r="CM374" s="223">
        <f t="shared" si="234"/>
        <v>0</v>
      </c>
      <c r="CN374" s="223">
        <f t="shared" si="235"/>
        <v>0</v>
      </c>
      <c r="CO374" s="223">
        <f t="shared" si="236"/>
        <v>0</v>
      </c>
      <c r="CP374" s="223">
        <f t="shared" si="237"/>
        <v>0</v>
      </c>
      <c r="CQ374" s="223">
        <f t="shared" si="238"/>
        <v>0</v>
      </c>
      <c r="CR374" s="223">
        <f t="shared" si="239"/>
        <v>0</v>
      </c>
      <c r="CS374" s="342">
        <f t="shared" ref="CS374:CY374" si="252">AVERAGE(CL374:CL380)</f>
        <v>0</v>
      </c>
      <c r="CT374" s="342">
        <f t="shared" si="252"/>
        <v>0</v>
      </c>
      <c r="CU374" s="342">
        <f t="shared" si="252"/>
        <v>0</v>
      </c>
      <c r="CV374" s="342">
        <f t="shared" si="252"/>
        <v>0</v>
      </c>
      <c r="CW374" s="342">
        <f t="shared" si="252"/>
        <v>0</v>
      </c>
      <c r="CX374" s="342">
        <f t="shared" si="252"/>
        <v>0</v>
      </c>
      <c r="CY374" s="342">
        <f t="shared" si="252"/>
        <v>0</v>
      </c>
      <c r="CZ374" s="342" t="e">
        <f>(SUM(Q373:Q379)-SUM(R373:R379))/SUM(Q373:Q379)</f>
        <v>#DIV/0!</v>
      </c>
      <c r="DA374" s="338" t="e">
        <f>(SUM(U373:U379)-SUM(V373:V379))/SUM(U373:U379)</f>
        <v>#DIV/0!</v>
      </c>
      <c r="DB374" s="338" t="e">
        <f>((SUM(E373:E379)-SUM(F373:F379))/SUM(E373:E379))</f>
        <v>#DIV/0!</v>
      </c>
      <c r="DC374" s="338" t="e">
        <f>((SUM(I373:I379)-SUM(J373:J379))/SUM(I373:I379))</f>
        <v>#DIV/0!</v>
      </c>
      <c r="DD374" s="338" t="e">
        <f>((SUM(M373:M379)-SUM(N373:N379))/SUM(M373:M379))</f>
        <v>#DIV/0!</v>
      </c>
      <c r="DE374" s="84">
        <f t="shared" si="223"/>
        <v>0</v>
      </c>
      <c r="DF374" s="84">
        <f t="shared" si="223"/>
        <v>0</v>
      </c>
      <c r="DG374" s="84">
        <f t="shared" si="223"/>
        <v>0</v>
      </c>
      <c r="DH374" s="84">
        <f t="shared" si="224"/>
        <v>0</v>
      </c>
      <c r="DI374" s="84">
        <f t="shared" si="224"/>
        <v>0</v>
      </c>
      <c r="DJ374" s="84">
        <f t="shared" si="224"/>
        <v>0</v>
      </c>
      <c r="DK374" s="84">
        <f t="shared" si="224"/>
        <v>0</v>
      </c>
      <c r="DL374" s="337">
        <f>IF(CC374&lt;99%,5000,IF(CC374&lt;99.2%,4500,IF(CC374&lt;99.3%,4000,IF(CC374&lt;99.4%,3500,IF(CC374&lt;99.5%,3000,IF(CC374&lt;99.6%,2500,IF(CC374&lt;99.7%,2000,IF(CC374&lt;99.8%,1500,))))))))</f>
        <v>0</v>
      </c>
      <c r="DM374" s="337">
        <f>IF(CD374&lt;99%,5000,IF(CD374&lt;99.2%,4500,IF(CD374&lt;99.3%,4000,IF(CD374&lt;99.4%,3500,IF(CD374&lt;99.5%,3000,IF(CD374&lt;99.6%,2500,IF(CD374&lt;99.7%,2000,IF(CD374&lt;99.8%,1500,))))))))</f>
        <v>0</v>
      </c>
      <c r="DN374" s="337">
        <f>IF(CE374&lt;99%,5000,IF(CE374&lt;99.2%,4500,IF(CE374&lt;99.3%,4000,IF(CE374&lt;99.4%,3500,IF(CE374&lt;99.5%,3000,IF(CE374&lt;99.6%,2500,IF(CE374&lt;99.7%,2000,IF(CE374&lt;99.8%,1500,))))))))</f>
        <v>0</v>
      </c>
      <c r="DO374" s="337">
        <f>IF(CF374&lt;88.2%,5000,IF(CF374&lt;88.4%,4500,IF(CF374&lt;88.5%,4000,IF(CF374&lt;88.6%,3500,IF(CF374&lt;88.7%,3000,IF(CF374&lt;88.8%,2500,IF(CF374&lt;88.9%,2000,IF(CF374&lt;90%,1500,))))))))</f>
        <v>0</v>
      </c>
      <c r="DP374" s="337">
        <f>IF(CG374&lt;99%,5000,IF(CG374&lt;99.2%,4500,IF(CG374&lt;99.3%,4000,IF(CG374&lt;99.4%,3500,IF(CG374&lt;99.5%,3000,IF(CG374&lt;99.6%,2500,IF(CG374&lt;99.7%,2000,IF(CG374&lt;99.8%,1500,))))))))</f>
        <v>0</v>
      </c>
      <c r="DQ374" s="337">
        <f>IF(CH374&lt;99%,5000,IF(CH374&lt;99.2%,4500,IF(CH374&lt;99.3%,4000,IF(CH374&lt;99.4%,3500,IF(CH374&lt;99.5%,3000,IF(CH374&lt;99.6%,2500,IF(CH374&lt;99.7%,2000,IF(CH374&lt;99.8%,1500,))))))))</f>
        <v>0</v>
      </c>
      <c r="DR374" s="337">
        <f>IF(CI374&lt;99%,5000,IF(CI374&lt;99.2%,4500,IF(CI374&lt;99.3%,4000,IF(CI374&lt;99.4%,3500,IF(CI374&lt;99.5%,3000,IF(CI374&lt;99.6%,2500,IF(CI374&lt;99.7%,2000,IF(CI374&lt;99.8%,1500,))))))))</f>
        <v>0</v>
      </c>
    </row>
    <row r="375" spans="1:122" ht="13.5" thickBot="1" x14ac:dyDescent="0.25">
      <c r="A375" s="84">
        <v>2049</v>
      </c>
      <c r="B375" s="335"/>
      <c r="D375" s="87"/>
      <c r="E375" s="84"/>
      <c r="F375" s="88"/>
      <c r="G375" s="84"/>
      <c r="H375" s="89"/>
      <c r="I375" s="88"/>
      <c r="J375" s="84"/>
      <c r="K375" s="88"/>
      <c r="L375" s="89"/>
      <c r="M375" s="88"/>
      <c r="N375" s="88"/>
      <c r="O375" s="88"/>
      <c r="P375" s="90"/>
      <c r="Q375" s="88"/>
      <c r="R375" s="88"/>
      <c r="S375" s="88"/>
      <c r="T375" s="90"/>
      <c r="U375" s="88"/>
      <c r="V375" s="88"/>
      <c r="W375" s="88"/>
      <c r="X375" s="90"/>
      <c r="Y375" s="84"/>
      <c r="Z375" s="84"/>
      <c r="AA375" s="94"/>
      <c r="AB375" s="115"/>
      <c r="AC375" s="84"/>
      <c r="AD375" s="84"/>
      <c r="AE375" s="115"/>
      <c r="AF375" s="84"/>
      <c r="AG375" s="84"/>
      <c r="AH375" s="115"/>
      <c r="AI375" s="84"/>
      <c r="AJ375" s="84"/>
      <c r="AK375" s="224"/>
      <c r="AL375" s="84"/>
      <c r="AM375" s="94"/>
      <c r="AN375" s="224"/>
      <c r="AO375" s="84"/>
      <c r="AP375" s="94"/>
      <c r="AQ375" s="224"/>
      <c r="AR375" s="84"/>
      <c r="AS375" s="94"/>
      <c r="AT375" s="224"/>
      <c r="AU375" s="84"/>
      <c r="AV375" s="225"/>
      <c r="AW375" s="226"/>
      <c r="AX375" s="226"/>
      <c r="AY375" s="227"/>
      <c r="AZ375" s="116"/>
      <c r="BA375" s="97"/>
      <c r="BB375" s="98"/>
      <c r="BC375" s="98"/>
      <c r="BD375" s="98"/>
      <c r="BE375" s="118"/>
      <c r="BF375" s="101"/>
      <c r="BG375" s="84"/>
      <c r="BH375" s="84"/>
      <c r="BI375" s="102"/>
      <c r="BJ375" s="102"/>
      <c r="BK375" s="102"/>
      <c r="BL375" s="103"/>
      <c r="BM375" s="104"/>
      <c r="BN375" s="102"/>
      <c r="BO375" s="102"/>
      <c r="BP375" s="104"/>
      <c r="BQ375" s="104"/>
      <c r="BR375" s="104"/>
      <c r="BS375" s="237"/>
      <c r="BT375" s="105">
        <f t="shared" si="241"/>
        <v>1</v>
      </c>
      <c r="BU375" s="105">
        <f t="shared" si="242"/>
        <v>1</v>
      </c>
      <c r="BV375" s="105">
        <f t="shared" si="243"/>
        <v>1</v>
      </c>
      <c r="BW375" s="105">
        <f t="shared" si="231"/>
        <v>1</v>
      </c>
      <c r="BX375" s="105">
        <f t="shared" si="244"/>
        <v>1</v>
      </c>
      <c r="BY375" s="105">
        <f t="shared" si="245"/>
        <v>1</v>
      </c>
      <c r="BZ375" s="105">
        <f t="shared" si="246"/>
        <v>1</v>
      </c>
      <c r="CA375" s="221">
        <v>0.98</v>
      </c>
      <c r="CB375" s="221">
        <v>0.9</v>
      </c>
      <c r="CC375" s="340"/>
      <c r="CD375" s="340"/>
      <c r="CE375" s="340"/>
      <c r="CF375" s="340"/>
      <c r="CG375" s="340"/>
      <c r="CH375" s="340"/>
      <c r="CI375" s="340"/>
      <c r="CJ375" s="222">
        <v>0.998</v>
      </c>
      <c r="CK375" s="222">
        <v>0.95</v>
      </c>
      <c r="CL375" s="223">
        <f t="shared" si="233"/>
        <v>0</v>
      </c>
      <c r="CM375" s="223">
        <f t="shared" si="234"/>
        <v>0</v>
      </c>
      <c r="CN375" s="223">
        <f t="shared" si="235"/>
        <v>0</v>
      </c>
      <c r="CO375" s="223">
        <f t="shared" si="236"/>
        <v>0</v>
      </c>
      <c r="CP375" s="223">
        <f t="shared" si="237"/>
        <v>0</v>
      </c>
      <c r="CQ375" s="223">
        <f t="shared" si="238"/>
        <v>0</v>
      </c>
      <c r="CR375" s="223">
        <f t="shared" si="239"/>
        <v>0</v>
      </c>
      <c r="CS375" s="343"/>
      <c r="CT375" s="343"/>
      <c r="CU375" s="343"/>
      <c r="CV375" s="343"/>
      <c r="CW375" s="343"/>
      <c r="CX375" s="343"/>
      <c r="CY375" s="343"/>
      <c r="CZ375" s="342"/>
      <c r="DA375" s="338"/>
      <c r="DB375" s="338"/>
      <c r="DC375" s="338"/>
      <c r="DD375" s="338"/>
      <c r="DE375" s="84">
        <f t="shared" si="223"/>
        <v>0</v>
      </c>
      <c r="DF375" s="84">
        <f t="shared" si="223"/>
        <v>0</v>
      </c>
      <c r="DG375" s="84">
        <f t="shared" si="223"/>
        <v>0</v>
      </c>
      <c r="DH375" s="84">
        <f t="shared" si="224"/>
        <v>0</v>
      </c>
      <c r="DI375" s="84">
        <f t="shared" si="224"/>
        <v>0</v>
      </c>
      <c r="DJ375" s="84">
        <f t="shared" si="224"/>
        <v>0</v>
      </c>
      <c r="DK375" s="84">
        <f t="shared" si="224"/>
        <v>0</v>
      </c>
      <c r="DL375" s="337"/>
      <c r="DM375" s="337"/>
      <c r="DN375" s="337"/>
      <c r="DO375" s="337"/>
      <c r="DP375" s="337"/>
      <c r="DQ375" s="337"/>
      <c r="DR375" s="337"/>
    </row>
    <row r="376" spans="1:122" ht="13.5" thickBot="1" x14ac:dyDescent="0.25">
      <c r="A376" s="84">
        <v>2050</v>
      </c>
      <c r="B376" s="335"/>
      <c r="D376" s="87"/>
      <c r="E376" s="84"/>
      <c r="F376" s="88"/>
      <c r="G376" s="84"/>
      <c r="H376" s="89"/>
      <c r="I376" s="88"/>
      <c r="J376" s="84"/>
      <c r="K376" s="88"/>
      <c r="L376" s="89"/>
      <c r="M376" s="88"/>
      <c r="N376" s="88"/>
      <c r="O376" s="88"/>
      <c r="P376" s="90"/>
      <c r="Q376" s="88"/>
      <c r="R376" s="88"/>
      <c r="S376" s="88"/>
      <c r="T376" s="90"/>
      <c r="U376" s="88"/>
      <c r="V376" s="88"/>
      <c r="W376" s="88"/>
      <c r="X376" s="90"/>
      <c r="Y376" s="84"/>
      <c r="Z376" s="84"/>
      <c r="AA376" s="94"/>
      <c r="AB376" s="115"/>
      <c r="AC376" s="84"/>
      <c r="AD376" s="84"/>
      <c r="AE376" s="115"/>
      <c r="AF376" s="84"/>
      <c r="AG376" s="84"/>
      <c r="AH376" s="115"/>
      <c r="AI376" s="84"/>
      <c r="AJ376" s="84"/>
      <c r="AK376" s="224"/>
      <c r="AL376" s="84"/>
      <c r="AM376" s="94"/>
      <c r="AN376" s="224"/>
      <c r="AO376" s="84"/>
      <c r="AP376" s="94"/>
      <c r="AQ376" s="224"/>
      <c r="AR376" s="84"/>
      <c r="AS376" s="94"/>
      <c r="AT376" s="224"/>
      <c r="AU376" s="84"/>
      <c r="AV376" s="225"/>
      <c r="AW376" s="226"/>
      <c r="AX376" s="226"/>
      <c r="AY376" s="227"/>
      <c r="AZ376" s="116"/>
      <c r="BA376" s="97"/>
      <c r="BB376" s="98"/>
      <c r="BC376" s="98"/>
      <c r="BD376" s="98"/>
      <c r="BE376" s="118"/>
      <c r="BF376" s="101"/>
      <c r="BG376" s="84"/>
      <c r="BH376" s="84"/>
      <c r="BI376" s="102"/>
      <c r="BJ376" s="102"/>
      <c r="BK376" s="102"/>
      <c r="BL376" s="103"/>
      <c r="BM376" s="104"/>
      <c r="BN376" s="102"/>
      <c r="BO376" s="102"/>
      <c r="BP376" s="104"/>
      <c r="BQ376" s="104"/>
      <c r="BR376" s="104"/>
      <c r="BS376" s="237"/>
      <c r="BT376" s="105">
        <f t="shared" si="241"/>
        <v>1</v>
      </c>
      <c r="BU376" s="105">
        <f t="shared" si="242"/>
        <v>1</v>
      </c>
      <c r="BV376" s="105">
        <f t="shared" si="243"/>
        <v>1</v>
      </c>
      <c r="BW376" s="105">
        <f t="shared" si="231"/>
        <v>1</v>
      </c>
      <c r="BX376" s="105">
        <f t="shared" si="244"/>
        <v>1</v>
      </c>
      <c r="BY376" s="105">
        <f t="shared" si="245"/>
        <v>1</v>
      </c>
      <c r="BZ376" s="105">
        <f t="shared" si="246"/>
        <v>1</v>
      </c>
      <c r="CA376" s="221">
        <v>0.98</v>
      </c>
      <c r="CB376" s="221">
        <v>0.9</v>
      </c>
      <c r="CC376" s="340"/>
      <c r="CD376" s="340"/>
      <c r="CE376" s="340"/>
      <c r="CF376" s="340"/>
      <c r="CG376" s="340"/>
      <c r="CH376" s="340"/>
      <c r="CI376" s="340"/>
      <c r="CJ376" s="222">
        <v>0.998</v>
      </c>
      <c r="CK376" s="222">
        <v>0.95</v>
      </c>
      <c r="CL376" s="223">
        <f t="shared" si="233"/>
        <v>0</v>
      </c>
      <c r="CM376" s="223">
        <f t="shared" si="234"/>
        <v>0</v>
      </c>
      <c r="CN376" s="223">
        <f t="shared" si="235"/>
        <v>0</v>
      </c>
      <c r="CO376" s="223">
        <f t="shared" si="236"/>
        <v>0</v>
      </c>
      <c r="CP376" s="223">
        <f t="shared" si="237"/>
        <v>0</v>
      </c>
      <c r="CQ376" s="223">
        <f t="shared" si="238"/>
        <v>0</v>
      </c>
      <c r="CR376" s="223">
        <f t="shared" si="239"/>
        <v>0</v>
      </c>
      <c r="CS376" s="343"/>
      <c r="CT376" s="343"/>
      <c r="CU376" s="343"/>
      <c r="CV376" s="343"/>
      <c r="CW376" s="343"/>
      <c r="CX376" s="343"/>
      <c r="CY376" s="343"/>
      <c r="CZ376" s="342"/>
      <c r="DA376" s="338"/>
      <c r="DB376" s="338"/>
      <c r="DC376" s="338"/>
      <c r="DD376" s="338"/>
      <c r="DE376" s="84">
        <f t="shared" si="223"/>
        <v>0</v>
      </c>
      <c r="DF376" s="84">
        <f t="shared" si="223"/>
        <v>0</v>
      </c>
      <c r="DG376" s="84">
        <f t="shared" si="223"/>
        <v>0</v>
      </c>
      <c r="DH376" s="84">
        <f t="shared" si="224"/>
        <v>0</v>
      </c>
      <c r="DI376" s="84">
        <f t="shared" si="224"/>
        <v>0</v>
      </c>
      <c r="DJ376" s="84">
        <f t="shared" si="224"/>
        <v>0</v>
      </c>
      <c r="DK376" s="84">
        <f t="shared" si="224"/>
        <v>0</v>
      </c>
      <c r="DL376" s="337"/>
      <c r="DM376" s="337"/>
      <c r="DN376" s="337"/>
      <c r="DO376" s="337"/>
      <c r="DP376" s="337"/>
      <c r="DQ376" s="337"/>
      <c r="DR376" s="337"/>
    </row>
    <row r="377" spans="1:122" ht="13.5" thickBot="1" x14ac:dyDescent="0.25">
      <c r="A377" s="84">
        <v>2051</v>
      </c>
      <c r="B377" s="335"/>
      <c r="D377" s="87"/>
      <c r="E377" s="84"/>
      <c r="F377" s="88"/>
      <c r="G377" s="84"/>
      <c r="H377" s="89"/>
      <c r="I377" s="88"/>
      <c r="J377" s="84"/>
      <c r="K377" s="88"/>
      <c r="L377" s="89"/>
      <c r="M377" s="88"/>
      <c r="N377" s="88"/>
      <c r="O377" s="88"/>
      <c r="P377" s="90"/>
      <c r="Q377" s="88"/>
      <c r="R377" s="88"/>
      <c r="S377" s="88"/>
      <c r="T377" s="90"/>
      <c r="U377" s="88"/>
      <c r="V377" s="88"/>
      <c r="W377" s="88"/>
      <c r="X377" s="90"/>
      <c r="Y377" s="84"/>
      <c r="Z377" s="84"/>
      <c r="AA377" s="94"/>
      <c r="AB377" s="115"/>
      <c r="AC377" s="84"/>
      <c r="AD377" s="84"/>
      <c r="AE377" s="115"/>
      <c r="AF377" s="84"/>
      <c r="AG377" s="84"/>
      <c r="AH377" s="115"/>
      <c r="AI377" s="84"/>
      <c r="AJ377" s="84"/>
      <c r="AK377" s="224"/>
      <c r="AL377" s="84"/>
      <c r="AM377" s="94"/>
      <c r="AN377" s="224"/>
      <c r="AO377" s="84"/>
      <c r="AP377" s="94"/>
      <c r="AQ377" s="224"/>
      <c r="AR377" s="84"/>
      <c r="AS377" s="94"/>
      <c r="AT377" s="224"/>
      <c r="AU377" s="84"/>
      <c r="AV377" s="225"/>
      <c r="AW377" s="226"/>
      <c r="AX377" s="226"/>
      <c r="AY377" s="227"/>
      <c r="AZ377" s="116"/>
      <c r="BA377" s="97"/>
      <c r="BB377" s="98"/>
      <c r="BC377" s="98"/>
      <c r="BD377" s="98"/>
      <c r="BE377" s="118"/>
      <c r="BF377" s="101"/>
      <c r="BG377" s="84"/>
      <c r="BH377" s="84"/>
      <c r="BI377" s="102"/>
      <c r="BJ377" s="102"/>
      <c r="BK377" s="102"/>
      <c r="BL377" s="103"/>
      <c r="BM377" s="104"/>
      <c r="BN377" s="102"/>
      <c r="BO377" s="102"/>
      <c r="BP377" s="104"/>
      <c r="BQ377" s="104"/>
      <c r="BR377" s="104"/>
      <c r="BS377" s="237"/>
      <c r="BT377" s="105">
        <f t="shared" si="241"/>
        <v>1</v>
      </c>
      <c r="BU377" s="105">
        <f t="shared" si="242"/>
        <v>1</v>
      </c>
      <c r="BV377" s="105">
        <f t="shared" si="243"/>
        <v>1</v>
      </c>
      <c r="BW377" s="105">
        <f t="shared" si="231"/>
        <v>1</v>
      </c>
      <c r="BX377" s="105">
        <f t="shared" si="244"/>
        <v>1</v>
      </c>
      <c r="BY377" s="105">
        <f t="shared" si="245"/>
        <v>1</v>
      </c>
      <c r="BZ377" s="105">
        <f t="shared" si="246"/>
        <v>1</v>
      </c>
      <c r="CA377" s="221">
        <v>0.98</v>
      </c>
      <c r="CB377" s="221">
        <v>0.9</v>
      </c>
      <c r="CC377" s="340"/>
      <c r="CD377" s="340"/>
      <c r="CE377" s="340"/>
      <c r="CF377" s="340"/>
      <c r="CG377" s="340"/>
      <c r="CH377" s="340"/>
      <c r="CI377" s="340"/>
      <c r="CJ377" s="222">
        <v>0.998</v>
      </c>
      <c r="CK377" s="222">
        <v>0.95</v>
      </c>
      <c r="CL377" s="223">
        <f t="shared" si="233"/>
        <v>0</v>
      </c>
      <c r="CM377" s="223">
        <f t="shared" si="234"/>
        <v>0</v>
      </c>
      <c r="CN377" s="223">
        <f t="shared" si="235"/>
        <v>0</v>
      </c>
      <c r="CO377" s="223">
        <f t="shared" si="236"/>
        <v>0</v>
      </c>
      <c r="CP377" s="223">
        <f t="shared" si="237"/>
        <v>0</v>
      </c>
      <c r="CQ377" s="223">
        <f t="shared" si="238"/>
        <v>0</v>
      </c>
      <c r="CR377" s="223">
        <f t="shared" si="239"/>
        <v>0</v>
      </c>
      <c r="CS377" s="343"/>
      <c r="CT377" s="343"/>
      <c r="CU377" s="343"/>
      <c r="CV377" s="343"/>
      <c r="CW377" s="343"/>
      <c r="CX377" s="343"/>
      <c r="CY377" s="343"/>
      <c r="CZ377" s="342"/>
      <c r="DA377" s="338"/>
      <c r="DB377" s="338"/>
      <c r="DC377" s="338"/>
      <c r="DD377" s="338"/>
      <c r="DE377" s="84">
        <f t="shared" si="223"/>
        <v>0</v>
      </c>
      <c r="DF377" s="84">
        <f t="shared" si="223"/>
        <v>0</v>
      </c>
      <c r="DG377" s="84">
        <f t="shared" si="223"/>
        <v>0</v>
      </c>
      <c r="DH377" s="84">
        <f t="shared" si="224"/>
        <v>0</v>
      </c>
      <c r="DI377" s="84">
        <f t="shared" si="224"/>
        <v>0</v>
      </c>
      <c r="DJ377" s="84">
        <f t="shared" si="224"/>
        <v>0</v>
      </c>
      <c r="DK377" s="84">
        <f t="shared" si="224"/>
        <v>0</v>
      </c>
      <c r="DL377" s="337"/>
      <c r="DM377" s="337"/>
      <c r="DN377" s="337"/>
      <c r="DO377" s="337"/>
      <c r="DP377" s="337"/>
      <c r="DQ377" s="337"/>
      <c r="DR377" s="337"/>
    </row>
    <row r="378" spans="1:122" ht="13.5" thickBot="1" x14ac:dyDescent="0.25">
      <c r="A378" s="84">
        <v>2052</v>
      </c>
      <c r="B378" s="335"/>
      <c r="D378" s="87"/>
      <c r="E378" s="84"/>
      <c r="F378" s="88"/>
      <c r="G378" s="84"/>
      <c r="H378" s="89"/>
      <c r="I378" s="88"/>
      <c r="J378" s="84"/>
      <c r="K378" s="88"/>
      <c r="L378" s="89"/>
      <c r="M378" s="88"/>
      <c r="N378" s="88"/>
      <c r="O378" s="88"/>
      <c r="P378" s="90"/>
      <c r="Q378" s="88"/>
      <c r="R378" s="88"/>
      <c r="S378" s="88"/>
      <c r="T378" s="90"/>
      <c r="U378" s="88"/>
      <c r="V378" s="88"/>
      <c r="W378" s="88"/>
      <c r="X378" s="90"/>
      <c r="Y378" s="84"/>
      <c r="Z378" s="84"/>
      <c r="AA378" s="94"/>
      <c r="AB378" s="115"/>
      <c r="AC378" s="84"/>
      <c r="AD378" s="84"/>
      <c r="AE378" s="115"/>
      <c r="AF378" s="84"/>
      <c r="AG378" s="84"/>
      <c r="AH378" s="115"/>
      <c r="AI378" s="84"/>
      <c r="AJ378" s="84"/>
      <c r="AK378" s="224"/>
      <c r="AL378" s="84"/>
      <c r="AM378" s="94"/>
      <c r="AN378" s="224"/>
      <c r="AO378" s="84"/>
      <c r="AP378" s="94"/>
      <c r="AQ378" s="224"/>
      <c r="AR378" s="84"/>
      <c r="AS378" s="94"/>
      <c r="AT378" s="224"/>
      <c r="AU378" s="84"/>
      <c r="AV378" s="225"/>
      <c r="AW378" s="226"/>
      <c r="AX378" s="226"/>
      <c r="AY378" s="227"/>
      <c r="AZ378" s="116"/>
      <c r="BA378" s="97"/>
      <c r="BB378" s="98"/>
      <c r="BC378" s="98"/>
      <c r="BD378" s="98"/>
      <c r="BE378" s="118"/>
      <c r="BF378" s="101"/>
      <c r="BG378" s="84"/>
      <c r="BH378" s="84"/>
      <c r="BI378" s="102"/>
      <c r="BJ378" s="102"/>
      <c r="BK378" s="102"/>
      <c r="BL378" s="103"/>
      <c r="BM378" s="104"/>
      <c r="BN378" s="102"/>
      <c r="BO378" s="102"/>
      <c r="BP378" s="104"/>
      <c r="BQ378" s="104"/>
      <c r="BR378" s="104"/>
      <c r="BS378" s="237"/>
      <c r="BT378" s="105">
        <f t="shared" si="241"/>
        <v>1</v>
      </c>
      <c r="BU378" s="105">
        <f t="shared" si="242"/>
        <v>1</v>
      </c>
      <c r="BV378" s="105">
        <f t="shared" si="243"/>
        <v>1</v>
      </c>
      <c r="BW378" s="105">
        <f t="shared" si="231"/>
        <v>1</v>
      </c>
      <c r="BX378" s="105">
        <f t="shared" si="244"/>
        <v>1</v>
      </c>
      <c r="BY378" s="105">
        <f t="shared" si="245"/>
        <v>1</v>
      </c>
      <c r="BZ378" s="105">
        <f t="shared" si="246"/>
        <v>1</v>
      </c>
      <c r="CA378" s="221">
        <v>0.98</v>
      </c>
      <c r="CB378" s="221">
        <v>0.9</v>
      </c>
      <c r="CC378" s="340"/>
      <c r="CD378" s="340"/>
      <c r="CE378" s="340"/>
      <c r="CF378" s="340"/>
      <c r="CG378" s="340"/>
      <c r="CH378" s="340"/>
      <c r="CI378" s="340"/>
      <c r="CJ378" s="222">
        <v>0.998</v>
      </c>
      <c r="CK378" s="222">
        <v>0.95</v>
      </c>
      <c r="CL378" s="223">
        <f t="shared" si="233"/>
        <v>0</v>
      </c>
      <c r="CM378" s="223">
        <f t="shared" si="234"/>
        <v>0</v>
      </c>
      <c r="CN378" s="223">
        <f t="shared" si="235"/>
        <v>0</v>
      </c>
      <c r="CO378" s="223">
        <f t="shared" si="236"/>
        <v>0</v>
      </c>
      <c r="CP378" s="223">
        <f t="shared" si="237"/>
        <v>0</v>
      </c>
      <c r="CQ378" s="223">
        <f t="shared" si="238"/>
        <v>0</v>
      </c>
      <c r="CR378" s="223">
        <f t="shared" si="239"/>
        <v>0</v>
      </c>
      <c r="CS378" s="343"/>
      <c r="CT378" s="343"/>
      <c r="CU378" s="343"/>
      <c r="CV378" s="343"/>
      <c r="CW378" s="343"/>
      <c r="CX378" s="343"/>
      <c r="CY378" s="343"/>
      <c r="CZ378" s="342"/>
      <c r="DA378" s="338"/>
      <c r="DB378" s="338"/>
      <c r="DC378" s="338"/>
      <c r="DD378" s="338"/>
      <c r="DE378" s="84">
        <f t="shared" si="223"/>
        <v>0</v>
      </c>
      <c r="DF378" s="84">
        <f t="shared" si="223"/>
        <v>0</v>
      </c>
      <c r="DG378" s="84">
        <f t="shared" si="223"/>
        <v>0</v>
      </c>
      <c r="DH378" s="84">
        <f t="shared" si="224"/>
        <v>0</v>
      </c>
      <c r="DI378" s="84">
        <f t="shared" si="224"/>
        <v>0</v>
      </c>
      <c r="DJ378" s="84">
        <f t="shared" si="224"/>
        <v>0</v>
      </c>
      <c r="DK378" s="84">
        <f t="shared" si="224"/>
        <v>0</v>
      </c>
      <c r="DL378" s="337"/>
      <c r="DM378" s="337"/>
      <c r="DN378" s="337"/>
      <c r="DO378" s="337"/>
      <c r="DP378" s="337"/>
      <c r="DQ378" s="337"/>
      <c r="DR378" s="337"/>
    </row>
    <row r="379" spans="1:122" ht="13.5" thickBot="1" x14ac:dyDescent="0.25">
      <c r="A379" s="84">
        <v>2053</v>
      </c>
      <c r="B379" s="335"/>
      <c r="D379" s="87"/>
      <c r="E379" s="84"/>
      <c r="F379" s="88"/>
      <c r="G379" s="84"/>
      <c r="H379" s="89"/>
      <c r="I379" s="88"/>
      <c r="J379" s="84"/>
      <c r="K379" s="88"/>
      <c r="L379" s="89"/>
      <c r="M379" s="88"/>
      <c r="N379" s="88"/>
      <c r="O379" s="88"/>
      <c r="P379" s="90"/>
      <c r="Q379" s="88"/>
      <c r="R379" s="88"/>
      <c r="S379" s="88"/>
      <c r="T379" s="90"/>
      <c r="U379" s="88"/>
      <c r="V379" s="88"/>
      <c r="W379" s="88"/>
      <c r="X379" s="90"/>
      <c r="Y379" s="84"/>
      <c r="Z379" s="84"/>
      <c r="AA379" s="94"/>
      <c r="AB379" s="115"/>
      <c r="AC379" s="84"/>
      <c r="AD379" s="84"/>
      <c r="AE379" s="115"/>
      <c r="AF379" s="84"/>
      <c r="AG379" s="84"/>
      <c r="AH379" s="115"/>
      <c r="AI379" s="84"/>
      <c r="AJ379" s="84"/>
      <c r="AK379" s="224"/>
      <c r="AL379" s="84"/>
      <c r="AM379" s="94"/>
      <c r="AN379" s="224"/>
      <c r="AO379" s="84"/>
      <c r="AP379" s="94"/>
      <c r="AQ379" s="224"/>
      <c r="AR379" s="84"/>
      <c r="AS379" s="94"/>
      <c r="AT379" s="224"/>
      <c r="AU379" s="84"/>
      <c r="AV379" s="225"/>
      <c r="AW379" s="226"/>
      <c r="AX379" s="226"/>
      <c r="AY379" s="227"/>
      <c r="AZ379" s="116"/>
      <c r="BA379" s="97"/>
      <c r="BB379" s="98"/>
      <c r="BC379" s="98"/>
      <c r="BD379" s="98"/>
      <c r="BE379" s="118"/>
      <c r="BF379" s="101"/>
      <c r="BG379" s="84"/>
      <c r="BH379" s="84"/>
      <c r="BI379" s="102"/>
      <c r="BJ379" s="102"/>
      <c r="BK379" s="102"/>
      <c r="BL379" s="103"/>
      <c r="BM379" s="104"/>
      <c r="BN379" s="102"/>
      <c r="BO379" s="102"/>
      <c r="BP379" s="104"/>
      <c r="BQ379" s="104"/>
      <c r="BR379" s="104"/>
      <c r="BS379" s="237"/>
      <c r="BT379" s="105">
        <f t="shared" si="241"/>
        <v>1</v>
      </c>
      <c r="BU379" s="105">
        <f t="shared" si="242"/>
        <v>1</v>
      </c>
      <c r="BV379" s="105">
        <f t="shared" si="243"/>
        <v>1</v>
      </c>
      <c r="BW379" s="105">
        <f t="shared" si="231"/>
        <v>1</v>
      </c>
      <c r="BX379" s="105">
        <f t="shared" si="244"/>
        <v>1</v>
      </c>
      <c r="BY379" s="105">
        <f t="shared" si="245"/>
        <v>1</v>
      </c>
      <c r="BZ379" s="105">
        <f t="shared" si="246"/>
        <v>1</v>
      </c>
      <c r="CA379" s="221">
        <v>0.98</v>
      </c>
      <c r="CB379" s="221">
        <v>0.9</v>
      </c>
      <c r="CC379" s="340"/>
      <c r="CD379" s="340"/>
      <c r="CE379" s="340"/>
      <c r="CF379" s="340"/>
      <c r="CG379" s="340"/>
      <c r="CH379" s="340"/>
      <c r="CI379" s="340"/>
      <c r="CJ379" s="222">
        <v>0.998</v>
      </c>
      <c r="CK379" s="222">
        <v>0.95</v>
      </c>
      <c r="CL379" s="223">
        <f t="shared" si="233"/>
        <v>0</v>
      </c>
      <c r="CM379" s="223">
        <f t="shared" si="234"/>
        <v>0</v>
      </c>
      <c r="CN379" s="223">
        <f t="shared" si="235"/>
        <v>0</v>
      </c>
      <c r="CO379" s="223">
        <f t="shared" si="236"/>
        <v>0</v>
      </c>
      <c r="CP379" s="223">
        <f t="shared" si="237"/>
        <v>0</v>
      </c>
      <c r="CQ379" s="223">
        <f t="shared" si="238"/>
        <v>0</v>
      </c>
      <c r="CR379" s="223">
        <f t="shared" si="239"/>
        <v>0</v>
      </c>
      <c r="CS379" s="343"/>
      <c r="CT379" s="343"/>
      <c r="CU379" s="343"/>
      <c r="CV379" s="343"/>
      <c r="CW379" s="343"/>
      <c r="CX379" s="343"/>
      <c r="CY379" s="343"/>
      <c r="CZ379" s="342"/>
      <c r="DA379" s="338"/>
      <c r="DB379" s="338"/>
      <c r="DC379" s="338"/>
      <c r="DD379" s="338"/>
      <c r="DE379" s="84">
        <f t="shared" si="223"/>
        <v>0</v>
      </c>
      <c r="DF379" s="84">
        <f t="shared" si="223"/>
        <v>0</v>
      </c>
      <c r="DG379" s="84">
        <f t="shared" si="223"/>
        <v>0</v>
      </c>
      <c r="DH379" s="84">
        <f t="shared" si="224"/>
        <v>0</v>
      </c>
      <c r="DI379" s="84">
        <f t="shared" si="224"/>
        <v>0</v>
      </c>
      <c r="DJ379" s="84">
        <f t="shared" si="224"/>
        <v>0</v>
      </c>
      <c r="DK379" s="84">
        <f t="shared" si="224"/>
        <v>0</v>
      </c>
      <c r="DL379" s="337"/>
      <c r="DM379" s="337"/>
      <c r="DN379" s="337"/>
      <c r="DO379" s="337"/>
      <c r="DP379" s="337"/>
      <c r="DQ379" s="337"/>
      <c r="DR379" s="337"/>
    </row>
    <row r="380" spans="1:122" ht="13.5" thickBot="1" x14ac:dyDescent="0.25">
      <c r="A380" s="84">
        <v>2054</v>
      </c>
      <c r="B380" s="336"/>
      <c r="D380" s="87"/>
      <c r="E380" s="84"/>
      <c r="F380" s="88"/>
      <c r="G380" s="84"/>
      <c r="H380" s="89"/>
      <c r="I380" s="88"/>
      <c r="J380" s="84"/>
      <c r="K380" s="88"/>
      <c r="L380" s="89"/>
      <c r="M380" s="88"/>
      <c r="N380" s="88"/>
      <c r="O380" s="88"/>
      <c r="P380" s="90"/>
      <c r="Q380" s="88"/>
      <c r="R380" s="88"/>
      <c r="S380" s="88"/>
      <c r="T380" s="90"/>
      <c r="U380" s="88"/>
      <c r="V380" s="88"/>
      <c r="W380" s="88"/>
      <c r="X380" s="90"/>
      <c r="Y380" s="84"/>
      <c r="Z380" s="84"/>
      <c r="AA380" s="94"/>
      <c r="AB380" s="115"/>
      <c r="AC380" s="84"/>
      <c r="AD380" s="84"/>
      <c r="AE380" s="115"/>
      <c r="AF380" s="84"/>
      <c r="AG380" s="84"/>
      <c r="AH380" s="115"/>
      <c r="AI380" s="84"/>
      <c r="AJ380" s="84"/>
      <c r="AK380" s="224"/>
      <c r="AL380" s="84"/>
      <c r="AM380" s="94"/>
      <c r="AN380" s="224"/>
      <c r="AO380" s="84"/>
      <c r="AP380" s="94"/>
      <c r="AQ380" s="224"/>
      <c r="AR380" s="84"/>
      <c r="AS380" s="94"/>
      <c r="AT380" s="224"/>
      <c r="AU380" s="84"/>
      <c r="AV380" s="225"/>
      <c r="AW380" s="226"/>
      <c r="AX380" s="226"/>
      <c r="AY380" s="227"/>
      <c r="AZ380" s="116"/>
      <c r="BA380" s="97"/>
      <c r="BB380" s="98"/>
      <c r="BC380" s="98"/>
      <c r="BD380" s="98"/>
      <c r="BE380" s="118"/>
      <c r="BF380" s="101"/>
      <c r="BG380" s="84"/>
      <c r="BH380" s="84"/>
      <c r="BI380" s="102"/>
      <c r="BJ380" s="102"/>
      <c r="BK380" s="102"/>
      <c r="BL380" s="103"/>
      <c r="BM380" s="104"/>
      <c r="BN380" s="102"/>
      <c r="BO380" s="102"/>
      <c r="BP380" s="104"/>
      <c r="BQ380" s="104"/>
      <c r="BR380" s="104"/>
      <c r="BS380" s="237"/>
      <c r="BT380" s="105">
        <f t="shared" si="241"/>
        <v>1</v>
      </c>
      <c r="BU380" s="105">
        <f t="shared" si="242"/>
        <v>1</v>
      </c>
      <c r="BV380" s="105">
        <f t="shared" si="243"/>
        <v>1</v>
      </c>
      <c r="BW380" s="105">
        <f t="shared" si="231"/>
        <v>1</v>
      </c>
      <c r="BX380" s="105">
        <f t="shared" si="244"/>
        <v>1</v>
      </c>
      <c r="BY380" s="105">
        <f t="shared" si="245"/>
        <v>1</v>
      </c>
      <c r="BZ380" s="105">
        <f t="shared" si="246"/>
        <v>1</v>
      </c>
      <c r="CA380" s="221">
        <v>0.98</v>
      </c>
      <c r="CB380" s="221">
        <v>0.9</v>
      </c>
      <c r="CC380" s="341"/>
      <c r="CD380" s="341"/>
      <c r="CE380" s="341"/>
      <c r="CF380" s="341"/>
      <c r="CG380" s="341"/>
      <c r="CH380" s="341"/>
      <c r="CI380" s="341"/>
      <c r="CJ380" s="222">
        <v>0.998</v>
      </c>
      <c r="CK380" s="222">
        <v>0.95</v>
      </c>
      <c r="CL380" s="223">
        <f t="shared" si="233"/>
        <v>0</v>
      </c>
      <c r="CM380" s="223">
        <f t="shared" si="234"/>
        <v>0</v>
      </c>
      <c r="CN380" s="223">
        <f t="shared" si="235"/>
        <v>0</v>
      </c>
      <c r="CO380" s="223">
        <f t="shared" si="236"/>
        <v>0</v>
      </c>
      <c r="CP380" s="223">
        <f t="shared" si="237"/>
        <v>0</v>
      </c>
      <c r="CQ380" s="223">
        <f t="shared" si="238"/>
        <v>0</v>
      </c>
      <c r="CR380" s="223">
        <f t="shared" si="239"/>
        <v>0</v>
      </c>
      <c r="CS380" s="343"/>
      <c r="CT380" s="343"/>
      <c r="CU380" s="343"/>
      <c r="CV380" s="343"/>
      <c r="CW380" s="343"/>
      <c r="CX380" s="343"/>
      <c r="CY380" s="343"/>
      <c r="CZ380" s="342"/>
      <c r="DA380" s="338"/>
      <c r="DB380" s="338"/>
      <c r="DC380" s="338"/>
      <c r="DD380" s="338"/>
      <c r="DE380" s="84">
        <f t="shared" si="223"/>
        <v>0</v>
      </c>
      <c r="DF380" s="84">
        <f t="shared" si="223"/>
        <v>0</v>
      </c>
      <c r="DG380" s="84">
        <f t="shared" si="223"/>
        <v>0</v>
      </c>
      <c r="DH380" s="84">
        <f t="shared" si="224"/>
        <v>0</v>
      </c>
      <c r="DI380" s="84">
        <f t="shared" si="224"/>
        <v>0</v>
      </c>
      <c r="DJ380" s="84">
        <f t="shared" si="224"/>
        <v>0</v>
      </c>
      <c r="DK380" s="84">
        <f t="shared" si="224"/>
        <v>0</v>
      </c>
      <c r="DL380" s="337"/>
      <c r="DM380" s="337"/>
      <c r="DN380" s="337"/>
      <c r="DO380" s="337"/>
      <c r="DP380" s="337"/>
      <c r="DQ380" s="337"/>
      <c r="DR380" s="337"/>
    </row>
    <row r="381" spans="1:122" ht="13.5" thickBot="1" x14ac:dyDescent="0.25">
      <c r="A381" s="84">
        <v>2055</v>
      </c>
      <c r="B381" s="334">
        <v>21</v>
      </c>
      <c r="D381" s="87"/>
      <c r="E381" s="84"/>
      <c r="F381" s="88"/>
      <c r="G381" s="84"/>
      <c r="H381" s="89"/>
      <c r="I381" s="88"/>
      <c r="J381" s="84"/>
      <c r="K381" s="88"/>
      <c r="L381" s="89"/>
      <c r="M381" s="88"/>
      <c r="N381" s="88"/>
      <c r="O381" s="88"/>
      <c r="P381" s="90"/>
      <c r="Q381" s="88"/>
      <c r="R381" s="88"/>
      <c r="S381" s="88"/>
      <c r="T381" s="90"/>
      <c r="U381" s="88"/>
      <c r="V381" s="88"/>
      <c r="W381" s="88"/>
      <c r="X381" s="90"/>
      <c r="Y381" s="84"/>
      <c r="Z381" s="84"/>
      <c r="AA381" s="94"/>
      <c r="AB381" s="115"/>
      <c r="AC381" s="84"/>
      <c r="AD381" s="84"/>
      <c r="AE381" s="115"/>
      <c r="AF381" s="84"/>
      <c r="AG381" s="84"/>
      <c r="AH381" s="115"/>
      <c r="AI381" s="84"/>
      <c r="AJ381" s="84"/>
      <c r="AK381" s="224"/>
      <c r="AL381" s="84"/>
      <c r="AM381" s="94"/>
      <c r="AN381" s="224"/>
      <c r="AO381" s="84"/>
      <c r="AP381" s="94"/>
      <c r="AQ381" s="224"/>
      <c r="AR381" s="84"/>
      <c r="AS381" s="94"/>
      <c r="AT381" s="224"/>
      <c r="AU381" s="84"/>
      <c r="AV381" s="225"/>
      <c r="AW381" s="226"/>
      <c r="AX381" s="226"/>
      <c r="AY381" s="227"/>
      <c r="AZ381" s="116"/>
      <c r="BA381" s="97"/>
      <c r="BB381" s="98"/>
      <c r="BC381" s="98"/>
      <c r="BD381" s="98"/>
      <c r="BE381" s="118"/>
      <c r="BF381" s="101"/>
      <c r="BG381" s="84"/>
      <c r="BH381" s="84"/>
      <c r="BI381" s="102"/>
      <c r="BJ381" s="102"/>
      <c r="BK381" s="102"/>
      <c r="BL381" s="103"/>
      <c r="BM381" s="104"/>
      <c r="BN381" s="102"/>
      <c r="BO381" s="102"/>
      <c r="BP381" s="104"/>
      <c r="BQ381" s="104"/>
      <c r="BR381" s="104"/>
      <c r="BS381" s="237"/>
      <c r="BT381" s="105">
        <f t="shared" si="241"/>
        <v>1</v>
      </c>
      <c r="BU381" s="105">
        <f t="shared" si="242"/>
        <v>1</v>
      </c>
      <c r="BV381" s="105">
        <f t="shared" si="243"/>
        <v>1</v>
      </c>
      <c r="BW381" s="105">
        <f t="shared" si="231"/>
        <v>1</v>
      </c>
      <c r="BX381" s="105">
        <f t="shared" si="244"/>
        <v>1</v>
      </c>
      <c r="BY381" s="105">
        <f t="shared" si="245"/>
        <v>1</v>
      </c>
      <c r="BZ381" s="105">
        <f t="shared" si="246"/>
        <v>1</v>
      </c>
      <c r="CA381" s="221">
        <v>0.98</v>
      </c>
      <c r="CB381" s="221">
        <v>0.9</v>
      </c>
      <c r="CC381" s="339">
        <f t="shared" ref="CC381:CI381" si="253">AVERAGE(BT381:BT387)</f>
        <v>1</v>
      </c>
      <c r="CD381" s="339">
        <f t="shared" si="253"/>
        <v>1</v>
      </c>
      <c r="CE381" s="339">
        <f t="shared" si="253"/>
        <v>1</v>
      </c>
      <c r="CF381" s="339">
        <f t="shared" si="253"/>
        <v>1</v>
      </c>
      <c r="CG381" s="339">
        <f t="shared" si="253"/>
        <v>1</v>
      </c>
      <c r="CH381" s="339">
        <f t="shared" si="253"/>
        <v>1</v>
      </c>
      <c r="CI381" s="339">
        <f t="shared" si="253"/>
        <v>1</v>
      </c>
      <c r="CJ381" s="222">
        <v>0.998</v>
      </c>
      <c r="CK381" s="222">
        <v>0.95</v>
      </c>
      <c r="CL381" s="223">
        <f t="shared" si="233"/>
        <v>0</v>
      </c>
      <c r="CM381" s="223">
        <f t="shared" si="234"/>
        <v>0</v>
      </c>
      <c r="CN381" s="223">
        <f t="shared" si="235"/>
        <v>0</v>
      </c>
      <c r="CO381" s="223">
        <f t="shared" si="236"/>
        <v>0</v>
      </c>
      <c r="CP381" s="223">
        <f t="shared" si="237"/>
        <v>0</v>
      </c>
      <c r="CQ381" s="223">
        <f t="shared" si="238"/>
        <v>0</v>
      </c>
      <c r="CR381" s="223">
        <f t="shared" si="239"/>
        <v>0</v>
      </c>
      <c r="CS381" s="342">
        <f t="shared" ref="CS381:CY381" si="254">AVERAGE(CL381:CL387)</f>
        <v>0</v>
      </c>
      <c r="CT381" s="342">
        <f t="shared" si="254"/>
        <v>0</v>
      </c>
      <c r="CU381" s="342">
        <f t="shared" si="254"/>
        <v>0</v>
      </c>
      <c r="CV381" s="342">
        <f t="shared" si="254"/>
        <v>0</v>
      </c>
      <c r="CW381" s="342">
        <f t="shared" si="254"/>
        <v>0</v>
      </c>
      <c r="CX381" s="342">
        <f t="shared" si="254"/>
        <v>0</v>
      </c>
      <c r="CY381" s="342">
        <f t="shared" si="254"/>
        <v>0</v>
      </c>
      <c r="CZ381" s="342" t="e">
        <f>(SUM(Q380:Q386)-SUM(R380:R386))/SUM(Q380:Q386)</f>
        <v>#DIV/0!</v>
      </c>
      <c r="DA381" s="338" t="e">
        <f>(SUM(U380:U386)-SUM(V380:V386))/SUM(U380:U386)</f>
        <v>#DIV/0!</v>
      </c>
      <c r="DB381" s="338" t="e">
        <f>((SUM(E380:E386)-SUM(F380:F386))/SUM(E380:E386))</f>
        <v>#DIV/0!</v>
      </c>
      <c r="DC381" s="338" t="e">
        <f>((SUM(I380:I386)-SUM(J380:J386))/SUM(I380:I386))</f>
        <v>#DIV/0!</v>
      </c>
      <c r="DD381" s="338" t="e">
        <f>((SUM(M380:M386)-SUM(N380:N386))/SUM(M380:M386))</f>
        <v>#DIV/0!</v>
      </c>
      <c r="DE381" s="84">
        <f t="shared" si="223"/>
        <v>0</v>
      </c>
      <c r="DF381" s="84">
        <f t="shared" si="223"/>
        <v>0</v>
      </c>
      <c r="DG381" s="84">
        <f t="shared" si="223"/>
        <v>0</v>
      </c>
      <c r="DH381" s="84">
        <f t="shared" si="224"/>
        <v>0</v>
      </c>
      <c r="DI381" s="84">
        <f t="shared" si="224"/>
        <v>0</v>
      </c>
      <c r="DJ381" s="84">
        <f t="shared" si="224"/>
        <v>0</v>
      </c>
      <c r="DK381" s="84">
        <f t="shared" si="224"/>
        <v>0</v>
      </c>
      <c r="DL381" s="337">
        <f>IF(CC381&lt;99%,5000,IF(CC381&lt;99.2%,4500,IF(CC381&lt;99.3%,4000,IF(CC381&lt;99.4%,3500,IF(CC381&lt;99.5%,3000,IF(CC381&lt;99.6%,2500,IF(CC381&lt;99.7%,2000,IF(CC381&lt;99.8%,1500,))))))))</f>
        <v>0</v>
      </c>
      <c r="DM381" s="337">
        <f>IF(CD381&lt;99%,5000,IF(CD381&lt;99.2%,4500,IF(CD381&lt;99.3%,4000,IF(CD381&lt;99.4%,3500,IF(CD381&lt;99.5%,3000,IF(CD381&lt;99.6%,2500,IF(CD381&lt;99.7%,2000,IF(CD381&lt;99.8%,1500,))))))))</f>
        <v>0</v>
      </c>
      <c r="DN381" s="337">
        <f>IF(CE381&lt;99%,5000,IF(CE381&lt;99.2%,4500,IF(CE381&lt;99.3%,4000,IF(CE381&lt;99.4%,3500,IF(CE381&lt;99.5%,3000,IF(CE381&lt;99.6%,2500,IF(CE381&lt;99.7%,2000,IF(CE381&lt;99.8%,1500,))))))))</f>
        <v>0</v>
      </c>
      <c r="DO381" s="337">
        <f>IF(CF381&lt;88.2%,5000,IF(CF381&lt;88.4%,4500,IF(CF381&lt;88.5%,4000,IF(CF381&lt;88.6%,3500,IF(CF381&lt;88.7%,3000,IF(CF381&lt;88.8%,2500,IF(CF381&lt;88.9%,2000,IF(CF381&lt;90%,1500,))))))))</f>
        <v>0</v>
      </c>
      <c r="DP381" s="337">
        <f>IF(CG381&lt;99%,5000,IF(CG381&lt;99.2%,4500,IF(CG381&lt;99.3%,4000,IF(CG381&lt;99.4%,3500,IF(CG381&lt;99.5%,3000,IF(CG381&lt;99.6%,2500,IF(CG381&lt;99.7%,2000,IF(CG381&lt;99.8%,1500,))))))))</f>
        <v>0</v>
      </c>
      <c r="DQ381" s="337">
        <f>IF(CH381&lt;99%,5000,IF(CH381&lt;99.2%,4500,IF(CH381&lt;99.3%,4000,IF(CH381&lt;99.4%,3500,IF(CH381&lt;99.5%,3000,IF(CH381&lt;99.6%,2500,IF(CH381&lt;99.7%,2000,IF(CH381&lt;99.8%,1500,))))))))</f>
        <v>0</v>
      </c>
      <c r="DR381" s="337">
        <f>IF(CI381&lt;99%,5000,IF(CI381&lt;99.2%,4500,IF(CI381&lt;99.3%,4000,IF(CI381&lt;99.4%,3500,IF(CI381&lt;99.5%,3000,IF(CI381&lt;99.6%,2500,IF(CI381&lt;99.7%,2000,IF(CI381&lt;99.8%,1500,))))))))</f>
        <v>0</v>
      </c>
    </row>
    <row r="382" spans="1:122" ht="13.5" thickBot="1" x14ac:dyDescent="0.25">
      <c r="A382" s="84">
        <v>2056</v>
      </c>
      <c r="B382" s="335"/>
      <c r="D382" s="87"/>
      <c r="E382" s="84"/>
      <c r="F382" s="88"/>
      <c r="G382" s="84"/>
      <c r="H382" s="89"/>
      <c r="I382" s="88"/>
      <c r="J382" s="84"/>
      <c r="K382" s="88"/>
      <c r="L382" s="89"/>
      <c r="M382" s="88"/>
      <c r="N382" s="88"/>
      <c r="O382" s="88"/>
      <c r="P382" s="90"/>
      <c r="Q382" s="88"/>
      <c r="R382" s="88"/>
      <c r="S382" s="88"/>
      <c r="T382" s="90"/>
      <c r="U382" s="88"/>
      <c r="V382" s="88"/>
      <c r="W382" s="88"/>
      <c r="X382" s="90"/>
      <c r="Y382" s="84"/>
      <c r="Z382" s="84"/>
      <c r="AA382" s="94"/>
      <c r="AB382" s="115"/>
      <c r="AC382" s="84"/>
      <c r="AD382" s="84"/>
      <c r="AE382" s="115"/>
      <c r="AF382" s="84"/>
      <c r="AG382" s="84"/>
      <c r="AH382" s="115"/>
      <c r="AI382" s="84"/>
      <c r="AJ382" s="84"/>
      <c r="AK382" s="224"/>
      <c r="AL382" s="84"/>
      <c r="AM382" s="94"/>
      <c r="AN382" s="224"/>
      <c r="AO382" s="84"/>
      <c r="AP382" s="94"/>
      <c r="AQ382" s="224"/>
      <c r="AR382" s="84"/>
      <c r="AS382" s="94"/>
      <c r="AT382" s="224"/>
      <c r="AU382" s="84"/>
      <c r="AV382" s="225"/>
      <c r="AW382" s="226"/>
      <c r="AX382" s="226"/>
      <c r="AY382" s="227"/>
      <c r="AZ382" s="116"/>
      <c r="BA382" s="97"/>
      <c r="BB382" s="98"/>
      <c r="BC382" s="98"/>
      <c r="BD382" s="98"/>
      <c r="BE382" s="118"/>
      <c r="BF382" s="101"/>
      <c r="BG382" s="84"/>
      <c r="BH382" s="84"/>
      <c r="BI382" s="102"/>
      <c r="BJ382" s="102"/>
      <c r="BK382" s="102"/>
      <c r="BL382" s="103"/>
      <c r="BM382" s="104"/>
      <c r="BN382" s="102"/>
      <c r="BO382" s="102"/>
      <c r="BP382" s="104"/>
      <c r="BQ382" s="104"/>
      <c r="BR382" s="104"/>
      <c r="BS382" s="237"/>
      <c r="BT382" s="105">
        <f t="shared" si="241"/>
        <v>1</v>
      </c>
      <c r="BU382" s="105">
        <f t="shared" si="242"/>
        <v>1</v>
      </c>
      <c r="BV382" s="105">
        <f t="shared" si="243"/>
        <v>1</v>
      </c>
      <c r="BW382" s="105">
        <f t="shared" si="231"/>
        <v>1</v>
      </c>
      <c r="BX382" s="105">
        <f t="shared" si="244"/>
        <v>1</v>
      </c>
      <c r="BY382" s="105">
        <f t="shared" si="245"/>
        <v>1</v>
      </c>
      <c r="BZ382" s="105">
        <f t="shared" si="246"/>
        <v>1</v>
      </c>
      <c r="CA382" s="221">
        <v>0.98</v>
      </c>
      <c r="CB382" s="221">
        <v>0.9</v>
      </c>
      <c r="CC382" s="340"/>
      <c r="CD382" s="340"/>
      <c r="CE382" s="340"/>
      <c r="CF382" s="340"/>
      <c r="CG382" s="340"/>
      <c r="CH382" s="340"/>
      <c r="CI382" s="340"/>
      <c r="CJ382" s="222">
        <v>0.998</v>
      </c>
      <c r="CK382" s="222">
        <v>0.95</v>
      </c>
      <c r="CL382" s="223">
        <f t="shared" si="233"/>
        <v>0</v>
      </c>
      <c r="CM382" s="223">
        <f t="shared" si="234"/>
        <v>0</v>
      </c>
      <c r="CN382" s="223">
        <f t="shared" si="235"/>
        <v>0</v>
      </c>
      <c r="CO382" s="223">
        <f t="shared" si="236"/>
        <v>0</v>
      </c>
      <c r="CP382" s="223">
        <f t="shared" si="237"/>
        <v>0</v>
      </c>
      <c r="CQ382" s="223">
        <f t="shared" si="238"/>
        <v>0</v>
      </c>
      <c r="CR382" s="223">
        <f t="shared" si="239"/>
        <v>0</v>
      </c>
      <c r="CS382" s="343"/>
      <c r="CT382" s="343"/>
      <c r="CU382" s="343"/>
      <c r="CV382" s="343"/>
      <c r="CW382" s="343"/>
      <c r="CX382" s="343"/>
      <c r="CY382" s="343"/>
      <c r="CZ382" s="342"/>
      <c r="DA382" s="338"/>
      <c r="DB382" s="338"/>
      <c r="DC382" s="338"/>
      <c r="DD382" s="338"/>
      <c r="DE382" s="84">
        <f t="shared" si="223"/>
        <v>0</v>
      </c>
      <c r="DF382" s="84">
        <f t="shared" si="223"/>
        <v>0</v>
      </c>
      <c r="DG382" s="84">
        <f t="shared" si="223"/>
        <v>0</v>
      </c>
      <c r="DH382" s="84">
        <f t="shared" si="224"/>
        <v>0</v>
      </c>
      <c r="DI382" s="84">
        <f t="shared" si="224"/>
        <v>0</v>
      </c>
      <c r="DJ382" s="84">
        <f t="shared" si="224"/>
        <v>0</v>
      </c>
      <c r="DK382" s="84">
        <f t="shared" si="224"/>
        <v>0</v>
      </c>
      <c r="DL382" s="337"/>
      <c r="DM382" s="337"/>
      <c r="DN382" s="337"/>
      <c r="DO382" s="337"/>
      <c r="DP382" s="337"/>
      <c r="DQ382" s="337"/>
      <c r="DR382" s="337"/>
    </row>
    <row r="383" spans="1:122" ht="13.5" thickBot="1" x14ac:dyDescent="0.25">
      <c r="A383" s="84">
        <v>2057</v>
      </c>
      <c r="B383" s="335"/>
      <c r="D383" s="87"/>
      <c r="E383" s="84"/>
      <c r="F383" s="88"/>
      <c r="G383" s="84"/>
      <c r="H383" s="89"/>
      <c r="I383" s="88"/>
      <c r="J383" s="84"/>
      <c r="K383" s="88"/>
      <c r="L383" s="89"/>
      <c r="M383" s="88"/>
      <c r="N383" s="88"/>
      <c r="O383" s="88"/>
      <c r="P383" s="90"/>
      <c r="Q383" s="88"/>
      <c r="R383" s="88"/>
      <c r="S383" s="88"/>
      <c r="T383" s="90"/>
      <c r="U383" s="88"/>
      <c r="V383" s="88"/>
      <c r="W383" s="88"/>
      <c r="X383" s="90"/>
      <c r="Y383" s="84"/>
      <c r="Z383" s="84"/>
      <c r="AA383" s="94"/>
      <c r="AB383" s="115"/>
      <c r="AC383" s="84"/>
      <c r="AD383" s="84"/>
      <c r="AE383" s="115"/>
      <c r="AF383" s="84"/>
      <c r="AG383" s="84"/>
      <c r="AH383" s="115"/>
      <c r="AI383" s="84"/>
      <c r="AJ383" s="84"/>
      <c r="AK383" s="224"/>
      <c r="AL383" s="84"/>
      <c r="AM383" s="94"/>
      <c r="AN383" s="224"/>
      <c r="AO383" s="84"/>
      <c r="AP383" s="94"/>
      <c r="AQ383" s="224"/>
      <c r="AR383" s="84"/>
      <c r="AS383" s="94"/>
      <c r="AT383" s="224"/>
      <c r="AU383" s="84"/>
      <c r="AV383" s="225"/>
      <c r="AW383" s="226"/>
      <c r="AX383" s="226"/>
      <c r="AY383" s="227"/>
      <c r="AZ383" s="116"/>
      <c r="BA383" s="97"/>
      <c r="BB383" s="98"/>
      <c r="BC383" s="98"/>
      <c r="BD383" s="98"/>
      <c r="BE383" s="118"/>
      <c r="BF383" s="101"/>
      <c r="BG383" s="84"/>
      <c r="BH383" s="84"/>
      <c r="BI383" s="102"/>
      <c r="BJ383" s="102"/>
      <c r="BK383" s="102"/>
      <c r="BL383" s="103"/>
      <c r="BM383" s="104"/>
      <c r="BN383" s="102"/>
      <c r="BO383" s="102"/>
      <c r="BP383" s="104"/>
      <c r="BQ383" s="104"/>
      <c r="BR383" s="104"/>
      <c r="BS383" s="237"/>
      <c r="BT383" s="105">
        <f t="shared" si="241"/>
        <v>1</v>
      </c>
      <c r="BU383" s="105">
        <f t="shared" si="242"/>
        <v>1</v>
      </c>
      <c r="BV383" s="105">
        <f t="shared" si="243"/>
        <v>1</v>
      </c>
      <c r="BW383" s="105">
        <f t="shared" si="231"/>
        <v>1</v>
      </c>
      <c r="BX383" s="105">
        <f t="shared" si="244"/>
        <v>1</v>
      </c>
      <c r="BY383" s="105">
        <f t="shared" si="245"/>
        <v>1</v>
      </c>
      <c r="BZ383" s="105">
        <f t="shared" si="246"/>
        <v>1</v>
      </c>
      <c r="CA383" s="221">
        <v>0.98</v>
      </c>
      <c r="CB383" s="221">
        <v>0.9</v>
      </c>
      <c r="CC383" s="340"/>
      <c r="CD383" s="340"/>
      <c r="CE383" s="340"/>
      <c r="CF383" s="340"/>
      <c r="CG383" s="340"/>
      <c r="CH383" s="340"/>
      <c r="CI383" s="340"/>
      <c r="CJ383" s="222">
        <v>0.998</v>
      </c>
      <c r="CK383" s="222">
        <v>0.95</v>
      </c>
      <c r="CL383" s="223">
        <f t="shared" si="233"/>
        <v>0</v>
      </c>
      <c r="CM383" s="223">
        <f t="shared" si="234"/>
        <v>0</v>
      </c>
      <c r="CN383" s="223">
        <f t="shared" si="235"/>
        <v>0</v>
      </c>
      <c r="CO383" s="223">
        <f t="shared" si="236"/>
        <v>0</v>
      </c>
      <c r="CP383" s="223">
        <f t="shared" si="237"/>
        <v>0</v>
      </c>
      <c r="CQ383" s="223">
        <f t="shared" si="238"/>
        <v>0</v>
      </c>
      <c r="CR383" s="223">
        <f t="shared" si="239"/>
        <v>0</v>
      </c>
      <c r="CS383" s="343"/>
      <c r="CT383" s="343"/>
      <c r="CU383" s="343"/>
      <c r="CV383" s="343"/>
      <c r="CW383" s="343"/>
      <c r="CX383" s="343"/>
      <c r="CY383" s="343"/>
      <c r="CZ383" s="342"/>
      <c r="DA383" s="338"/>
      <c r="DB383" s="338"/>
      <c r="DC383" s="338"/>
      <c r="DD383" s="338"/>
      <c r="DE383" s="84">
        <f t="shared" si="223"/>
        <v>0</v>
      </c>
      <c r="DF383" s="84">
        <f t="shared" si="223"/>
        <v>0</v>
      </c>
      <c r="DG383" s="84">
        <f t="shared" si="223"/>
        <v>0</v>
      </c>
      <c r="DH383" s="84">
        <f t="shared" si="224"/>
        <v>0</v>
      </c>
      <c r="DI383" s="84">
        <f t="shared" si="224"/>
        <v>0</v>
      </c>
      <c r="DJ383" s="84">
        <f t="shared" si="224"/>
        <v>0</v>
      </c>
      <c r="DK383" s="84">
        <f t="shared" si="224"/>
        <v>0</v>
      </c>
      <c r="DL383" s="337"/>
      <c r="DM383" s="337"/>
      <c r="DN383" s="337"/>
      <c r="DO383" s="337"/>
      <c r="DP383" s="337"/>
      <c r="DQ383" s="337"/>
      <c r="DR383" s="337"/>
    </row>
    <row r="384" spans="1:122" ht="13.5" thickBot="1" x14ac:dyDescent="0.25">
      <c r="A384" s="84">
        <v>2058</v>
      </c>
      <c r="B384" s="335"/>
      <c r="D384" s="87"/>
      <c r="E384" s="84"/>
      <c r="F384" s="88"/>
      <c r="G384" s="84"/>
      <c r="H384" s="89"/>
      <c r="I384" s="88"/>
      <c r="J384" s="84"/>
      <c r="K384" s="88"/>
      <c r="L384" s="89"/>
      <c r="M384" s="88"/>
      <c r="N384" s="88"/>
      <c r="O384" s="88"/>
      <c r="P384" s="90"/>
      <c r="Q384" s="88"/>
      <c r="R384" s="88"/>
      <c r="S384" s="88"/>
      <c r="T384" s="90"/>
      <c r="U384" s="88"/>
      <c r="V384" s="88"/>
      <c r="W384" s="88"/>
      <c r="X384" s="90"/>
      <c r="Y384" s="84"/>
      <c r="Z384" s="84"/>
      <c r="AA384" s="94"/>
      <c r="AB384" s="115"/>
      <c r="AC384" s="84"/>
      <c r="AD384" s="84"/>
      <c r="AE384" s="115"/>
      <c r="AF384" s="84"/>
      <c r="AG384" s="84"/>
      <c r="AH384" s="115"/>
      <c r="AI384" s="84"/>
      <c r="AJ384" s="84"/>
      <c r="AK384" s="224"/>
      <c r="AL384" s="84"/>
      <c r="AM384" s="94"/>
      <c r="AN384" s="224"/>
      <c r="AO384" s="84"/>
      <c r="AP384" s="94"/>
      <c r="AQ384" s="224"/>
      <c r="AR384" s="84"/>
      <c r="AS384" s="94"/>
      <c r="AT384" s="224"/>
      <c r="AU384" s="84"/>
      <c r="AV384" s="225"/>
      <c r="AW384" s="226"/>
      <c r="AX384" s="226"/>
      <c r="AY384" s="227"/>
      <c r="AZ384" s="116"/>
      <c r="BA384" s="97"/>
      <c r="BB384" s="98"/>
      <c r="BC384" s="98"/>
      <c r="BD384" s="98"/>
      <c r="BE384" s="118"/>
      <c r="BF384" s="101"/>
      <c r="BG384" s="84"/>
      <c r="BH384" s="84"/>
      <c r="BI384" s="102"/>
      <c r="BJ384" s="102"/>
      <c r="BK384" s="102"/>
      <c r="BL384" s="103"/>
      <c r="BM384" s="104"/>
      <c r="BN384" s="102"/>
      <c r="BO384" s="102"/>
      <c r="BP384" s="104"/>
      <c r="BQ384" s="104"/>
      <c r="BR384" s="104"/>
      <c r="BS384" s="237"/>
      <c r="BT384" s="105">
        <f t="shared" si="241"/>
        <v>1</v>
      </c>
      <c r="BU384" s="105">
        <f t="shared" si="242"/>
        <v>1</v>
      </c>
      <c r="BV384" s="105">
        <f t="shared" si="243"/>
        <v>1</v>
      </c>
      <c r="BW384" s="105">
        <f t="shared" si="231"/>
        <v>1</v>
      </c>
      <c r="BX384" s="105">
        <f t="shared" si="244"/>
        <v>1</v>
      </c>
      <c r="BY384" s="105">
        <f t="shared" si="245"/>
        <v>1</v>
      </c>
      <c r="BZ384" s="105">
        <f t="shared" si="246"/>
        <v>1</v>
      </c>
      <c r="CA384" s="221">
        <v>0.98</v>
      </c>
      <c r="CB384" s="221">
        <v>0.9</v>
      </c>
      <c r="CC384" s="340"/>
      <c r="CD384" s="340"/>
      <c r="CE384" s="340"/>
      <c r="CF384" s="340"/>
      <c r="CG384" s="340"/>
      <c r="CH384" s="340"/>
      <c r="CI384" s="340"/>
      <c r="CJ384" s="222">
        <v>0.998</v>
      </c>
      <c r="CK384" s="222">
        <v>0.95</v>
      </c>
      <c r="CL384" s="223">
        <f t="shared" si="233"/>
        <v>0</v>
      </c>
      <c r="CM384" s="223">
        <f t="shared" si="234"/>
        <v>0</v>
      </c>
      <c r="CN384" s="223">
        <f t="shared" si="235"/>
        <v>0</v>
      </c>
      <c r="CO384" s="223">
        <f t="shared" si="236"/>
        <v>0</v>
      </c>
      <c r="CP384" s="223">
        <f t="shared" si="237"/>
        <v>0</v>
      </c>
      <c r="CQ384" s="223">
        <f t="shared" si="238"/>
        <v>0</v>
      </c>
      <c r="CR384" s="223">
        <f t="shared" si="239"/>
        <v>0</v>
      </c>
      <c r="CS384" s="343"/>
      <c r="CT384" s="343"/>
      <c r="CU384" s="343"/>
      <c r="CV384" s="343"/>
      <c r="CW384" s="343"/>
      <c r="CX384" s="343"/>
      <c r="CY384" s="343"/>
      <c r="CZ384" s="342"/>
      <c r="DA384" s="338"/>
      <c r="DB384" s="338"/>
      <c r="DC384" s="338"/>
      <c r="DD384" s="338"/>
      <c r="DE384" s="84">
        <f t="shared" si="223"/>
        <v>0</v>
      </c>
      <c r="DF384" s="84">
        <f t="shared" si="223"/>
        <v>0</v>
      </c>
      <c r="DG384" s="84">
        <f t="shared" si="223"/>
        <v>0</v>
      </c>
      <c r="DH384" s="84">
        <f t="shared" si="224"/>
        <v>0</v>
      </c>
      <c r="DI384" s="84">
        <f t="shared" si="224"/>
        <v>0</v>
      </c>
      <c r="DJ384" s="84">
        <f t="shared" si="224"/>
        <v>0</v>
      </c>
      <c r="DK384" s="84">
        <f t="shared" si="224"/>
        <v>0</v>
      </c>
      <c r="DL384" s="337"/>
      <c r="DM384" s="337"/>
      <c r="DN384" s="337"/>
      <c r="DO384" s="337"/>
      <c r="DP384" s="337"/>
      <c r="DQ384" s="337"/>
      <c r="DR384" s="337"/>
    </row>
    <row r="385" spans="1:122" ht="13.5" thickBot="1" x14ac:dyDescent="0.25">
      <c r="A385" s="84">
        <v>2059</v>
      </c>
      <c r="B385" s="335"/>
      <c r="D385" s="87"/>
      <c r="E385" s="84"/>
      <c r="F385" s="88"/>
      <c r="G385" s="84"/>
      <c r="H385" s="89"/>
      <c r="I385" s="88"/>
      <c r="J385" s="84"/>
      <c r="K385" s="88"/>
      <c r="L385" s="89"/>
      <c r="M385" s="88"/>
      <c r="N385" s="88"/>
      <c r="O385" s="88"/>
      <c r="P385" s="90"/>
      <c r="Q385" s="88"/>
      <c r="R385" s="88"/>
      <c r="S385" s="88"/>
      <c r="T385" s="90"/>
      <c r="U385" s="88"/>
      <c r="V385" s="88"/>
      <c r="W385" s="88"/>
      <c r="X385" s="90"/>
      <c r="Y385" s="84"/>
      <c r="Z385" s="84"/>
      <c r="AA385" s="94"/>
      <c r="AB385" s="115"/>
      <c r="AC385" s="84"/>
      <c r="AD385" s="84"/>
      <c r="AE385" s="115"/>
      <c r="AF385" s="84"/>
      <c r="AG385" s="84"/>
      <c r="AH385" s="115"/>
      <c r="AI385" s="84"/>
      <c r="AJ385" s="84"/>
      <c r="AK385" s="224"/>
      <c r="AL385" s="84"/>
      <c r="AM385" s="94"/>
      <c r="AN385" s="224"/>
      <c r="AO385" s="84"/>
      <c r="AP385" s="94"/>
      <c r="AQ385" s="224"/>
      <c r="AR385" s="84"/>
      <c r="AS385" s="94"/>
      <c r="AT385" s="224"/>
      <c r="AU385" s="84"/>
      <c r="AV385" s="225"/>
      <c r="AW385" s="226"/>
      <c r="AX385" s="226"/>
      <c r="AY385" s="227"/>
      <c r="AZ385" s="116"/>
      <c r="BA385" s="97"/>
      <c r="BB385" s="98"/>
      <c r="BC385" s="98"/>
      <c r="BD385" s="98"/>
      <c r="BE385" s="118"/>
      <c r="BF385" s="101"/>
      <c r="BG385" s="84"/>
      <c r="BH385" s="84"/>
      <c r="BI385" s="102"/>
      <c r="BJ385" s="102"/>
      <c r="BK385" s="102"/>
      <c r="BL385" s="103"/>
      <c r="BM385" s="104"/>
      <c r="BN385" s="102"/>
      <c r="BO385" s="102"/>
      <c r="BP385" s="104"/>
      <c r="BQ385" s="104"/>
      <c r="BR385" s="104"/>
      <c r="BS385" s="237"/>
      <c r="BT385" s="105">
        <f t="shared" si="241"/>
        <v>1</v>
      </c>
      <c r="BU385" s="105">
        <f t="shared" si="242"/>
        <v>1</v>
      </c>
      <c r="BV385" s="105">
        <f t="shared" si="243"/>
        <v>1</v>
      </c>
      <c r="BW385" s="105">
        <f t="shared" si="231"/>
        <v>1</v>
      </c>
      <c r="BX385" s="105">
        <f t="shared" si="244"/>
        <v>1</v>
      </c>
      <c r="BY385" s="105">
        <f t="shared" si="245"/>
        <v>1</v>
      </c>
      <c r="BZ385" s="105">
        <f t="shared" si="246"/>
        <v>1</v>
      </c>
      <c r="CA385" s="221">
        <v>0.98</v>
      </c>
      <c r="CB385" s="221">
        <v>0.9</v>
      </c>
      <c r="CC385" s="340"/>
      <c r="CD385" s="340"/>
      <c r="CE385" s="340"/>
      <c r="CF385" s="340"/>
      <c r="CG385" s="340"/>
      <c r="CH385" s="340"/>
      <c r="CI385" s="340"/>
      <c r="CJ385" s="222">
        <v>0.998</v>
      </c>
      <c r="CK385" s="222">
        <v>0.95</v>
      </c>
      <c r="CL385" s="223">
        <f t="shared" si="233"/>
        <v>0</v>
      </c>
      <c r="CM385" s="223">
        <f t="shared" si="234"/>
        <v>0</v>
      </c>
      <c r="CN385" s="223">
        <f t="shared" si="235"/>
        <v>0</v>
      </c>
      <c r="CO385" s="223">
        <f t="shared" si="236"/>
        <v>0</v>
      </c>
      <c r="CP385" s="223">
        <f t="shared" si="237"/>
        <v>0</v>
      </c>
      <c r="CQ385" s="223">
        <f t="shared" si="238"/>
        <v>0</v>
      </c>
      <c r="CR385" s="223">
        <f t="shared" si="239"/>
        <v>0</v>
      </c>
      <c r="CS385" s="343"/>
      <c r="CT385" s="343"/>
      <c r="CU385" s="343"/>
      <c r="CV385" s="343"/>
      <c r="CW385" s="343"/>
      <c r="CX385" s="343"/>
      <c r="CY385" s="343"/>
      <c r="CZ385" s="342"/>
      <c r="DA385" s="338"/>
      <c r="DB385" s="338"/>
      <c r="DC385" s="338"/>
      <c r="DD385" s="338"/>
      <c r="DE385" s="84">
        <f t="shared" si="223"/>
        <v>0</v>
      </c>
      <c r="DF385" s="84">
        <f t="shared" si="223"/>
        <v>0</v>
      </c>
      <c r="DG385" s="84">
        <f t="shared" si="223"/>
        <v>0</v>
      </c>
      <c r="DH385" s="84">
        <f t="shared" si="224"/>
        <v>0</v>
      </c>
      <c r="DI385" s="84">
        <f t="shared" si="224"/>
        <v>0</v>
      </c>
      <c r="DJ385" s="84">
        <f t="shared" si="224"/>
        <v>0</v>
      </c>
      <c r="DK385" s="84">
        <f t="shared" si="224"/>
        <v>0</v>
      </c>
      <c r="DL385" s="337"/>
      <c r="DM385" s="337"/>
      <c r="DN385" s="337"/>
      <c r="DO385" s="337"/>
      <c r="DP385" s="337"/>
      <c r="DQ385" s="337"/>
      <c r="DR385" s="337"/>
    </row>
    <row r="386" spans="1:122" ht="13.5" thickBot="1" x14ac:dyDescent="0.25">
      <c r="A386" s="84">
        <v>2060</v>
      </c>
      <c r="B386" s="335"/>
      <c r="D386" s="87"/>
      <c r="E386" s="84"/>
      <c r="F386" s="88"/>
      <c r="G386" s="84"/>
      <c r="H386" s="89"/>
      <c r="I386" s="88"/>
      <c r="J386" s="84"/>
      <c r="K386" s="88"/>
      <c r="L386" s="89"/>
      <c r="M386" s="88"/>
      <c r="N386" s="88"/>
      <c r="O386" s="88"/>
      <c r="P386" s="90"/>
      <c r="Q386" s="88"/>
      <c r="R386" s="88"/>
      <c r="S386" s="88"/>
      <c r="T386" s="90"/>
      <c r="U386" s="88"/>
      <c r="V386" s="88"/>
      <c r="W386" s="88"/>
      <c r="X386" s="90"/>
      <c r="Y386" s="84"/>
      <c r="Z386" s="84"/>
      <c r="AA386" s="94"/>
      <c r="AB386" s="115"/>
      <c r="AC386" s="84"/>
      <c r="AD386" s="84"/>
      <c r="AE386" s="115"/>
      <c r="AF386" s="84"/>
      <c r="AG386" s="84"/>
      <c r="AH386" s="115"/>
      <c r="AI386" s="84"/>
      <c r="AJ386" s="84"/>
      <c r="AK386" s="224"/>
      <c r="AL386" s="84"/>
      <c r="AM386" s="94"/>
      <c r="AN386" s="224"/>
      <c r="AO386" s="84"/>
      <c r="AP386" s="94"/>
      <c r="AQ386" s="224"/>
      <c r="AR386" s="84"/>
      <c r="AS386" s="94"/>
      <c r="AT386" s="224"/>
      <c r="AU386" s="84"/>
      <c r="AV386" s="225"/>
      <c r="AW386" s="226"/>
      <c r="AX386" s="226"/>
      <c r="AY386" s="227"/>
      <c r="AZ386" s="116"/>
      <c r="BA386" s="97"/>
      <c r="BB386" s="98"/>
      <c r="BC386" s="98"/>
      <c r="BD386" s="98"/>
      <c r="BE386" s="118"/>
      <c r="BF386" s="101"/>
      <c r="BG386" s="84"/>
      <c r="BH386" s="84"/>
      <c r="BI386" s="102"/>
      <c r="BJ386" s="102"/>
      <c r="BK386" s="102"/>
      <c r="BL386" s="103"/>
      <c r="BM386" s="104"/>
      <c r="BN386" s="102"/>
      <c r="BO386" s="102"/>
      <c r="BP386" s="104"/>
      <c r="BQ386" s="104"/>
      <c r="BR386" s="104"/>
      <c r="BS386" s="237"/>
      <c r="BT386" s="105">
        <f t="shared" si="241"/>
        <v>1</v>
      </c>
      <c r="BU386" s="105">
        <f t="shared" si="242"/>
        <v>1</v>
      </c>
      <c r="BV386" s="105">
        <f t="shared" si="243"/>
        <v>1</v>
      </c>
      <c r="BW386" s="105">
        <f t="shared" si="231"/>
        <v>1</v>
      </c>
      <c r="BX386" s="105">
        <f t="shared" si="244"/>
        <v>1</v>
      </c>
      <c r="BY386" s="105">
        <f t="shared" si="245"/>
        <v>1</v>
      </c>
      <c r="BZ386" s="105">
        <f t="shared" si="246"/>
        <v>1</v>
      </c>
      <c r="CA386" s="221">
        <v>0.98</v>
      </c>
      <c r="CB386" s="221">
        <v>0.9</v>
      </c>
      <c r="CC386" s="340"/>
      <c r="CD386" s="340"/>
      <c r="CE386" s="340"/>
      <c r="CF386" s="340"/>
      <c r="CG386" s="340"/>
      <c r="CH386" s="340"/>
      <c r="CI386" s="340"/>
      <c r="CJ386" s="222">
        <v>0.998</v>
      </c>
      <c r="CK386" s="222">
        <v>0.95</v>
      </c>
      <c r="CL386" s="223">
        <f t="shared" si="233"/>
        <v>0</v>
      </c>
      <c r="CM386" s="223">
        <f t="shared" si="234"/>
        <v>0</v>
      </c>
      <c r="CN386" s="223">
        <f t="shared" si="235"/>
        <v>0</v>
      </c>
      <c r="CO386" s="223">
        <f t="shared" si="236"/>
        <v>0</v>
      </c>
      <c r="CP386" s="223">
        <f t="shared" si="237"/>
        <v>0</v>
      </c>
      <c r="CQ386" s="223">
        <f t="shared" si="238"/>
        <v>0</v>
      </c>
      <c r="CR386" s="223">
        <f t="shared" si="239"/>
        <v>0</v>
      </c>
      <c r="CS386" s="343"/>
      <c r="CT386" s="343"/>
      <c r="CU386" s="343"/>
      <c r="CV386" s="343"/>
      <c r="CW386" s="343"/>
      <c r="CX386" s="343"/>
      <c r="CY386" s="343"/>
      <c r="CZ386" s="342"/>
      <c r="DA386" s="338"/>
      <c r="DB386" s="338"/>
      <c r="DC386" s="338"/>
      <c r="DD386" s="338"/>
      <c r="DE386" s="84">
        <f t="shared" si="223"/>
        <v>0</v>
      </c>
      <c r="DF386" s="84">
        <f t="shared" si="223"/>
        <v>0</v>
      </c>
      <c r="DG386" s="84">
        <f t="shared" si="223"/>
        <v>0</v>
      </c>
      <c r="DH386" s="84">
        <f t="shared" si="224"/>
        <v>0</v>
      </c>
      <c r="DI386" s="84">
        <f t="shared" si="224"/>
        <v>0</v>
      </c>
      <c r="DJ386" s="84">
        <f t="shared" si="224"/>
        <v>0</v>
      </c>
      <c r="DK386" s="84">
        <f t="shared" si="224"/>
        <v>0</v>
      </c>
      <c r="DL386" s="337"/>
      <c r="DM386" s="337"/>
      <c r="DN386" s="337"/>
      <c r="DO386" s="337"/>
      <c r="DP386" s="337"/>
      <c r="DQ386" s="337"/>
      <c r="DR386" s="337"/>
    </row>
    <row r="387" spans="1:122" ht="13.5" thickBot="1" x14ac:dyDescent="0.25">
      <c r="A387" s="84">
        <v>2061</v>
      </c>
      <c r="B387" s="336"/>
      <c r="D387" s="87"/>
      <c r="E387" s="84"/>
      <c r="F387" s="88"/>
      <c r="G387" s="84"/>
      <c r="H387" s="89"/>
      <c r="I387" s="88"/>
      <c r="J387" s="84"/>
      <c r="K387" s="88"/>
      <c r="L387" s="89"/>
      <c r="M387" s="88"/>
      <c r="N387" s="88"/>
      <c r="O387" s="88"/>
      <c r="P387" s="90"/>
      <c r="Q387" s="88"/>
      <c r="R387" s="88"/>
      <c r="S387" s="88"/>
      <c r="T387" s="90"/>
      <c r="U387" s="88"/>
      <c r="V387" s="88"/>
      <c r="W387" s="88"/>
      <c r="X387" s="90"/>
      <c r="Y387" s="84"/>
      <c r="Z387" s="84"/>
      <c r="AA387" s="94"/>
      <c r="AB387" s="115"/>
      <c r="AC387" s="84"/>
      <c r="AD387" s="84"/>
      <c r="AE387" s="115"/>
      <c r="AF387" s="84"/>
      <c r="AG387" s="84"/>
      <c r="AH387" s="115"/>
      <c r="AI387" s="84"/>
      <c r="AJ387" s="84"/>
      <c r="AK387" s="224"/>
      <c r="AL387" s="84"/>
      <c r="AM387" s="94"/>
      <c r="AN387" s="224"/>
      <c r="AO387" s="84"/>
      <c r="AP387" s="94"/>
      <c r="AQ387" s="224"/>
      <c r="AR387" s="84"/>
      <c r="AS387" s="94"/>
      <c r="AT387" s="224"/>
      <c r="AU387" s="84"/>
      <c r="AV387" s="225"/>
      <c r="AW387" s="226"/>
      <c r="AX387" s="226"/>
      <c r="AY387" s="227"/>
      <c r="AZ387" s="116"/>
      <c r="BA387" s="97"/>
      <c r="BB387" s="98"/>
      <c r="BC387" s="98"/>
      <c r="BD387" s="98"/>
      <c r="BE387" s="118"/>
      <c r="BF387" s="101"/>
      <c r="BG387" s="84"/>
      <c r="BH387" s="84"/>
      <c r="BI387" s="102"/>
      <c r="BJ387" s="102"/>
      <c r="BK387" s="102"/>
      <c r="BL387" s="103"/>
      <c r="BM387" s="104"/>
      <c r="BN387" s="102"/>
      <c r="BO387" s="102"/>
      <c r="BP387" s="104"/>
      <c r="BQ387" s="104"/>
      <c r="BR387" s="104"/>
      <c r="BS387" s="237"/>
      <c r="BT387" s="105">
        <f t="shared" si="241"/>
        <v>1</v>
      </c>
      <c r="BU387" s="105">
        <f t="shared" si="242"/>
        <v>1</v>
      </c>
      <c r="BV387" s="105">
        <f t="shared" si="243"/>
        <v>1</v>
      </c>
      <c r="BW387" s="105">
        <f t="shared" si="231"/>
        <v>1</v>
      </c>
      <c r="BX387" s="105">
        <f t="shared" si="244"/>
        <v>1</v>
      </c>
      <c r="BY387" s="105">
        <f t="shared" si="245"/>
        <v>1</v>
      </c>
      <c r="BZ387" s="105">
        <f t="shared" si="246"/>
        <v>1</v>
      </c>
      <c r="CA387" s="221">
        <v>0.98</v>
      </c>
      <c r="CB387" s="221">
        <v>0.9</v>
      </c>
      <c r="CC387" s="341"/>
      <c r="CD387" s="341"/>
      <c r="CE387" s="341"/>
      <c r="CF387" s="341"/>
      <c r="CG387" s="341"/>
      <c r="CH387" s="341"/>
      <c r="CI387" s="341"/>
      <c r="CJ387" s="222">
        <v>0.998</v>
      </c>
      <c r="CK387" s="222">
        <v>0.95</v>
      </c>
      <c r="CL387" s="223">
        <f t="shared" si="233"/>
        <v>0</v>
      </c>
      <c r="CM387" s="223">
        <f t="shared" si="234"/>
        <v>0</v>
      </c>
      <c r="CN387" s="223">
        <f t="shared" si="235"/>
        <v>0</v>
      </c>
      <c r="CO387" s="223">
        <f t="shared" si="236"/>
        <v>0</v>
      </c>
      <c r="CP387" s="223">
        <f t="shared" si="237"/>
        <v>0</v>
      </c>
      <c r="CQ387" s="223">
        <f t="shared" si="238"/>
        <v>0</v>
      </c>
      <c r="CR387" s="223">
        <f t="shared" si="239"/>
        <v>0</v>
      </c>
      <c r="CS387" s="343"/>
      <c r="CT387" s="343"/>
      <c r="CU387" s="343"/>
      <c r="CV387" s="343"/>
      <c r="CW387" s="343"/>
      <c r="CX387" s="343"/>
      <c r="CY387" s="343"/>
      <c r="CZ387" s="342"/>
      <c r="DA387" s="338"/>
      <c r="DB387" s="338"/>
      <c r="DC387" s="338"/>
      <c r="DD387" s="338"/>
      <c r="DE387" s="84">
        <f t="shared" si="223"/>
        <v>0</v>
      </c>
      <c r="DF387" s="84">
        <f t="shared" si="223"/>
        <v>0</v>
      </c>
      <c r="DG387" s="84">
        <f t="shared" si="223"/>
        <v>0</v>
      </c>
      <c r="DH387" s="84">
        <f t="shared" si="224"/>
        <v>0</v>
      </c>
      <c r="DI387" s="84">
        <f t="shared" si="224"/>
        <v>0</v>
      </c>
      <c r="DJ387" s="84">
        <f t="shared" si="224"/>
        <v>0</v>
      </c>
      <c r="DK387" s="84">
        <f t="shared" si="224"/>
        <v>0</v>
      </c>
      <c r="DL387" s="337"/>
      <c r="DM387" s="337"/>
      <c r="DN387" s="337"/>
      <c r="DO387" s="337"/>
      <c r="DP387" s="337"/>
      <c r="DQ387" s="337"/>
      <c r="DR387" s="337"/>
    </row>
    <row r="388" spans="1:122" ht="13.5" thickBot="1" x14ac:dyDescent="0.25">
      <c r="A388" s="84">
        <v>2062</v>
      </c>
      <c r="B388" s="334">
        <v>22</v>
      </c>
      <c r="D388" s="87"/>
      <c r="E388" s="84"/>
      <c r="F388" s="88"/>
      <c r="G388" s="84"/>
      <c r="H388" s="89"/>
      <c r="I388" s="88"/>
      <c r="J388" s="84"/>
      <c r="K388" s="88"/>
      <c r="L388" s="89"/>
      <c r="M388" s="88"/>
      <c r="N388" s="88"/>
      <c r="O388" s="88"/>
      <c r="P388" s="90"/>
      <c r="Q388" s="88"/>
      <c r="R388" s="88"/>
      <c r="S388" s="88"/>
      <c r="T388" s="90"/>
      <c r="U388" s="88"/>
      <c r="V388" s="88"/>
      <c r="W388" s="88"/>
      <c r="X388" s="90"/>
      <c r="Y388" s="84"/>
      <c r="Z388" s="84"/>
      <c r="AA388" s="94"/>
      <c r="AB388" s="115"/>
      <c r="AC388" s="84"/>
      <c r="AD388" s="84"/>
      <c r="AE388" s="115"/>
      <c r="AF388" s="84"/>
      <c r="AG388" s="84"/>
      <c r="AH388" s="115"/>
      <c r="AI388" s="84"/>
      <c r="AJ388" s="84"/>
      <c r="AK388" s="224"/>
      <c r="AL388" s="84"/>
      <c r="AM388" s="94"/>
      <c r="AN388" s="224"/>
      <c r="AO388" s="84"/>
      <c r="AP388" s="94"/>
      <c r="AQ388" s="224"/>
      <c r="AR388" s="84"/>
      <c r="AS388" s="94"/>
      <c r="AT388" s="224"/>
      <c r="AU388" s="84"/>
      <c r="AV388" s="225"/>
      <c r="AW388" s="226"/>
      <c r="AX388" s="226"/>
      <c r="AY388" s="227"/>
      <c r="AZ388" s="116"/>
      <c r="BA388" s="97"/>
      <c r="BB388" s="98"/>
      <c r="BC388" s="98"/>
      <c r="BD388" s="98"/>
      <c r="BE388" s="118"/>
      <c r="BF388" s="101"/>
      <c r="BG388" s="84"/>
      <c r="BH388" s="84"/>
      <c r="BI388" s="102"/>
      <c r="BJ388" s="102"/>
      <c r="BK388" s="102"/>
      <c r="BL388" s="103"/>
      <c r="BM388" s="104"/>
      <c r="BN388" s="102"/>
      <c r="BO388" s="102"/>
      <c r="BP388" s="104"/>
      <c r="BQ388" s="104"/>
      <c r="BR388" s="104"/>
      <c r="BS388" s="237"/>
      <c r="BT388" s="105">
        <f t="shared" si="241"/>
        <v>1</v>
      </c>
      <c r="BU388" s="105">
        <f t="shared" si="242"/>
        <v>1</v>
      </c>
      <c r="BV388" s="105">
        <f t="shared" si="243"/>
        <v>1</v>
      </c>
      <c r="BW388" s="105">
        <f t="shared" si="231"/>
        <v>1</v>
      </c>
      <c r="BX388" s="105">
        <f t="shared" si="244"/>
        <v>1</v>
      </c>
      <c r="BY388" s="105">
        <f t="shared" si="245"/>
        <v>1</v>
      </c>
      <c r="BZ388" s="105">
        <f t="shared" si="246"/>
        <v>1</v>
      </c>
      <c r="CA388" s="221">
        <v>0.98</v>
      </c>
      <c r="CB388" s="221">
        <v>0.9</v>
      </c>
      <c r="CC388" s="339">
        <f t="shared" ref="CC388:CI388" si="255">AVERAGE(BT388:BT394)</f>
        <v>1</v>
      </c>
      <c r="CD388" s="339">
        <f t="shared" si="255"/>
        <v>1</v>
      </c>
      <c r="CE388" s="339">
        <f t="shared" si="255"/>
        <v>1</v>
      </c>
      <c r="CF388" s="339">
        <f t="shared" si="255"/>
        <v>1</v>
      </c>
      <c r="CG388" s="339">
        <f t="shared" si="255"/>
        <v>1</v>
      </c>
      <c r="CH388" s="339">
        <f t="shared" si="255"/>
        <v>1</v>
      </c>
      <c r="CI388" s="339">
        <f t="shared" si="255"/>
        <v>1</v>
      </c>
      <c r="CJ388" s="222">
        <v>0.998</v>
      </c>
      <c r="CK388" s="222">
        <v>0.95</v>
      </c>
      <c r="CL388" s="223">
        <f t="shared" si="233"/>
        <v>0</v>
      </c>
      <c r="CM388" s="223">
        <f t="shared" si="234"/>
        <v>0</v>
      </c>
      <c r="CN388" s="223">
        <f t="shared" si="235"/>
        <v>0</v>
      </c>
      <c r="CO388" s="223">
        <f t="shared" si="236"/>
        <v>0</v>
      </c>
      <c r="CP388" s="223">
        <f t="shared" si="237"/>
        <v>0</v>
      </c>
      <c r="CQ388" s="223">
        <f t="shared" si="238"/>
        <v>0</v>
      </c>
      <c r="CR388" s="223">
        <f t="shared" si="239"/>
        <v>0</v>
      </c>
      <c r="CS388" s="342">
        <f t="shared" ref="CS388:CY388" si="256">AVERAGE(CL388:CL394)</f>
        <v>0</v>
      </c>
      <c r="CT388" s="342">
        <f t="shared" si="256"/>
        <v>0</v>
      </c>
      <c r="CU388" s="342">
        <f t="shared" si="256"/>
        <v>0</v>
      </c>
      <c r="CV388" s="342">
        <f t="shared" si="256"/>
        <v>0</v>
      </c>
      <c r="CW388" s="342">
        <f t="shared" si="256"/>
        <v>0</v>
      </c>
      <c r="CX388" s="342">
        <f t="shared" si="256"/>
        <v>0</v>
      </c>
      <c r="CY388" s="342">
        <f t="shared" si="256"/>
        <v>0</v>
      </c>
      <c r="CZ388" s="342" t="e">
        <f>(SUM(Q387:Q393)-SUM(R387:R393))/SUM(Q387:Q393)</f>
        <v>#DIV/0!</v>
      </c>
      <c r="DA388" s="338" t="e">
        <f>(SUM(U387:U393)-SUM(V387:V393))/SUM(U387:U393)</f>
        <v>#DIV/0!</v>
      </c>
      <c r="DB388" s="338" t="e">
        <f>((SUM(E387:E393)-SUM(F387:F393))/SUM(E387:E393))</f>
        <v>#DIV/0!</v>
      </c>
      <c r="DC388" s="338" t="e">
        <f>((SUM(I387:I393)-SUM(J387:J393))/SUM(I387:I393))</f>
        <v>#DIV/0!</v>
      </c>
      <c r="DD388" s="338" t="e">
        <f>((SUM(M387:M393)-SUM(N387:N393))/SUM(M387:M393))</f>
        <v>#DIV/0!</v>
      </c>
      <c r="DE388" s="84">
        <f t="shared" si="223"/>
        <v>0</v>
      </c>
      <c r="DF388" s="84">
        <f t="shared" si="223"/>
        <v>0</v>
      </c>
      <c r="DG388" s="84">
        <f t="shared" si="223"/>
        <v>0</v>
      </c>
      <c r="DH388" s="84">
        <f t="shared" si="224"/>
        <v>0</v>
      </c>
      <c r="DI388" s="84">
        <f t="shared" si="224"/>
        <v>0</v>
      </c>
      <c r="DJ388" s="84">
        <f t="shared" si="224"/>
        <v>0</v>
      </c>
      <c r="DK388" s="84">
        <f t="shared" si="224"/>
        <v>0</v>
      </c>
      <c r="DL388" s="337">
        <f>IF(CC388&lt;99%,5000,IF(CC388&lt;99.2%,4500,IF(CC388&lt;99.3%,4000,IF(CC388&lt;99.4%,3500,IF(CC388&lt;99.5%,3000,IF(CC388&lt;99.6%,2500,IF(CC388&lt;99.7%,2000,IF(CC388&lt;99.8%,1500,))))))))</f>
        <v>0</v>
      </c>
      <c r="DM388" s="337">
        <f>IF(CD388&lt;99%,5000,IF(CD388&lt;99.2%,4500,IF(CD388&lt;99.3%,4000,IF(CD388&lt;99.4%,3500,IF(CD388&lt;99.5%,3000,IF(CD388&lt;99.6%,2500,IF(CD388&lt;99.7%,2000,IF(CD388&lt;99.8%,1500,))))))))</f>
        <v>0</v>
      </c>
      <c r="DN388" s="337">
        <f>IF(CE388&lt;99%,5000,IF(CE388&lt;99.2%,4500,IF(CE388&lt;99.3%,4000,IF(CE388&lt;99.4%,3500,IF(CE388&lt;99.5%,3000,IF(CE388&lt;99.6%,2500,IF(CE388&lt;99.7%,2000,IF(CE388&lt;99.8%,1500,))))))))</f>
        <v>0</v>
      </c>
      <c r="DO388" s="337">
        <f>IF(CF388&lt;88.2%,5000,IF(CF388&lt;88.4%,4500,IF(CF388&lt;88.5%,4000,IF(CF388&lt;88.6%,3500,IF(CF388&lt;88.7%,3000,IF(CF388&lt;88.8%,2500,IF(CF388&lt;88.9%,2000,IF(CF388&lt;90%,1500,))))))))</f>
        <v>0</v>
      </c>
      <c r="DP388" s="337">
        <f>IF(CG388&lt;99%,5000,IF(CG388&lt;99.2%,4500,IF(CG388&lt;99.3%,4000,IF(CG388&lt;99.4%,3500,IF(CG388&lt;99.5%,3000,IF(CG388&lt;99.6%,2500,IF(CG388&lt;99.7%,2000,IF(CG388&lt;99.8%,1500,))))))))</f>
        <v>0</v>
      </c>
      <c r="DQ388" s="337">
        <f>IF(CH388&lt;99%,5000,IF(CH388&lt;99.2%,4500,IF(CH388&lt;99.3%,4000,IF(CH388&lt;99.4%,3500,IF(CH388&lt;99.5%,3000,IF(CH388&lt;99.6%,2500,IF(CH388&lt;99.7%,2000,IF(CH388&lt;99.8%,1500,))))))))</f>
        <v>0</v>
      </c>
      <c r="DR388" s="337">
        <f>IF(CI388&lt;99%,5000,IF(CI388&lt;99.2%,4500,IF(CI388&lt;99.3%,4000,IF(CI388&lt;99.4%,3500,IF(CI388&lt;99.5%,3000,IF(CI388&lt;99.6%,2500,IF(CI388&lt;99.7%,2000,IF(CI388&lt;99.8%,1500,))))))))</f>
        <v>0</v>
      </c>
    </row>
    <row r="389" spans="1:122" ht="13.5" thickBot="1" x14ac:dyDescent="0.25">
      <c r="A389" s="84">
        <v>2063</v>
      </c>
      <c r="B389" s="335"/>
      <c r="D389" s="87"/>
      <c r="E389" s="84"/>
      <c r="F389" s="88"/>
      <c r="G389" s="84"/>
      <c r="H389" s="89"/>
      <c r="I389" s="88"/>
      <c r="J389" s="84"/>
      <c r="K389" s="88"/>
      <c r="L389" s="89"/>
      <c r="M389" s="88"/>
      <c r="N389" s="88"/>
      <c r="O389" s="88"/>
      <c r="P389" s="90"/>
      <c r="Q389" s="88"/>
      <c r="R389" s="88"/>
      <c r="S389" s="88"/>
      <c r="T389" s="90"/>
      <c r="U389" s="88"/>
      <c r="V389" s="88"/>
      <c r="W389" s="88"/>
      <c r="X389" s="90"/>
      <c r="Y389" s="84"/>
      <c r="Z389" s="84"/>
      <c r="AA389" s="94"/>
      <c r="AB389" s="115"/>
      <c r="AC389" s="84"/>
      <c r="AD389" s="84"/>
      <c r="AE389" s="115"/>
      <c r="AF389" s="84"/>
      <c r="AG389" s="84"/>
      <c r="AH389" s="115"/>
      <c r="AI389" s="84"/>
      <c r="AJ389" s="84"/>
      <c r="AK389" s="224"/>
      <c r="AL389" s="84"/>
      <c r="AM389" s="94"/>
      <c r="AN389" s="224"/>
      <c r="AO389" s="84"/>
      <c r="AP389" s="94"/>
      <c r="AQ389" s="224"/>
      <c r="AR389" s="84"/>
      <c r="AS389" s="94"/>
      <c r="AT389" s="224"/>
      <c r="AU389" s="84"/>
      <c r="AV389" s="225"/>
      <c r="AW389" s="226"/>
      <c r="AX389" s="226"/>
      <c r="AY389" s="227"/>
      <c r="AZ389" s="116"/>
      <c r="BA389" s="97"/>
      <c r="BB389" s="98"/>
      <c r="BC389" s="98"/>
      <c r="BD389" s="98"/>
      <c r="BE389" s="118"/>
      <c r="BF389" s="101"/>
      <c r="BG389" s="84"/>
      <c r="BH389" s="84"/>
      <c r="BI389" s="102"/>
      <c r="BJ389" s="102"/>
      <c r="BK389" s="102"/>
      <c r="BL389" s="103"/>
      <c r="BM389" s="104"/>
      <c r="BN389" s="102"/>
      <c r="BO389" s="102"/>
      <c r="BP389" s="104"/>
      <c r="BQ389" s="104"/>
      <c r="BR389" s="104"/>
      <c r="BS389" s="237"/>
      <c r="BT389" s="105">
        <f t="shared" si="241"/>
        <v>1</v>
      </c>
      <c r="BU389" s="105">
        <f t="shared" si="242"/>
        <v>1</v>
      </c>
      <c r="BV389" s="105">
        <f t="shared" si="243"/>
        <v>1</v>
      </c>
      <c r="BW389" s="105">
        <f t="shared" si="231"/>
        <v>1</v>
      </c>
      <c r="BX389" s="105">
        <f t="shared" si="244"/>
        <v>1</v>
      </c>
      <c r="BY389" s="105">
        <f t="shared" si="245"/>
        <v>1</v>
      </c>
      <c r="BZ389" s="105">
        <f t="shared" si="246"/>
        <v>1</v>
      </c>
      <c r="CA389" s="221">
        <v>0.98</v>
      </c>
      <c r="CB389" s="221">
        <v>0.9</v>
      </c>
      <c r="CC389" s="340"/>
      <c r="CD389" s="340"/>
      <c r="CE389" s="340"/>
      <c r="CF389" s="340"/>
      <c r="CG389" s="340"/>
      <c r="CH389" s="340"/>
      <c r="CI389" s="340"/>
      <c r="CJ389" s="222">
        <v>0.998</v>
      </c>
      <c r="CK389" s="222">
        <v>0.95</v>
      </c>
      <c r="CL389" s="223">
        <f t="shared" si="233"/>
        <v>0</v>
      </c>
      <c r="CM389" s="223">
        <f t="shared" si="234"/>
        <v>0</v>
      </c>
      <c r="CN389" s="223">
        <f t="shared" si="235"/>
        <v>0</v>
      </c>
      <c r="CO389" s="223">
        <f t="shared" si="236"/>
        <v>0</v>
      </c>
      <c r="CP389" s="223">
        <f t="shared" si="237"/>
        <v>0</v>
      </c>
      <c r="CQ389" s="223">
        <f t="shared" si="238"/>
        <v>0</v>
      </c>
      <c r="CR389" s="223">
        <f t="shared" si="239"/>
        <v>0</v>
      </c>
      <c r="CS389" s="343"/>
      <c r="CT389" s="343"/>
      <c r="CU389" s="343"/>
      <c r="CV389" s="343"/>
      <c r="CW389" s="343"/>
      <c r="CX389" s="343"/>
      <c r="CY389" s="343"/>
      <c r="CZ389" s="342"/>
      <c r="DA389" s="338"/>
      <c r="DB389" s="338"/>
      <c r="DC389" s="338"/>
      <c r="DD389" s="338"/>
      <c r="DE389" s="84">
        <f t="shared" si="223"/>
        <v>0</v>
      </c>
      <c r="DF389" s="84">
        <f t="shared" si="223"/>
        <v>0</v>
      </c>
      <c r="DG389" s="84">
        <f t="shared" si="223"/>
        <v>0</v>
      </c>
      <c r="DH389" s="84">
        <f t="shared" si="224"/>
        <v>0</v>
      </c>
      <c r="DI389" s="84">
        <f t="shared" si="224"/>
        <v>0</v>
      </c>
      <c r="DJ389" s="84">
        <f t="shared" si="224"/>
        <v>0</v>
      </c>
      <c r="DK389" s="84">
        <f t="shared" ref="DK389:DK452" si="257">IF(BZ389&lt;93.4%,1500,IF(BZ389&lt;93.8%,800,IF(BZ389&lt;94.2%,750,IF(BZ389&lt;94.5%,700,IF(BZ389&lt;94.8%,650,IF(BZ389&lt;95%,500,))))))</f>
        <v>0</v>
      </c>
      <c r="DL389" s="337"/>
      <c r="DM389" s="337"/>
      <c r="DN389" s="337"/>
      <c r="DO389" s="337"/>
      <c r="DP389" s="337"/>
      <c r="DQ389" s="337"/>
      <c r="DR389" s="337"/>
    </row>
    <row r="390" spans="1:122" ht="13.5" thickBot="1" x14ac:dyDescent="0.25">
      <c r="A390" s="84">
        <v>2064</v>
      </c>
      <c r="B390" s="335"/>
      <c r="D390" s="87"/>
      <c r="E390" s="84"/>
      <c r="F390" s="88"/>
      <c r="G390" s="84"/>
      <c r="H390" s="89"/>
      <c r="I390" s="88"/>
      <c r="J390" s="84"/>
      <c r="K390" s="88"/>
      <c r="L390" s="89"/>
      <c r="M390" s="88"/>
      <c r="N390" s="88"/>
      <c r="O390" s="88"/>
      <c r="P390" s="90"/>
      <c r="Q390" s="88"/>
      <c r="R390" s="88"/>
      <c r="S390" s="88"/>
      <c r="T390" s="90"/>
      <c r="U390" s="88"/>
      <c r="V390" s="88"/>
      <c r="W390" s="88"/>
      <c r="X390" s="90"/>
      <c r="Y390" s="84"/>
      <c r="Z390" s="84"/>
      <c r="AA390" s="94"/>
      <c r="AB390" s="115"/>
      <c r="AC390" s="84"/>
      <c r="AD390" s="84"/>
      <c r="AE390" s="115"/>
      <c r="AF390" s="84"/>
      <c r="AG390" s="84"/>
      <c r="AH390" s="115"/>
      <c r="AI390" s="84"/>
      <c r="AJ390" s="84"/>
      <c r="AK390" s="224"/>
      <c r="AL390" s="84"/>
      <c r="AM390" s="94"/>
      <c r="AN390" s="224"/>
      <c r="AO390" s="84"/>
      <c r="AP390" s="94"/>
      <c r="AQ390" s="224"/>
      <c r="AR390" s="84"/>
      <c r="AS390" s="94"/>
      <c r="AT390" s="224"/>
      <c r="AU390" s="84"/>
      <c r="AV390" s="225"/>
      <c r="AW390" s="226"/>
      <c r="AX390" s="226"/>
      <c r="AY390" s="227"/>
      <c r="AZ390" s="116"/>
      <c r="BA390" s="97"/>
      <c r="BB390" s="98"/>
      <c r="BC390" s="98"/>
      <c r="BD390" s="98"/>
      <c r="BE390" s="118"/>
      <c r="BF390" s="101"/>
      <c r="BG390" s="84"/>
      <c r="BH390" s="84"/>
      <c r="BI390" s="102"/>
      <c r="BJ390" s="102"/>
      <c r="BK390" s="102"/>
      <c r="BL390" s="103"/>
      <c r="BM390" s="104"/>
      <c r="BN390" s="102"/>
      <c r="BO390" s="102"/>
      <c r="BP390" s="104"/>
      <c r="BQ390" s="104"/>
      <c r="BR390" s="104"/>
      <c r="BS390" s="237"/>
      <c r="BT390" s="105">
        <f t="shared" si="241"/>
        <v>1</v>
      </c>
      <c r="BU390" s="105">
        <f t="shared" si="242"/>
        <v>1</v>
      </c>
      <c r="BV390" s="105">
        <f t="shared" si="243"/>
        <v>1</v>
      </c>
      <c r="BW390" s="105">
        <f t="shared" si="231"/>
        <v>1</v>
      </c>
      <c r="BX390" s="105">
        <f t="shared" si="244"/>
        <v>1</v>
      </c>
      <c r="BY390" s="105">
        <f t="shared" si="245"/>
        <v>1</v>
      </c>
      <c r="BZ390" s="105">
        <f t="shared" si="246"/>
        <v>1</v>
      </c>
      <c r="CA390" s="221">
        <v>0.98</v>
      </c>
      <c r="CB390" s="221">
        <v>0.9</v>
      </c>
      <c r="CC390" s="340"/>
      <c r="CD390" s="340"/>
      <c r="CE390" s="340"/>
      <c r="CF390" s="340"/>
      <c r="CG390" s="340"/>
      <c r="CH390" s="340"/>
      <c r="CI390" s="340"/>
      <c r="CJ390" s="222">
        <v>0.998</v>
      </c>
      <c r="CK390" s="222">
        <v>0.95</v>
      </c>
      <c r="CL390" s="223">
        <f t="shared" si="233"/>
        <v>0</v>
      </c>
      <c r="CM390" s="223">
        <f t="shared" si="234"/>
        <v>0</v>
      </c>
      <c r="CN390" s="223">
        <f t="shared" si="235"/>
        <v>0</v>
      </c>
      <c r="CO390" s="223">
        <f t="shared" si="236"/>
        <v>0</v>
      </c>
      <c r="CP390" s="223">
        <f t="shared" si="237"/>
        <v>0</v>
      </c>
      <c r="CQ390" s="223">
        <f t="shared" si="238"/>
        <v>0</v>
      </c>
      <c r="CR390" s="223">
        <f t="shared" si="239"/>
        <v>0</v>
      </c>
      <c r="CS390" s="343"/>
      <c r="CT390" s="343"/>
      <c r="CU390" s="343"/>
      <c r="CV390" s="343"/>
      <c r="CW390" s="343"/>
      <c r="CX390" s="343"/>
      <c r="CY390" s="343"/>
      <c r="CZ390" s="342"/>
      <c r="DA390" s="338"/>
      <c r="DB390" s="338"/>
      <c r="DC390" s="338"/>
      <c r="DD390" s="338"/>
      <c r="DE390" s="84">
        <f t="shared" ref="DE390:DG453" si="258">IF(BT390&lt;96.4%,1500,IF(BT390&lt;96.8%,800,IF(BT390&lt;97.2%,750,IF(BT390&lt;97.5%,700,IF(BT390&lt;97.8%,650,IF(BT390&lt;98%,500,))))))</f>
        <v>0</v>
      </c>
      <c r="DF390" s="84">
        <f t="shared" si="258"/>
        <v>0</v>
      </c>
      <c r="DG390" s="84">
        <f t="shared" si="258"/>
        <v>0</v>
      </c>
      <c r="DH390" s="84">
        <f t="shared" ref="DH390:DK453" si="259">IF(BW390&lt;93.4%,1500,IF(BW390&lt;93.8%,800,IF(BW390&lt;94.2%,750,IF(BW390&lt;94.5%,700,IF(BW390&lt;94.8%,650,IF(BW390&lt;95%,500,))))))</f>
        <v>0</v>
      </c>
      <c r="DI390" s="84">
        <f t="shared" si="259"/>
        <v>0</v>
      </c>
      <c r="DJ390" s="84">
        <f t="shared" si="259"/>
        <v>0</v>
      </c>
      <c r="DK390" s="84">
        <f t="shared" si="257"/>
        <v>0</v>
      </c>
      <c r="DL390" s="337"/>
      <c r="DM390" s="337"/>
      <c r="DN390" s="337"/>
      <c r="DO390" s="337"/>
      <c r="DP390" s="337"/>
      <c r="DQ390" s="337"/>
      <c r="DR390" s="337"/>
    </row>
    <row r="391" spans="1:122" ht="13.5" thickBot="1" x14ac:dyDescent="0.25">
      <c r="A391" s="84">
        <v>2065</v>
      </c>
      <c r="B391" s="335"/>
      <c r="D391" s="87"/>
      <c r="E391" s="84"/>
      <c r="F391" s="88"/>
      <c r="G391" s="84"/>
      <c r="H391" s="89"/>
      <c r="I391" s="88"/>
      <c r="J391" s="84"/>
      <c r="K391" s="88"/>
      <c r="L391" s="89"/>
      <c r="M391" s="88"/>
      <c r="N391" s="88"/>
      <c r="O391" s="88"/>
      <c r="P391" s="90"/>
      <c r="Q391" s="88"/>
      <c r="R391" s="88"/>
      <c r="S391" s="88"/>
      <c r="T391" s="90"/>
      <c r="U391" s="88"/>
      <c r="V391" s="88"/>
      <c r="W391" s="88"/>
      <c r="X391" s="90"/>
      <c r="Y391" s="84"/>
      <c r="Z391" s="84"/>
      <c r="AA391" s="94"/>
      <c r="AB391" s="115"/>
      <c r="AC391" s="84"/>
      <c r="AD391" s="84"/>
      <c r="AE391" s="115"/>
      <c r="AF391" s="84"/>
      <c r="AG391" s="84"/>
      <c r="AH391" s="115"/>
      <c r="AI391" s="84"/>
      <c r="AJ391" s="84"/>
      <c r="AK391" s="224"/>
      <c r="AL391" s="84"/>
      <c r="AM391" s="94"/>
      <c r="AN391" s="224"/>
      <c r="AO391" s="84"/>
      <c r="AP391" s="94"/>
      <c r="AQ391" s="224"/>
      <c r="AR391" s="84"/>
      <c r="AS391" s="94"/>
      <c r="AT391" s="224"/>
      <c r="AU391" s="84"/>
      <c r="AV391" s="225"/>
      <c r="AW391" s="226"/>
      <c r="AX391" s="226"/>
      <c r="AY391" s="227"/>
      <c r="AZ391" s="116"/>
      <c r="BA391" s="97"/>
      <c r="BB391" s="98"/>
      <c r="BC391" s="98"/>
      <c r="BD391" s="98"/>
      <c r="BE391" s="118"/>
      <c r="BF391" s="101"/>
      <c r="BG391" s="84"/>
      <c r="BH391" s="84"/>
      <c r="BI391" s="102"/>
      <c r="BJ391" s="102"/>
      <c r="BK391" s="102"/>
      <c r="BL391" s="103"/>
      <c r="BM391" s="104"/>
      <c r="BN391" s="102"/>
      <c r="BO391" s="102"/>
      <c r="BP391" s="104"/>
      <c r="BQ391" s="104"/>
      <c r="BR391" s="104"/>
      <c r="BS391" s="237"/>
      <c r="BT391" s="105">
        <f t="shared" si="241"/>
        <v>1</v>
      </c>
      <c r="BU391" s="105">
        <f t="shared" si="242"/>
        <v>1</v>
      </c>
      <c r="BV391" s="105">
        <f t="shared" si="243"/>
        <v>1</v>
      </c>
      <c r="BW391" s="105">
        <f t="shared" si="231"/>
        <v>1</v>
      </c>
      <c r="BX391" s="105">
        <f t="shared" si="244"/>
        <v>1</v>
      </c>
      <c r="BY391" s="105">
        <f t="shared" si="245"/>
        <v>1</v>
      </c>
      <c r="BZ391" s="105">
        <f t="shared" si="246"/>
        <v>1</v>
      </c>
      <c r="CA391" s="221">
        <v>0.98</v>
      </c>
      <c r="CB391" s="221">
        <v>0.9</v>
      </c>
      <c r="CC391" s="340"/>
      <c r="CD391" s="340"/>
      <c r="CE391" s="340"/>
      <c r="CF391" s="340"/>
      <c r="CG391" s="340"/>
      <c r="CH391" s="340"/>
      <c r="CI391" s="340"/>
      <c r="CJ391" s="222">
        <v>0.998</v>
      </c>
      <c r="CK391" s="222">
        <v>0.95</v>
      </c>
      <c r="CL391" s="223">
        <f t="shared" si="233"/>
        <v>0</v>
      </c>
      <c r="CM391" s="223">
        <f t="shared" si="234"/>
        <v>0</v>
      </c>
      <c r="CN391" s="223">
        <f t="shared" si="235"/>
        <v>0</v>
      </c>
      <c r="CO391" s="223">
        <f t="shared" si="236"/>
        <v>0</v>
      </c>
      <c r="CP391" s="223">
        <f t="shared" si="237"/>
        <v>0</v>
      </c>
      <c r="CQ391" s="223">
        <f t="shared" si="238"/>
        <v>0</v>
      </c>
      <c r="CR391" s="223">
        <f t="shared" si="239"/>
        <v>0</v>
      </c>
      <c r="CS391" s="343"/>
      <c r="CT391" s="343"/>
      <c r="CU391" s="343"/>
      <c r="CV391" s="343"/>
      <c r="CW391" s="343"/>
      <c r="CX391" s="343"/>
      <c r="CY391" s="343"/>
      <c r="CZ391" s="342"/>
      <c r="DA391" s="338"/>
      <c r="DB391" s="338"/>
      <c r="DC391" s="338"/>
      <c r="DD391" s="338"/>
      <c r="DE391" s="84">
        <f t="shared" si="258"/>
        <v>0</v>
      </c>
      <c r="DF391" s="84">
        <f t="shared" si="258"/>
        <v>0</v>
      </c>
      <c r="DG391" s="84">
        <f t="shared" si="258"/>
        <v>0</v>
      </c>
      <c r="DH391" s="84">
        <f t="shared" si="259"/>
        <v>0</v>
      </c>
      <c r="DI391" s="84">
        <f t="shared" si="259"/>
        <v>0</v>
      </c>
      <c r="DJ391" s="84">
        <f t="shared" si="259"/>
        <v>0</v>
      </c>
      <c r="DK391" s="84">
        <f t="shared" si="257"/>
        <v>0</v>
      </c>
      <c r="DL391" s="337"/>
      <c r="DM391" s="337"/>
      <c r="DN391" s="337"/>
      <c r="DO391" s="337"/>
      <c r="DP391" s="337"/>
      <c r="DQ391" s="337"/>
      <c r="DR391" s="337"/>
    </row>
    <row r="392" spans="1:122" ht="13.5" thickBot="1" x14ac:dyDescent="0.25">
      <c r="A392" s="84">
        <v>2066</v>
      </c>
      <c r="B392" s="335"/>
      <c r="D392" s="87"/>
      <c r="E392" s="84"/>
      <c r="F392" s="88"/>
      <c r="G392" s="84"/>
      <c r="H392" s="89"/>
      <c r="I392" s="88"/>
      <c r="J392" s="84"/>
      <c r="K392" s="88"/>
      <c r="L392" s="89"/>
      <c r="M392" s="88"/>
      <c r="N392" s="88"/>
      <c r="O392" s="88"/>
      <c r="P392" s="90"/>
      <c r="Q392" s="88"/>
      <c r="R392" s="88"/>
      <c r="S392" s="88"/>
      <c r="T392" s="90"/>
      <c r="U392" s="88"/>
      <c r="V392" s="88"/>
      <c r="W392" s="88"/>
      <c r="X392" s="90"/>
      <c r="Y392" s="84"/>
      <c r="Z392" s="84"/>
      <c r="AA392" s="94"/>
      <c r="AB392" s="115"/>
      <c r="AC392" s="84"/>
      <c r="AD392" s="84"/>
      <c r="AE392" s="115"/>
      <c r="AF392" s="84"/>
      <c r="AG392" s="84"/>
      <c r="AH392" s="115"/>
      <c r="AI392" s="84"/>
      <c r="AJ392" s="84"/>
      <c r="AK392" s="224"/>
      <c r="AL392" s="84"/>
      <c r="AM392" s="94"/>
      <c r="AN392" s="224"/>
      <c r="AO392" s="84"/>
      <c r="AP392" s="94"/>
      <c r="AQ392" s="224"/>
      <c r="AR392" s="84"/>
      <c r="AS392" s="94"/>
      <c r="AT392" s="224"/>
      <c r="AU392" s="84"/>
      <c r="AV392" s="225"/>
      <c r="AW392" s="226"/>
      <c r="AX392" s="226"/>
      <c r="AY392" s="227"/>
      <c r="AZ392" s="116"/>
      <c r="BA392" s="97"/>
      <c r="BB392" s="98"/>
      <c r="BC392" s="98"/>
      <c r="BD392" s="98"/>
      <c r="BE392" s="118"/>
      <c r="BF392" s="101"/>
      <c r="BG392" s="84"/>
      <c r="BH392" s="84"/>
      <c r="BI392" s="102"/>
      <c r="BJ392" s="102"/>
      <c r="BK392" s="102"/>
      <c r="BL392" s="103"/>
      <c r="BM392" s="104"/>
      <c r="BN392" s="102"/>
      <c r="BO392" s="102"/>
      <c r="BP392" s="104"/>
      <c r="BQ392" s="104"/>
      <c r="BR392" s="104"/>
      <c r="BS392" s="237"/>
      <c r="BT392" s="105">
        <f t="shared" si="241"/>
        <v>1</v>
      </c>
      <c r="BU392" s="105">
        <f t="shared" si="242"/>
        <v>1</v>
      </c>
      <c r="BV392" s="105">
        <f t="shared" si="243"/>
        <v>1</v>
      </c>
      <c r="BW392" s="105">
        <f t="shared" si="231"/>
        <v>1</v>
      </c>
      <c r="BX392" s="105">
        <f t="shared" si="244"/>
        <v>1</v>
      </c>
      <c r="BY392" s="105">
        <f t="shared" si="245"/>
        <v>1</v>
      </c>
      <c r="BZ392" s="105">
        <f t="shared" si="246"/>
        <v>1</v>
      </c>
      <c r="CA392" s="221">
        <v>0.98</v>
      </c>
      <c r="CB392" s="221">
        <v>0.9</v>
      </c>
      <c r="CC392" s="340"/>
      <c r="CD392" s="340"/>
      <c r="CE392" s="340"/>
      <c r="CF392" s="340"/>
      <c r="CG392" s="340"/>
      <c r="CH392" s="340"/>
      <c r="CI392" s="340"/>
      <c r="CJ392" s="222">
        <v>0.998</v>
      </c>
      <c r="CK392" s="222">
        <v>0.95</v>
      </c>
      <c r="CL392" s="223">
        <f t="shared" si="233"/>
        <v>0</v>
      </c>
      <c r="CM392" s="223">
        <f t="shared" si="234"/>
        <v>0</v>
      </c>
      <c r="CN392" s="223">
        <f t="shared" si="235"/>
        <v>0</v>
      </c>
      <c r="CO392" s="223">
        <f t="shared" si="236"/>
        <v>0</v>
      </c>
      <c r="CP392" s="223">
        <f t="shared" si="237"/>
        <v>0</v>
      </c>
      <c r="CQ392" s="223">
        <f t="shared" si="238"/>
        <v>0</v>
      </c>
      <c r="CR392" s="223">
        <f t="shared" si="239"/>
        <v>0</v>
      </c>
      <c r="CS392" s="343"/>
      <c r="CT392" s="343"/>
      <c r="CU392" s="343"/>
      <c r="CV392" s="343"/>
      <c r="CW392" s="343"/>
      <c r="CX392" s="343"/>
      <c r="CY392" s="343"/>
      <c r="CZ392" s="342"/>
      <c r="DA392" s="338"/>
      <c r="DB392" s="338"/>
      <c r="DC392" s="338"/>
      <c r="DD392" s="338"/>
      <c r="DE392" s="84">
        <f t="shared" si="258"/>
        <v>0</v>
      </c>
      <c r="DF392" s="84">
        <f t="shared" si="258"/>
        <v>0</v>
      </c>
      <c r="DG392" s="84">
        <f t="shared" si="258"/>
        <v>0</v>
      </c>
      <c r="DH392" s="84">
        <f t="shared" si="259"/>
        <v>0</v>
      </c>
      <c r="DI392" s="84">
        <f t="shared" si="259"/>
        <v>0</v>
      </c>
      <c r="DJ392" s="84">
        <f t="shared" si="259"/>
        <v>0</v>
      </c>
      <c r="DK392" s="84">
        <f t="shared" si="257"/>
        <v>0</v>
      </c>
      <c r="DL392" s="337"/>
      <c r="DM392" s="337"/>
      <c r="DN392" s="337"/>
      <c r="DO392" s="337"/>
      <c r="DP392" s="337"/>
      <c r="DQ392" s="337"/>
      <c r="DR392" s="337"/>
    </row>
    <row r="393" spans="1:122" ht="13.5" thickBot="1" x14ac:dyDescent="0.25">
      <c r="A393" s="84">
        <v>2067</v>
      </c>
      <c r="B393" s="335"/>
      <c r="D393" s="87"/>
      <c r="E393" s="84"/>
      <c r="F393" s="88"/>
      <c r="G393" s="84"/>
      <c r="H393" s="89"/>
      <c r="I393" s="88"/>
      <c r="J393" s="84"/>
      <c r="K393" s="88"/>
      <c r="L393" s="89"/>
      <c r="M393" s="88"/>
      <c r="N393" s="88"/>
      <c r="O393" s="88"/>
      <c r="P393" s="90"/>
      <c r="Q393" s="88"/>
      <c r="R393" s="88"/>
      <c r="S393" s="88"/>
      <c r="T393" s="90"/>
      <c r="U393" s="88"/>
      <c r="V393" s="88"/>
      <c r="W393" s="88"/>
      <c r="X393" s="90"/>
      <c r="Y393" s="84"/>
      <c r="Z393" s="84"/>
      <c r="AA393" s="94"/>
      <c r="AB393" s="115"/>
      <c r="AC393" s="84"/>
      <c r="AD393" s="84"/>
      <c r="AE393" s="115"/>
      <c r="AF393" s="84"/>
      <c r="AG393" s="84"/>
      <c r="AH393" s="115"/>
      <c r="AI393" s="84"/>
      <c r="AJ393" s="84"/>
      <c r="AK393" s="224"/>
      <c r="AL393" s="84"/>
      <c r="AM393" s="94"/>
      <c r="AN393" s="224"/>
      <c r="AO393" s="84"/>
      <c r="AP393" s="94"/>
      <c r="AQ393" s="224"/>
      <c r="AR393" s="84"/>
      <c r="AS393" s="94"/>
      <c r="AT393" s="224"/>
      <c r="AU393" s="84"/>
      <c r="AV393" s="225"/>
      <c r="AW393" s="226"/>
      <c r="AX393" s="226"/>
      <c r="AY393" s="227"/>
      <c r="AZ393" s="116"/>
      <c r="BA393" s="97"/>
      <c r="BB393" s="98"/>
      <c r="BC393" s="98"/>
      <c r="BD393" s="98"/>
      <c r="BE393" s="118"/>
      <c r="BF393" s="101"/>
      <c r="BG393" s="84"/>
      <c r="BH393" s="84"/>
      <c r="BI393" s="102"/>
      <c r="BJ393" s="102"/>
      <c r="BK393" s="102"/>
      <c r="BL393" s="103"/>
      <c r="BM393" s="104"/>
      <c r="BN393" s="102"/>
      <c r="BO393" s="102"/>
      <c r="BP393" s="104"/>
      <c r="BQ393" s="104"/>
      <c r="BR393" s="104"/>
      <c r="BS393" s="237"/>
      <c r="BT393" s="105">
        <f t="shared" si="241"/>
        <v>1</v>
      </c>
      <c r="BU393" s="105">
        <f t="shared" si="242"/>
        <v>1</v>
      </c>
      <c r="BV393" s="105">
        <f t="shared" si="243"/>
        <v>1</v>
      </c>
      <c r="BW393" s="105">
        <f t="shared" si="231"/>
        <v>1</v>
      </c>
      <c r="BX393" s="105">
        <f t="shared" si="244"/>
        <v>1</v>
      </c>
      <c r="BY393" s="105">
        <f t="shared" si="245"/>
        <v>1</v>
      </c>
      <c r="BZ393" s="105">
        <f t="shared" si="246"/>
        <v>1</v>
      </c>
      <c r="CA393" s="221">
        <v>0.98</v>
      </c>
      <c r="CB393" s="221">
        <v>0.9</v>
      </c>
      <c r="CC393" s="340"/>
      <c r="CD393" s="340"/>
      <c r="CE393" s="340"/>
      <c r="CF393" s="340"/>
      <c r="CG393" s="340"/>
      <c r="CH393" s="340"/>
      <c r="CI393" s="340"/>
      <c r="CJ393" s="222">
        <v>0.998</v>
      </c>
      <c r="CK393" s="222">
        <v>0.95</v>
      </c>
      <c r="CL393" s="223">
        <f t="shared" si="233"/>
        <v>0</v>
      </c>
      <c r="CM393" s="223">
        <f t="shared" si="234"/>
        <v>0</v>
      </c>
      <c r="CN393" s="223">
        <f t="shared" si="235"/>
        <v>0</v>
      </c>
      <c r="CO393" s="223">
        <f t="shared" si="236"/>
        <v>0</v>
      </c>
      <c r="CP393" s="223">
        <f t="shared" si="237"/>
        <v>0</v>
      </c>
      <c r="CQ393" s="223">
        <f t="shared" si="238"/>
        <v>0</v>
      </c>
      <c r="CR393" s="223">
        <f t="shared" si="239"/>
        <v>0</v>
      </c>
      <c r="CS393" s="343"/>
      <c r="CT393" s="343"/>
      <c r="CU393" s="343"/>
      <c r="CV393" s="343"/>
      <c r="CW393" s="343"/>
      <c r="CX393" s="343"/>
      <c r="CY393" s="343"/>
      <c r="CZ393" s="342"/>
      <c r="DA393" s="338"/>
      <c r="DB393" s="338"/>
      <c r="DC393" s="338"/>
      <c r="DD393" s="338"/>
      <c r="DE393" s="84">
        <f t="shared" si="258"/>
        <v>0</v>
      </c>
      <c r="DF393" s="84">
        <f t="shared" si="258"/>
        <v>0</v>
      </c>
      <c r="DG393" s="84">
        <f t="shared" si="258"/>
        <v>0</v>
      </c>
      <c r="DH393" s="84">
        <f t="shared" si="259"/>
        <v>0</v>
      </c>
      <c r="DI393" s="84">
        <f t="shared" si="259"/>
        <v>0</v>
      </c>
      <c r="DJ393" s="84">
        <f t="shared" si="259"/>
        <v>0</v>
      </c>
      <c r="DK393" s="84">
        <f t="shared" si="257"/>
        <v>0</v>
      </c>
      <c r="DL393" s="337"/>
      <c r="DM393" s="337"/>
      <c r="DN393" s="337"/>
      <c r="DO393" s="337"/>
      <c r="DP393" s="337"/>
      <c r="DQ393" s="337"/>
      <c r="DR393" s="337"/>
    </row>
    <row r="394" spans="1:122" ht="13.5" thickBot="1" x14ac:dyDescent="0.25">
      <c r="A394" s="84">
        <v>2068</v>
      </c>
      <c r="B394" s="336"/>
      <c r="D394" s="87"/>
      <c r="E394" s="84"/>
      <c r="F394" s="88"/>
      <c r="G394" s="84"/>
      <c r="H394" s="89"/>
      <c r="I394" s="88"/>
      <c r="J394" s="84"/>
      <c r="K394" s="88"/>
      <c r="L394" s="89"/>
      <c r="M394" s="88"/>
      <c r="N394" s="88"/>
      <c r="O394" s="88"/>
      <c r="P394" s="90"/>
      <c r="Q394" s="88"/>
      <c r="R394" s="88"/>
      <c r="S394" s="88"/>
      <c r="T394" s="90"/>
      <c r="U394" s="88"/>
      <c r="V394" s="88"/>
      <c r="W394" s="88"/>
      <c r="X394" s="90"/>
      <c r="Y394" s="84"/>
      <c r="Z394" s="84"/>
      <c r="AA394" s="94"/>
      <c r="AB394" s="115"/>
      <c r="AC394" s="84"/>
      <c r="AD394" s="84"/>
      <c r="AE394" s="115"/>
      <c r="AF394" s="84"/>
      <c r="AG394" s="84"/>
      <c r="AH394" s="115"/>
      <c r="AI394" s="84"/>
      <c r="AJ394" s="84"/>
      <c r="AK394" s="224"/>
      <c r="AL394" s="84"/>
      <c r="AM394" s="94"/>
      <c r="AN394" s="224"/>
      <c r="AO394" s="84"/>
      <c r="AP394" s="94"/>
      <c r="AQ394" s="224"/>
      <c r="AR394" s="84"/>
      <c r="AS394" s="94"/>
      <c r="AT394" s="224"/>
      <c r="AU394" s="84"/>
      <c r="AV394" s="225"/>
      <c r="AW394" s="226"/>
      <c r="AX394" s="226"/>
      <c r="AY394" s="227"/>
      <c r="AZ394" s="116"/>
      <c r="BA394" s="97"/>
      <c r="BB394" s="98"/>
      <c r="BC394" s="98"/>
      <c r="BD394" s="98"/>
      <c r="BE394" s="118"/>
      <c r="BF394" s="101"/>
      <c r="BG394" s="84"/>
      <c r="BH394" s="84"/>
      <c r="BI394" s="102"/>
      <c r="BJ394" s="102"/>
      <c r="BK394" s="102"/>
      <c r="BL394" s="103"/>
      <c r="BM394" s="104"/>
      <c r="BN394" s="102"/>
      <c r="BO394" s="102"/>
      <c r="BP394" s="104"/>
      <c r="BQ394" s="104"/>
      <c r="BR394" s="104"/>
      <c r="BS394" s="237"/>
      <c r="BT394" s="105">
        <f t="shared" si="241"/>
        <v>1</v>
      </c>
      <c r="BU394" s="105">
        <f t="shared" si="242"/>
        <v>1</v>
      </c>
      <c r="BV394" s="105">
        <f t="shared" si="243"/>
        <v>1</v>
      </c>
      <c r="BW394" s="105">
        <f t="shared" si="231"/>
        <v>1</v>
      </c>
      <c r="BX394" s="105">
        <f t="shared" si="244"/>
        <v>1</v>
      </c>
      <c r="BY394" s="105">
        <f t="shared" si="245"/>
        <v>1</v>
      </c>
      <c r="BZ394" s="105">
        <f t="shared" si="246"/>
        <v>1</v>
      </c>
      <c r="CA394" s="221">
        <v>0.98</v>
      </c>
      <c r="CB394" s="221">
        <v>0.9</v>
      </c>
      <c r="CC394" s="341"/>
      <c r="CD394" s="341"/>
      <c r="CE394" s="341"/>
      <c r="CF394" s="341"/>
      <c r="CG394" s="341"/>
      <c r="CH394" s="341"/>
      <c r="CI394" s="341"/>
      <c r="CJ394" s="222">
        <v>0.998</v>
      </c>
      <c r="CK394" s="222">
        <v>0.95</v>
      </c>
      <c r="CL394" s="223">
        <f t="shared" si="233"/>
        <v>0</v>
      </c>
      <c r="CM394" s="223">
        <f t="shared" si="234"/>
        <v>0</v>
      </c>
      <c r="CN394" s="223">
        <f t="shared" si="235"/>
        <v>0</v>
      </c>
      <c r="CO394" s="223">
        <f t="shared" si="236"/>
        <v>0</v>
      </c>
      <c r="CP394" s="223">
        <f t="shared" si="237"/>
        <v>0</v>
      </c>
      <c r="CQ394" s="223">
        <f t="shared" si="238"/>
        <v>0</v>
      </c>
      <c r="CR394" s="223">
        <f t="shared" si="239"/>
        <v>0</v>
      </c>
      <c r="CS394" s="343"/>
      <c r="CT394" s="343"/>
      <c r="CU394" s="343"/>
      <c r="CV394" s="343"/>
      <c r="CW394" s="343"/>
      <c r="CX394" s="343"/>
      <c r="CY394" s="343"/>
      <c r="CZ394" s="342"/>
      <c r="DA394" s="338"/>
      <c r="DB394" s="338"/>
      <c r="DC394" s="338"/>
      <c r="DD394" s="338"/>
      <c r="DE394" s="84">
        <f t="shared" si="258"/>
        <v>0</v>
      </c>
      <c r="DF394" s="84">
        <f t="shared" si="258"/>
        <v>0</v>
      </c>
      <c r="DG394" s="84">
        <f t="shared" si="258"/>
        <v>0</v>
      </c>
      <c r="DH394" s="84">
        <f t="shared" si="259"/>
        <v>0</v>
      </c>
      <c r="DI394" s="84">
        <f t="shared" si="259"/>
        <v>0</v>
      </c>
      <c r="DJ394" s="84">
        <f t="shared" si="259"/>
        <v>0</v>
      </c>
      <c r="DK394" s="84">
        <f t="shared" si="257"/>
        <v>0</v>
      </c>
      <c r="DL394" s="337"/>
      <c r="DM394" s="337"/>
      <c r="DN394" s="337"/>
      <c r="DO394" s="337"/>
      <c r="DP394" s="337"/>
      <c r="DQ394" s="337"/>
      <c r="DR394" s="337"/>
    </row>
    <row r="395" spans="1:122" ht="13.5" thickBot="1" x14ac:dyDescent="0.25">
      <c r="A395" s="84">
        <v>2069</v>
      </c>
      <c r="B395" s="334">
        <v>23</v>
      </c>
      <c r="D395" s="87"/>
      <c r="E395" s="84"/>
      <c r="F395" s="88"/>
      <c r="G395" s="84"/>
      <c r="H395" s="89"/>
      <c r="I395" s="88"/>
      <c r="J395" s="84"/>
      <c r="K395" s="88"/>
      <c r="L395" s="89"/>
      <c r="M395" s="88"/>
      <c r="N395" s="88"/>
      <c r="O395" s="88"/>
      <c r="P395" s="90"/>
      <c r="Q395" s="88"/>
      <c r="R395" s="88"/>
      <c r="S395" s="88"/>
      <c r="T395" s="90"/>
      <c r="U395" s="88"/>
      <c r="V395" s="88"/>
      <c r="W395" s="88"/>
      <c r="X395" s="90"/>
      <c r="Y395" s="84"/>
      <c r="Z395" s="84"/>
      <c r="AA395" s="94"/>
      <c r="AB395" s="115"/>
      <c r="AC395" s="84"/>
      <c r="AD395" s="84"/>
      <c r="AE395" s="115"/>
      <c r="AF395" s="84"/>
      <c r="AG395" s="84"/>
      <c r="AH395" s="115"/>
      <c r="AI395" s="84"/>
      <c r="AJ395" s="84"/>
      <c r="AK395" s="224"/>
      <c r="AL395" s="84"/>
      <c r="AM395" s="94"/>
      <c r="AN395" s="224"/>
      <c r="AO395" s="84"/>
      <c r="AP395" s="94"/>
      <c r="AQ395" s="224"/>
      <c r="AR395" s="84"/>
      <c r="AS395" s="94"/>
      <c r="AT395" s="224"/>
      <c r="AU395" s="84"/>
      <c r="AV395" s="225"/>
      <c r="AW395" s="226"/>
      <c r="AX395" s="226"/>
      <c r="AY395" s="227"/>
      <c r="AZ395" s="116"/>
      <c r="BA395" s="97"/>
      <c r="BB395" s="98"/>
      <c r="BC395" s="98"/>
      <c r="BD395" s="98"/>
      <c r="BE395" s="118"/>
      <c r="BF395" s="101"/>
      <c r="BG395" s="84"/>
      <c r="BH395" s="84"/>
      <c r="BI395" s="102"/>
      <c r="BJ395" s="102"/>
      <c r="BK395" s="102"/>
      <c r="BL395" s="103"/>
      <c r="BM395" s="104"/>
      <c r="BN395" s="102"/>
      <c r="BO395" s="102"/>
      <c r="BP395" s="104"/>
      <c r="BQ395" s="104"/>
      <c r="BR395" s="104"/>
      <c r="BS395" s="237"/>
      <c r="BT395" s="105">
        <f t="shared" si="241"/>
        <v>1</v>
      </c>
      <c r="BU395" s="105">
        <f t="shared" si="242"/>
        <v>1</v>
      </c>
      <c r="BV395" s="105">
        <f t="shared" si="243"/>
        <v>1</v>
      </c>
      <c r="BW395" s="105">
        <f t="shared" si="231"/>
        <v>1</v>
      </c>
      <c r="BX395" s="105">
        <f t="shared" si="244"/>
        <v>1</v>
      </c>
      <c r="BY395" s="105">
        <f t="shared" si="245"/>
        <v>1</v>
      </c>
      <c r="BZ395" s="105">
        <f t="shared" si="246"/>
        <v>1</v>
      </c>
      <c r="CA395" s="221">
        <v>0.98</v>
      </c>
      <c r="CB395" s="221">
        <v>0.9</v>
      </c>
      <c r="CC395" s="339">
        <f t="shared" ref="CC395:CI395" si="260">AVERAGE(BT395:BT401)</f>
        <v>1</v>
      </c>
      <c r="CD395" s="339">
        <f t="shared" si="260"/>
        <v>1</v>
      </c>
      <c r="CE395" s="339">
        <f t="shared" si="260"/>
        <v>1</v>
      </c>
      <c r="CF395" s="339">
        <f t="shared" si="260"/>
        <v>1</v>
      </c>
      <c r="CG395" s="339">
        <f t="shared" si="260"/>
        <v>1</v>
      </c>
      <c r="CH395" s="339">
        <f t="shared" si="260"/>
        <v>1</v>
      </c>
      <c r="CI395" s="339">
        <f t="shared" si="260"/>
        <v>1</v>
      </c>
      <c r="CJ395" s="222">
        <v>0.998</v>
      </c>
      <c r="CK395" s="222">
        <v>0.95</v>
      </c>
      <c r="CL395" s="223">
        <f t="shared" si="233"/>
        <v>0</v>
      </c>
      <c r="CM395" s="223">
        <f t="shared" si="234"/>
        <v>0</v>
      </c>
      <c r="CN395" s="223">
        <f t="shared" si="235"/>
        <v>0</v>
      </c>
      <c r="CO395" s="223">
        <f t="shared" si="236"/>
        <v>0</v>
      </c>
      <c r="CP395" s="223">
        <f t="shared" si="237"/>
        <v>0</v>
      </c>
      <c r="CQ395" s="223">
        <f t="shared" si="238"/>
        <v>0</v>
      </c>
      <c r="CR395" s="223">
        <f t="shared" si="239"/>
        <v>0</v>
      </c>
      <c r="CS395" s="342">
        <f t="shared" ref="CS395:CY395" si="261">AVERAGE(CL395:CL401)</f>
        <v>0</v>
      </c>
      <c r="CT395" s="342">
        <f t="shared" si="261"/>
        <v>0</v>
      </c>
      <c r="CU395" s="342">
        <f t="shared" si="261"/>
        <v>0</v>
      </c>
      <c r="CV395" s="342">
        <f t="shared" si="261"/>
        <v>0</v>
      </c>
      <c r="CW395" s="342">
        <f t="shared" si="261"/>
        <v>0</v>
      </c>
      <c r="CX395" s="342">
        <f t="shared" si="261"/>
        <v>0</v>
      </c>
      <c r="CY395" s="342">
        <f t="shared" si="261"/>
        <v>0</v>
      </c>
      <c r="CZ395" s="342" t="e">
        <f>(SUM(Q394:Q400)-SUM(R394:R400))/SUM(Q394:Q400)</f>
        <v>#DIV/0!</v>
      </c>
      <c r="DA395" s="338" t="e">
        <f>(SUM(U394:U400)-SUM(V394:V400))/SUM(U394:U400)</f>
        <v>#DIV/0!</v>
      </c>
      <c r="DB395" s="338" t="e">
        <f>((SUM(E394:E400)-SUM(F394:F400))/SUM(E394:E400))</f>
        <v>#DIV/0!</v>
      </c>
      <c r="DC395" s="338" t="e">
        <f>((SUM(I394:I400)-SUM(J394:J400))/SUM(I394:I400))</f>
        <v>#DIV/0!</v>
      </c>
      <c r="DD395" s="338" t="e">
        <f>((SUM(M394:M400)-SUM(N394:N400))/SUM(M394:M400))</f>
        <v>#DIV/0!</v>
      </c>
      <c r="DE395" s="84">
        <f t="shared" si="258"/>
        <v>0</v>
      </c>
      <c r="DF395" s="84">
        <f t="shared" si="258"/>
        <v>0</v>
      </c>
      <c r="DG395" s="84">
        <f t="shared" si="258"/>
        <v>0</v>
      </c>
      <c r="DH395" s="84">
        <f t="shared" si="259"/>
        <v>0</v>
      </c>
      <c r="DI395" s="84">
        <f t="shared" si="259"/>
        <v>0</v>
      </c>
      <c r="DJ395" s="84">
        <f t="shared" si="259"/>
        <v>0</v>
      </c>
      <c r="DK395" s="84">
        <f t="shared" si="257"/>
        <v>0</v>
      </c>
      <c r="DL395" s="337">
        <f>IF(CC395&lt;99%,5000,IF(CC395&lt;99.2%,4500,IF(CC395&lt;99.3%,4000,IF(CC395&lt;99.4%,3500,IF(CC395&lt;99.5%,3000,IF(CC395&lt;99.6%,2500,IF(CC395&lt;99.7%,2000,IF(CC395&lt;99.8%,1500,))))))))</f>
        <v>0</v>
      </c>
      <c r="DM395" s="337">
        <f>IF(CD395&lt;99%,5000,IF(CD395&lt;99.2%,4500,IF(CD395&lt;99.3%,4000,IF(CD395&lt;99.4%,3500,IF(CD395&lt;99.5%,3000,IF(CD395&lt;99.6%,2500,IF(CD395&lt;99.7%,2000,IF(CD395&lt;99.8%,1500,))))))))</f>
        <v>0</v>
      </c>
      <c r="DN395" s="337">
        <f>IF(CE395&lt;99%,5000,IF(CE395&lt;99.2%,4500,IF(CE395&lt;99.3%,4000,IF(CE395&lt;99.4%,3500,IF(CE395&lt;99.5%,3000,IF(CE395&lt;99.6%,2500,IF(CE395&lt;99.7%,2000,IF(CE395&lt;99.8%,1500,))))))))</f>
        <v>0</v>
      </c>
      <c r="DO395" s="337">
        <f>IF(CF395&lt;88.2%,5000,IF(CF395&lt;88.4%,4500,IF(CF395&lt;88.5%,4000,IF(CF395&lt;88.6%,3500,IF(CF395&lt;88.7%,3000,IF(CF395&lt;88.8%,2500,IF(CF395&lt;88.9%,2000,IF(CF395&lt;90%,1500,))))))))</f>
        <v>0</v>
      </c>
      <c r="DP395" s="337">
        <f>IF(CG395&lt;99%,5000,IF(CG395&lt;99.2%,4500,IF(CG395&lt;99.3%,4000,IF(CG395&lt;99.4%,3500,IF(CG395&lt;99.5%,3000,IF(CG395&lt;99.6%,2500,IF(CG395&lt;99.7%,2000,IF(CG395&lt;99.8%,1500,))))))))</f>
        <v>0</v>
      </c>
      <c r="DQ395" s="337">
        <f>IF(CH395&lt;99%,5000,IF(CH395&lt;99.2%,4500,IF(CH395&lt;99.3%,4000,IF(CH395&lt;99.4%,3500,IF(CH395&lt;99.5%,3000,IF(CH395&lt;99.6%,2500,IF(CH395&lt;99.7%,2000,IF(CH395&lt;99.8%,1500,))))))))</f>
        <v>0</v>
      </c>
      <c r="DR395" s="337">
        <f>IF(CI395&lt;99%,5000,IF(CI395&lt;99.2%,4500,IF(CI395&lt;99.3%,4000,IF(CI395&lt;99.4%,3500,IF(CI395&lt;99.5%,3000,IF(CI395&lt;99.6%,2500,IF(CI395&lt;99.7%,2000,IF(CI395&lt;99.8%,1500,))))))))</f>
        <v>0</v>
      </c>
    </row>
    <row r="396" spans="1:122" ht="13.5" thickBot="1" x14ac:dyDescent="0.25">
      <c r="A396" s="84">
        <v>2070</v>
      </c>
      <c r="B396" s="335"/>
      <c r="D396" s="87"/>
      <c r="E396" s="84"/>
      <c r="F396" s="88"/>
      <c r="G396" s="84"/>
      <c r="H396" s="89"/>
      <c r="I396" s="88"/>
      <c r="J396" s="84"/>
      <c r="K396" s="88"/>
      <c r="L396" s="89"/>
      <c r="M396" s="88"/>
      <c r="N396" s="88"/>
      <c r="O396" s="88"/>
      <c r="P396" s="90"/>
      <c r="Q396" s="88"/>
      <c r="R396" s="88"/>
      <c r="S396" s="88"/>
      <c r="T396" s="90"/>
      <c r="U396" s="88"/>
      <c r="V396" s="88"/>
      <c r="W396" s="88"/>
      <c r="X396" s="90"/>
      <c r="Y396" s="84"/>
      <c r="Z396" s="84"/>
      <c r="AA396" s="94"/>
      <c r="AB396" s="115"/>
      <c r="AC396" s="84"/>
      <c r="AD396" s="84"/>
      <c r="AE396" s="115"/>
      <c r="AF396" s="84"/>
      <c r="AG396" s="84"/>
      <c r="AH396" s="115"/>
      <c r="AI396" s="84"/>
      <c r="AJ396" s="84"/>
      <c r="AK396" s="224"/>
      <c r="AL396" s="84"/>
      <c r="AM396" s="94"/>
      <c r="AN396" s="224"/>
      <c r="AO396" s="84"/>
      <c r="AP396" s="94"/>
      <c r="AQ396" s="224"/>
      <c r="AR396" s="84"/>
      <c r="AS396" s="94"/>
      <c r="AT396" s="224"/>
      <c r="AU396" s="84"/>
      <c r="AV396" s="225"/>
      <c r="AW396" s="226"/>
      <c r="AX396" s="226"/>
      <c r="AY396" s="227"/>
      <c r="AZ396" s="116"/>
      <c r="BA396" s="97"/>
      <c r="BB396" s="98"/>
      <c r="BC396" s="98"/>
      <c r="BD396" s="98"/>
      <c r="BE396" s="118"/>
      <c r="BF396" s="101"/>
      <c r="BG396" s="84"/>
      <c r="BH396" s="84"/>
      <c r="BI396" s="102"/>
      <c r="BJ396" s="102"/>
      <c r="BK396" s="102"/>
      <c r="BL396" s="103"/>
      <c r="BM396" s="104"/>
      <c r="BN396" s="102"/>
      <c r="BO396" s="102"/>
      <c r="BP396" s="104"/>
      <c r="BQ396" s="104"/>
      <c r="BR396" s="104"/>
      <c r="BS396" s="237"/>
      <c r="BT396" s="105">
        <f t="shared" si="241"/>
        <v>1</v>
      </c>
      <c r="BU396" s="105">
        <f t="shared" si="242"/>
        <v>1</v>
      </c>
      <c r="BV396" s="105">
        <f t="shared" si="243"/>
        <v>1</v>
      </c>
      <c r="BW396" s="105">
        <f t="shared" si="231"/>
        <v>1</v>
      </c>
      <c r="BX396" s="105">
        <f t="shared" si="244"/>
        <v>1</v>
      </c>
      <c r="BY396" s="105">
        <f t="shared" si="245"/>
        <v>1</v>
      </c>
      <c r="BZ396" s="105">
        <f t="shared" si="246"/>
        <v>1</v>
      </c>
      <c r="CA396" s="221">
        <v>0.98</v>
      </c>
      <c r="CB396" s="221">
        <v>0.9</v>
      </c>
      <c r="CC396" s="340"/>
      <c r="CD396" s="340"/>
      <c r="CE396" s="340"/>
      <c r="CF396" s="340"/>
      <c r="CG396" s="340"/>
      <c r="CH396" s="340"/>
      <c r="CI396" s="340"/>
      <c r="CJ396" s="222">
        <v>0.998</v>
      </c>
      <c r="CK396" s="222">
        <v>0.95</v>
      </c>
      <c r="CL396" s="223">
        <f t="shared" si="233"/>
        <v>0</v>
      </c>
      <c r="CM396" s="223">
        <f t="shared" si="234"/>
        <v>0</v>
      </c>
      <c r="CN396" s="223">
        <f t="shared" si="235"/>
        <v>0</v>
      </c>
      <c r="CO396" s="223">
        <f t="shared" si="236"/>
        <v>0</v>
      </c>
      <c r="CP396" s="223">
        <f t="shared" si="237"/>
        <v>0</v>
      </c>
      <c r="CQ396" s="223">
        <f t="shared" si="238"/>
        <v>0</v>
      </c>
      <c r="CR396" s="223">
        <f t="shared" si="239"/>
        <v>0</v>
      </c>
      <c r="CS396" s="343"/>
      <c r="CT396" s="343"/>
      <c r="CU396" s="343"/>
      <c r="CV396" s="343"/>
      <c r="CW396" s="343"/>
      <c r="CX396" s="343"/>
      <c r="CY396" s="343"/>
      <c r="CZ396" s="342"/>
      <c r="DA396" s="338"/>
      <c r="DB396" s="338"/>
      <c r="DC396" s="338"/>
      <c r="DD396" s="338"/>
      <c r="DE396" s="84">
        <f t="shared" si="258"/>
        <v>0</v>
      </c>
      <c r="DF396" s="84">
        <f t="shared" si="258"/>
        <v>0</v>
      </c>
      <c r="DG396" s="84">
        <f t="shared" si="258"/>
        <v>0</v>
      </c>
      <c r="DH396" s="84">
        <f t="shared" si="259"/>
        <v>0</v>
      </c>
      <c r="DI396" s="84">
        <f t="shared" si="259"/>
        <v>0</v>
      </c>
      <c r="DJ396" s="84">
        <f t="shared" si="259"/>
        <v>0</v>
      </c>
      <c r="DK396" s="84">
        <f t="shared" si="257"/>
        <v>0</v>
      </c>
      <c r="DL396" s="337"/>
      <c r="DM396" s="337"/>
      <c r="DN396" s="337"/>
      <c r="DO396" s="337"/>
      <c r="DP396" s="337"/>
      <c r="DQ396" s="337"/>
      <c r="DR396" s="337"/>
    </row>
    <row r="397" spans="1:122" ht="13.5" thickBot="1" x14ac:dyDescent="0.25">
      <c r="A397" s="84">
        <v>2071</v>
      </c>
      <c r="B397" s="335"/>
      <c r="D397" s="87"/>
      <c r="E397" s="84"/>
      <c r="F397" s="88"/>
      <c r="G397" s="84"/>
      <c r="H397" s="89"/>
      <c r="I397" s="88"/>
      <c r="J397" s="84"/>
      <c r="K397" s="88"/>
      <c r="L397" s="89"/>
      <c r="M397" s="88"/>
      <c r="N397" s="88"/>
      <c r="O397" s="88"/>
      <c r="P397" s="90"/>
      <c r="Q397" s="88"/>
      <c r="R397" s="88"/>
      <c r="S397" s="88"/>
      <c r="T397" s="90"/>
      <c r="U397" s="88"/>
      <c r="V397" s="88"/>
      <c r="W397" s="88"/>
      <c r="X397" s="90"/>
      <c r="Y397" s="84"/>
      <c r="Z397" s="84"/>
      <c r="AA397" s="94"/>
      <c r="AB397" s="115"/>
      <c r="AC397" s="84"/>
      <c r="AD397" s="84"/>
      <c r="AE397" s="115"/>
      <c r="AF397" s="84"/>
      <c r="AG397" s="84"/>
      <c r="AH397" s="115"/>
      <c r="AI397" s="84"/>
      <c r="AJ397" s="84"/>
      <c r="AK397" s="224"/>
      <c r="AL397" s="84"/>
      <c r="AM397" s="94"/>
      <c r="AN397" s="224"/>
      <c r="AO397" s="84"/>
      <c r="AP397" s="94"/>
      <c r="AQ397" s="224"/>
      <c r="AR397" s="84"/>
      <c r="AS397" s="94"/>
      <c r="AT397" s="224"/>
      <c r="AU397" s="84"/>
      <c r="AV397" s="225"/>
      <c r="AW397" s="226"/>
      <c r="AX397" s="226"/>
      <c r="AY397" s="227"/>
      <c r="AZ397" s="116"/>
      <c r="BA397" s="97"/>
      <c r="BB397" s="98"/>
      <c r="BC397" s="98"/>
      <c r="BD397" s="98"/>
      <c r="BE397" s="118"/>
      <c r="BF397" s="101"/>
      <c r="BG397" s="84"/>
      <c r="BH397" s="84"/>
      <c r="BI397" s="102"/>
      <c r="BJ397" s="102"/>
      <c r="BK397" s="102"/>
      <c r="BL397" s="103"/>
      <c r="BM397" s="104"/>
      <c r="BN397" s="102"/>
      <c r="BO397" s="102"/>
      <c r="BP397" s="104"/>
      <c r="BQ397" s="104"/>
      <c r="BR397" s="104"/>
      <c r="BS397" s="237"/>
      <c r="BT397" s="105">
        <f t="shared" si="241"/>
        <v>1</v>
      </c>
      <c r="BU397" s="105">
        <f t="shared" si="242"/>
        <v>1</v>
      </c>
      <c r="BV397" s="105">
        <f t="shared" si="243"/>
        <v>1</v>
      </c>
      <c r="BW397" s="105">
        <f t="shared" si="231"/>
        <v>1</v>
      </c>
      <c r="BX397" s="105">
        <f t="shared" si="244"/>
        <v>1</v>
      </c>
      <c r="BY397" s="105">
        <f t="shared" si="245"/>
        <v>1</v>
      </c>
      <c r="BZ397" s="105">
        <f t="shared" si="246"/>
        <v>1</v>
      </c>
      <c r="CA397" s="221">
        <v>0.98</v>
      </c>
      <c r="CB397" s="221">
        <v>0.9</v>
      </c>
      <c r="CC397" s="340"/>
      <c r="CD397" s="340"/>
      <c r="CE397" s="340"/>
      <c r="CF397" s="340"/>
      <c r="CG397" s="340"/>
      <c r="CH397" s="340"/>
      <c r="CI397" s="340"/>
      <c r="CJ397" s="222">
        <v>0.998</v>
      </c>
      <c r="CK397" s="222">
        <v>0.95</v>
      </c>
      <c r="CL397" s="223">
        <f t="shared" si="233"/>
        <v>0</v>
      </c>
      <c r="CM397" s="223">
        <f t="shared" si="234"/>
        <v>0</v>
      </c>
      <c r="CN397" s="223">
        <f t="shared" si="235"/>
        <v>0</v>
      </c>
      <c r="CO397" s="223">
        <f t="shared" si="236"/>
        <v>0</v>
      </c>
      <c r="CP397" s="223">
        <f t="shared" si="237"/>
        <v>0</v>
      </c>
      <c r="CQ397" s="223">
        <f t="shared" si="238"/>
        <v>0</v>
      </c>
      <c r="CR397" s="223">
        <f t="shared" si="239"/>
        <v>0</v>
      </c>
      <c r="CS397" s="343"/>
      <c r="CT397" s="343"/>
      <c r="CU397" s="343"/>
      <c r="CV397" s="343"/>
      <c r="CW397" s="343"/>
      <c r="CX397" s="343"/>
      <c r="CY397" s="343"/>
      <c r="CZ397" s="342"/>
      <c r="DA397" s="338"/>
      <c r="DB397" s="338"/>
      <c r="DC397" s="338"/>
      <c r="DD397" s="338"/>
      <c r="DE397" s="84">
        <f t="shared" si="258"/>
        <v>0</v>
      </c>
      <c r="DF397" s="84">
        <f t="shared" si="258"/>
        <v>0</v>
      </c>
      <c r="DG397" s="84">
        <f t="shared" si="258"/>
        <v>0</v>
      </c>
      <c r="DH397" s="84">
        <f t="shared" si="259"/>
        <v>0</v>
      </c>
      <c r="DI397" s="84">
        <f t="shared" si="259"/>
        <v>0</v>
      </c>
      <c r="DJ397" s="84">
        <f t="shared" si="259"/>
        <v>0</v>
      </c>
      <c r="DK397" s="84">
        <f t="shared" si="257"/>
        <v>0</v>
      </c>
      <c r="DL397" s="337"/>
      <c r="DM397" s="337"/>
      <c r="DN397" s="337"/>
      <c r="DO397" s="337"/>
      <c r="DP397" s="337"/>
      <c r="DQ397" s="337"/>
      <c r="DR397" s="337"/>
    </row>
    <row r="398" spans="1:122" ht="13.5" thickBot="1" x14ac:dyDescent="0.25">
      <c r="A398" s="84">
        <v>2072</v>
      </c>
      <c r="B398" s="335"/>
      <c r="D398" s="87"/>
      <c r="E398" s="84"/>
      <c r="F398" s="88"/>
      <c r="G398" s="84"/>
      <c r="H398" s="89"/>
      <c r="I398" s="88"/>
      <c r="J398" s="84"/>
      <c r="K398" s="88"/>
      <c r="L398" s="89"/>
      <c r="M398" s="88"/>
      <c r="N398" s="88"/>
      <c r="O398" s="88"/>
      <c r="P398" s="90"/>
      <c r="Q398" s="88"/>
      <c r="R398" s="88"/>
      <c r="S398" s="88"/>
      <c r="T398" s="90"/>
      <c r="U398" s="88"/>
      <c r="V398" s="88"/>
      <c r="W398" s="88"/>
      <c r="X398" s="90"/>
      <c r="Y398" s="84"/>
      <c r="Z398" s="84"/>
      <c r="AA398" s="94"/>
      <c r="AB398" s="115"/>
      <c r="AC398" s="84"/>
      <c r="AD398" s="84"/>
      <c r="AE398" s="115"/>
      <c r="AF398" s="84"/>
      <c r="AG398" s="84"/>
      <c r="AH398" s="115"/>
      <c r="AI398" s="84"/>
      <c r="AJ398" s="84"/>
      <c r="AK398" s="224"/>
      <c r="AL398" s="84"/>
      <c r="AM398" s="94"/>
      <c r="AN398" s="224"/>
      <c r="AO398" s="84"/>
      <c r="AP398" s="94"/>
      <c r="AQ398" s="224"/>
      <c r="AR398" s="84"/>
      <c r="AS398" s="94"/>
      <c r="AT398" s="224"/>
      <c r="AU398" s="84"/>
      <c r="AV398" s="225"/>
      <c r="AW398" s="226"/>
      <c r="AX398" s="226"/>
      <c r="AY398" s="227"/>
      <c r="AZ398" s="116"/>
      <c r="BA398" s="97"/>
      <c r="BB398" s="98"/>
      <c r="BC398" s="98"/>
      <c r="BD398" s="98"/>
      <c r="BE398" s="118"/>
      <c r="BF398" s="101"/>
      <c r="BG398" s="84"/>
      <c r="BH398" s="84"/>
      <c r="BI398" s="102"/>
      <c r="BJ398" s="102"/>
      <c r="BK398" s="102"/>
      <c r="BL398" s="103"/>
      <c r="BM398" s="104"/>
      <c r="BN398" s="102"/>
      <c r="BO398" s="102"/>
      <c r="BP398" s="104"/>
      <c r="BQ398" s="104"/>
      <c r="BR398" s="104"/>
      <c r="BS398" s="237"/>
      <c r="BT398" s="105">
        <f t="shared" si="241"/>
        <v>1</v>
      </c>
      <c r="BU398" s="105">
        <f t="shared" si="242"/>
        <v>1</v>
      </c>
      <c r="BV398" s="105">
        <f t="shared" si="243"/>
        <v>1</v>
      </c>
      <c r="BW398" s="105">
        <f t="shared" si="231"/>
        <v>1</v>
      </c>
      <c r="BX398" s="105">
        <f t="shared" si="244"/>
        <v>1</v>
      </c>
      <c r="BY398" s="105">
        <f t="shared" si="245"/>
        <v>1</v>
      </c>
      <c r="BZ398" s="105">
        <f t="shared" si="246"/>
        <v>1</v>
      </c>
      <c r="CA398" s="221">
        <v>0.98</v>
      </c>
      <c r="CB398" s="221">
        <v>0.9</v>
      </c>
      <c r="CC398" s="340"/>
      <c r="CD398" s="340"/>
      <c r="CE398" s="340"/>
      <c r="CF398" s="340"/>
      <c r="CG398" s="340"/>
      <c r="CH398" s="340"/>
      <c r="CI398" s="340"/>
      <c r="CJ398" s="222">
        <v>0.998</v>
      </c>
      <c r="CK398" s="222">
        <v>0.95</v>
      </c>
      <c r="CL398" s="223">
        <f t="shared" si="233"/>
        <v>0</v>
      </c>
      <c r="CM398" s="223">
        <f t="shared" si="234"/>
        <v>0</v>
      </c>
      <c r="CN398" s="223">
        <f t="shared" si="235"/>
        <v>0</v>
      </c>
      <c r="CO398" s="223">
        <f t="shared" si="236"/>
        <v>0</v>
      </c>
      <c r="CP398" s="223">
        <f t="shared" si="237"/>
        <v>0</v>
      </c>
      <c r="CQ398" s="223">
        <f t="shared" si="238"/>
        <v>0</v>
      </c>
      <c r="CR398" s="223">
        <f t="shared" si="239"/>
        <v>0</v>
      </c>
      <c r="CS398" s="343"/>
      <c r="CT398" s="343"/>
      <c r="CU398" s="343"/>
      <c r="CV398" s="343"/>
      <c r="CW398" s="343"/>
      <c r="CX398" s="343"/>
      <c r="CY398" s="343"/>
      <c r="CZ398" s="342"/>
      <c r="DA398" s="338"/>
      <c r="DB398" s="338"/>
      <c r="DC398" s="338"/>
      <c r="DD398" s="338"/>
      <c r="DE398" s="84">
        <f t="shared" si="258"/>
        <v>0</v>
      </c>
      <c r="DF398" s="84">
        <f t="shared" si="258"/>
        <v>0</v>
      </c>
      <c r="DG398" s="84">
        <f t="shared" si="258"/>
        <v>0</v>
      </c>
      <c r="DH398" s="84">
        <f t="shared" si="259"/>
        <v>0</v>
      </c>
      <c r="DI398" s="84">
        <f t="shared" si="259"/>
        <v>0</v>
      </c>
      <c r="DJ398" s="84">
        <f t="shared" si="259"/>
        <v>0</v>
      </c>
      <c r="DK398" s="84">
        <f t="shared" si="257"/>
        <v>0</v>
      </c>
      <c r="DL398" s="337"/>
      <c r="DM398" s="337"/>
      <c r="DN398" s="337"/>
      <c r="DO398" s="337"/>
      <c r="DP398" s="337"/>
      <c r="DQ398" s="337"/>
      <c r="DR398" s="337"/>
    </row>
    <row r="399" spans="1:122" ht="13.5" thickBot="1" x14ac:dyDescent="0.25">
      <c r="A399" s="84">
        <v>2073</v>
      </c>
      <c r="B399" s="335"/>
      <c r="D399" s="87"/>
      <c r="E399" s="84"/>
      <c r="F399" s="88"/>
      <c r="G399" s="84"/>
      <c r="H399" s="89"/>
      <c r="I399" s="88"/>
      <c r="J399" s="84"/>
      <c r="K399" s="88"/>
      <c r="L399" s="89"/>
      <c r="M399" s="88"/>
      <c r="N399" s="88"/>
      <c r="O399" s="88"/>
      <c r="P399" s="90"/>
      <c r="Q399" s="88"/>
      <c r="R399" s="88"/>
      <c r="S399" s="88"/>
      <c r="T399" s="90"/>
      <c r="U399" s="88"/>
      <c r="V399" s="88"/>
      <c r="W399" s="88"/>
      <c r="X399" s="90"/>
      <c r="Y399" s="84"/>
      <c r="Z399" s="84"/>
      <c r="AA399" s="94"/>
      <c r="AB399" s="115"/>
      <c r="AC399" s="84"/>
      <c r="AD399" s="84"/>
      <c r="AE399" s="115"/>
      <c r="AF399" s="84"/>
      <c r="AG399" s="84"/>
      <c r="AH399" s="115"/>
      <c r="AI399" s="84"/>
      <c r="AJ399" s="84"/>
      <c r="AK399" s="224"/>
      <c r="AL399" s="84"/>
      <c r="AM399" s="94"/>
      <c r="AN399" s="224"/>
      <c r="AO399" s="84"/>
      <c r="AP399" s="94"/>
      <c r="AQ399" s="224"/>
      <c r="AR399" s="84"/>
      <c r="AS399" s="94"/>
      <c r="AT399" s="224"/>
      <c r="AU399" s="84"/>
      <c r="AV399" s="225"/>
      <c r="AW399" s="226"/>
      <c r="AX399" s="226"/>
      <c r="AY399" s="227"/>
      <c r="AZ399" s="116"/>
      <c r="BA399" s="97"/>
      <c r="BB399" s="98"/>
      <c r="BC399" s="98"/>
      <c r="BD399" s="98"/>
      <c r="BE399" s="118"/>
      <c r="BF399" s="101"/>
      <c r="BG399" s="84"/>
      <c r="BH399" s="84"/>
      <c r="BI399" s="102"/>
      <c r="BJ399" s="102"/>
      <c r="BK399" s="102"/>
      <c r="BL399" s="103"/>
      <c r="BM399" s="104"/>
      <c r="BN399" s="102"/>
      <c r="BO399" s="102"/>
      <c r="BP399" s="104"/>
      <c r="BQ399" s="104"/>
      <c r="BR399" s="104"/>
      <c r="BS399" s="237"/>
      <c r="BT399" s="105">
        <f t="shared" si="241"/>
        <v>1</v>
      </c>
      <c r="BU399" s="105">
        <f t="shared" si="242"/>
        <v>1</v>
      </c>
      <c r="BV399" s="105">
        <f t="shared" si="243"/>
        <v>1</v>
      </c>
      <c r="BW399" s="105">
        <f t="shared" si="231"/>
        <v>1</v>
      </c>
      <c r="BX399" s="105">
        <f t="shared" si="244"/>
        <v>1</v>
      </c>
      <c r="BY399" s="105">
        <f t="shared" si="245"/>
        <v>1</v>
      </c>
      <c r="BZ399" s="105">
        <f t="shared" si="246"/>
        <v>1</v>
      </c>
      <c r="CA399" s="221">
        <v>0.98</v>
      </c>
      <c r="CB399" s="221">
        <v>0.9</v>
      </c>
      <c r="CC399" s="340"/>
      <c r="CD399" s="340"/>
      <c r="CE399" s="340"/>
      <c r="CF399" s="340"/>
      <c r="CG399" s="340"/>
      <c r="CH399" s="340"/>
      <c r="CI399" s="340"/>
      <c r="CJ399" s="222">
        <v>0.998</v>
      </c>
      <c r="CK399" s="222">
        <v>0.95</v>
      </c>
      <c r="CL399" s="223">
        <f t="shared" si="233"/>
        <v>0</v>
      </c>
      <c r="CM399" s="223">
        <f t="shared" si="234"/>
        <v>0</v>
      </c>
      <c r="CN399" s="223">
        <f t="shared" si="235"/>
        <v>0</v>
      </c>
      <c r="CO399" s="223">
        <f t="shared" si="236"/>
        <v>0</v>
      </c>
      <c r="CP399" s="223">
        <f t="shared" si="237"/>
        <v>0</v>
      </c>
      <c r="CQ399" s="223">
        <f t="shared" si="238"/>
        <v>0</v>
      </c>
      <c r="CR399" s="223">
        <f t="shared" si="239"/>
        <v>0</v>
      </c>
      <c r="CS399" s="343"/>
      <c r="CT399" s="343"/>
      <c r="CU399" s="343"/>
      <c r="CV399" s="343"/>
      <c r="CW399" s="343"/>
      <c r="CX399" s="343"/>
      <c r="CY399" s="343"/>
      <c r="CZ399" s="342"/>
      <c r="DA399" s="338"/>
      <c r="DB399" s="338"/>
      <c r="DC399" s="338"/>
      <c r="DD399" s="338"/>
      <c r="DE399" s="84">
        <f t="shared" si="258"/>
        <v>0</v>
      </c>
      <c r="DF399" s="84">
        <f t="shared" si="258"/>
        <v>0</v>
      </c>
      <c r="DG399" s="84">
        <f t="shared" si="258"/>
        <v>0</v>
      </c>
      <c r="DH399" s="84">
        <f t="shared" si="259"/>
        <v>0</v>
      </c>
      <c r="DI399" s="84">
        <f t="shared" si="259"/>
        <v>0</v>
      </c>
      <c r="DJ399" s="84">
        <f t="shared" si="259"/>
        <v>0</v>
      </c>
      <c r="DK399" s="84">
        <f t="shared" si="257"/>
        <v>0</v>
      </c>
      <c r="DL399" s="337"/>
      <c r="DM399" s="337"/>
      <c r="DN399" s="337"/>
      <c r="DO399" s="337"/>
      <c r="DP399" s="337"/>
      <c r="DQ399" s="337"/>
      <c r="DR399" s="337"/>
    </row>
    <row r="400" spans="1:122" ht="13.5" thickBot="1" x14ac:dyDescent="0.25">
      <c r="A400" s="84">
        <v>2074</v>
      </c>
      <c r="B400" s="335"/>
      <c r="D400" s="87"/>
      <c r="E400" s="84"/>
      <c r="F400" s="88"/>
      <c r="G400" s="84"/>
      <c r="H400" s="89"/>
      <c r="I400" s="88"/>
      <c r="J400" s="84"/>
      <c r="K400" s="88"/>
      <c r="L400" s="89"/>
      <c r="M400" s="88"/>
      <c r="N400" s="88"/>
      <c r="O400" s="88"/>
      <c r="P400" s="90"/>
      <c r="Q400" s="88"/>
      <c r="R400" s="88"/>
      <c r="S400" s="88"/>
      <c r="T400" s="90"/>
      <c r="U400" s="88"/>
      <c r="V400" s="88"/>
      <c r="W400" s="88"/>
      <c r="X400" s="90"/>
      <c r="Y400" s="84"/>
      <c r="Z400" s="84"/>
      <c r="AA400" s="94"/>
      <c r="AB400" s="115"/>
      <c r="AC400" s="84"/>
      <c r="AD400" s="84"/>
      <c r="AE400" s="115"/>
      <c r="AF400" s="84"/>
      <c r="AG400" s="84"/>
      <c r="AH400" s="115"/>
      <c r="AI400" s="84"/>
      <c r="AJ400" s="84"/>
      <c r="AK400" s="224"/>
      <c r="AL400" s="84"/>
      <c r="AM400" s="94"/>
      <c r="AN400" s="224"/>
      <c r="AO400" s="84"/>
      <c r="AP400" s="94"/>
      <c r="AQ400" s="224"/>
      <c r="AR400" s="84"/>
      <c r="AS400" s="94"/>
      <c r="AT400" s="224"/>
      <c r="AU400" s="84"/>
      <c r="AV400" s="225"/>
      <c r="AW400" s="226"/>
      <c r="AX400" s="226"/>
      <c r="AY400" s="227"/>
      <c r="AZ400" s="116"/>
      <c r="BA400" s="97"/>
      <c r="BB400" s="98"/>
      <c r="BC400" s="98"/>
      <c r="BD400" s="98"/>
      <c r="BE400" s="118"/>
      <c r="BF400" s="101"/>
      <c r="BG400" s="84"/>
      <c r="BH400" s="84"/>
      <c r="BI400" s="102"/>
      <c r="BJ400" s="102"/>
      <c r="BK400" s="102"/>
      <c r="BL400" s="103"/>
      <c r="BM400" s="104"/>
      <c r="BN400" s="102"/>
      <c r="BO400" s="102"/>
      <c r="BP400" s="104"/>
      <c r="BQ400" s="104"/>
      <c r="BR400" s="104"/>
      <c r="BS400" s="237"/>
      <c r="BT400" s="105">
        <f t="shared" si="241"/>
        <v>1</v>
      </c>
      <c r="BU400" s="105">
        <f t="shared" si="242"/>
        <v>1</v>
      </c>
      <c r="BV400" s="105">
        <f t="shared" si="243"/>
        <v>1</v>
      </c>
      <c r="BW400" s="105">
        <f t="shared" si="231"/>
        <v>1</v>
      </c>
      <c r="BX400" s="105">
        <f t="shared" si="244"/>
        <v>1</v>
      </c>
      <c r="BY400" s="105">
        <f t="shared" si="245"/>
        <v>1</v>
      </c>
      <c r="BZ400" s="105">
        <f t="shared" si="246"/>
        <v>1</v>
      </c>
      <c r="CA400" s="221">
        <v>0.98</v>
      </c>
      <c r="CB400" s="221">
        <v>0.9</v>
      </c>
      <c r="CC400" s="340"/>
      <c r="CD400" s="340"/>
      <c r="CE400" s="340"/>
      <c r="CF400" s="340"/>
      <c r="CG400" s="340"/>
      <c r="CH400" s="340"/>
      <c r="CI400" s="340"/>
      <c r="CJ400" s="222">
        <v>0.998</v>
      </c>
      <c r="CK400" s="222">
        <v>0.95</v>
      </c>
      <c r="CL400" s="223">
        <f t="shared" si="233"/>
        <v>0</v>
      </c>
      <c r="CM400" s="223">
        <f t="shared" si="234"/>
        <v>0</v>
      </c>
      <c r="CN400" s="223">
        <f t="shared" si="235"/>
        <v>0</v>
      </c>
      <c r="CO400" s="223">
        <f t="shared" si="236"/>
        <v>0</v>
      </c>
      <c r="CP400" s="223">
        <f t="shared" si="237"/>
        <v>0</v>
      </c>
      <c r="CQ400" s="223">
        <f t="shared" si="238"/>
        <v>0</v>
      </c>
      <c r="CR400" s="223">
        <f t="shared" si="239"/>
        <v>0</v>
      </c>
      <c r="CS400" s="343"/>
      <c r="CT400" s="343"/>
      <c r="CU400" s="343"/>
      <c r="CV400" s="343"/>
      <c r="CW400" s="343"/>
      <c r="CX400" s="343"/>
      <c r="CY400" s="343"/>
      <c r="CZ400" s="342"/>
      <c r="DA400" s="338"/>
      <c r="DB400" s="338"/>
      <c r="DC400" s="338"/>
      <c r="DD400" s="338"/>
      <c r="DE400" s="84">
        <f t="shared" si="258"/>
        <v>0</v>
      </c>
      <c r="DF400" s="84">
        <f t="shared" si="258"/>
        <v>0</v>
      </c>
      <c r="DG400" s="84">
        <f t="shared" si="258"/>
        <v>0</v>
      </c>
      <c r="DH400" s="84">
        <f t="shared" si="259"/>
        <v>0</v>
      </c>
      <c r="DI400" s="84">
        <f t="shared" si="259"/>
        <v>0</v>
      </c>
      <c r="DJ400" s="84">
        <f t="shared" si="259"/>
        <v>0</v>
      </c>
      <c r="DK400" s="84">
        <f t="shared" si="257"/>
        <v>0</v>
      </c>
      <c r="DL400" s="337"/>
      <c r="DM400" s="337"/>
      <c r="DN400" s="337"/>
      <c r="DO400" s="337"/>
      <c r="DP400" s="337"/>
      <c r="DQ400" s="337"/>
      <c r="DR400" s="337"/>
    </row>
    <row r="401" spans="1:122" ht="13.5" thickBot="1" x14ac:dyDescent="0.25">
      <c r="A401" s="84">
        <v>2075</v>
      </c>
      <c r="B401" s="336"/>
      <c r="D401" s="87"/>
      <c r="E401" s="84"/>
      <c r="F401" s="88"/>
      <c r="G401" s="84"/>
      <c r="H401" s="89"/>
      <c r="I401" s="88"/>
      <c r="J401" s="84"/>
      <c r="K401" s="88"/>
      <c r="L401" s="89"/>
      <c r="M401" s="88"/>
      <c r="N401" s="88"/>
      <c r="O401" s="88"/>
      <c r="P401" s="90"/>
      <c r="Q401" s="88"/>
      <c r="R401" s="88"/>
      <c r="S401" s="88"/>
      <c r="T401" s="90"/>
      <c r="U401" s="88"/>
      <c r="V401" s="88"/>
      <c r="W401" s="88"/>
      <c r="X401" s="90"/>
      <c r="Y401" s="84"/>
      <c r="Z401" s="84"/>
      <c r="AA401" s="94"/>
      <c r="AB401" s="115"/>
      <c r="AC401" s="84"/>
      <c r="AD401" s="84"/>
      <c r="AE401" s="115"/>
      <c r="AF401" s="84"/>
      <c r="AG401" s="84"/>
      <c r="AH401" s="115"/>
      <c r="AI401" s="84"/>
      <c r="AJ401" s="84"/>
      <c r="AK401" s="224"/>
      <c r="AL401" s="84"/>
      <c r="AM401" s="94"/>
      <c r="AN401" s="224"/>
      <c r="AO401" s="84"/>
      <c r="AP401" s="94"/>
      <c r="AQ401" s="224"/>
      <c r="AR401" s="84"/>
      <c r="AS401" s="94"/>
      <c r="AT401" s="224"/>
      <c r="AU401" s="84"/>
      <c r="AV401" s="225"/>
      <c r="AW401" s="226"/>
      <c r="AX401" s="226"/>
      <c r="AY401" s="227"/>
      <c r="AZ401" s="116"/>
      <c r="BA401" s="97"/>
      <c r="BB401" s="98"/>
      <c r="BC401" s="98"/>
      <c r="BD401" s="98"/>
      <c r="BE401" s="118"/>
      <c r="BF401" s="101"/>
      <c r="BG401" s="84"/>
      <c r="BH401" s="84"/>
      <c r="BI401" s="102"/>
      <c r="BJ401" s="102"/>
      <c r="BK401" s="102"/>
      <c r="BL401" s="103"/>
      <c r="BM401" s="104"/>
      <c r="BN401" s="102"/>
      <c r="BO401" s="102"/>
      <c r="BP401" s="104"/>
      <c r="BQ401" s="104"/>
      <c r="BR401" s="104"/>
      <c r="BS401" s="237"/>
      <c r="BT401" s="105">
        <f t="shared" si="241"/>
        <v>1</v>
      </c>
      <c r="BU401" s="105">
        <f t="shared" si="242"/>
        <v>1</v>
      </c>
      <c r="BV401" s="105">
        <f t="shared" si="243"/>
        <v>1</v>
      </c>
      <c r="BW401" s="105">
        <f t="shared" si="231"/>
        <v>1</v>
      </c>
      <c r="BX401" s="105">
        <f t="shared" si="244"/>
        <v>1</v>
      </c>
      <c r="BY401" s="105">
        <f t="shared" si="245"/>
        <v>1</v>
      </c>
      <c r="BZ401" s="105">
        <f t="shared" si="246"/>
        <v>1</v>
      </c>
      <c r="CA401" s="221">
        <v>0.98</v>
      </c>
      <c r="CB401" s="221">
        <v>0.9</v>
      </c>
      <c r="CC401" s="341"/>
      <c r="CD401" s="341"/>
      <c r="CE401" s="341"/>
      <c r="CF401" s="341"/>
      <c r="CG401" s="341"/>
      <c r="CH401" s="341"/>
      <c r="CI401" s="341"/>
      <c r="CJ401" s="222">
        <v>0.998</v>
      </c>
      <c r="CK401" s="222">
        <v>0.95</v>
      </c>
      <c r="CL401" s="223">
        <f t="shared" si="233"/>
        <v>0</v>
      </c>
      <c r="CM401" s="223">
        <f t="shared" si="234"/>
        <v>0</v>
      </c>
      <c r="CN401" s="223">
        <f t="shared" si="235"/>
        <v>0</v>
      </c>
      <c r="CO401" s="223">
        <f t="shared" si="236"/>
        <v>0</v>
      </c>
      <c r="CP401" s="223">
        <f t="shared" si="237"/>
        <v>0</v>
      </c>
      <c r="CQ401" s="223">
        <f t="shared" si="238"/>
        <v>0</v>
      </c>
      <c r="CR401" s="223">
        <f t="shared" si="239"/>
        <v>0</v>
      </c>
      <c r="CS401" s="343"/>
      <c r="CT401" s="343"/>
      <c r="CU401" s="343"/>
      <c r="CV401" s="343"/>
      <c r="CW401" s="343"/>
      <c r="CX401" s="343"/>
      <c r="CY401" s="343"/>
      <c r="CZ401" s="342"/>
      <c r="DA401" s="338"/>
      <c r="DB401" s="338"/>
      <c r="DC401" s="338"/>
      <c r="DD401" s="338"/>
      <c r="DE401" s="84">
        <f t="shared" si="258"/>
        <v>0</v>
      </c>
      <c r="DF401" s="84">
        <f t="shared" si="258"/>
        <v>0</v>
      </c>
      <c r="DG401" s="84">
        <f t="shared" si="258"/>
        <v>0</v>
      </c>
      <c r="DH401" s="84">
        <f t="shared" si="259"/>
        <v>0</v>
      </c>
      <c r="DI401" s="84">
        <f t="shared" si="259"/>
        <v>0</v>
      </c>
      <c r="DJ401" s="84">
        <f t="shared" si="259"/>
        <v>0</v>
      </c>
      <c r="DK401" s="84">
        <f t="shared" si="257"/>
        <v>0</v>
      </c>
      <c r="DL401" s="337"/>
      <c r="DM401" s="337"/>
      <c r="DN401" s="337"/>
      <c r="DO401" s="337"/>
      <c r="DP401" s="337"/>
      <c r="DQ401" s="337"/>
      <c r="DR401" s="337"/>
    </row>
    <row r="402" spans="1:122" ht="13.5" thickBot="1" x14ac:dyDescent="0.25">
      <c r="A402" s="84">
        <v>2076</v>
      </c>
      <c r="B402" s="334">
        <v>24</v>
      </c>
      <c r="D402" s="87"/>
      <c r="E402" s="84"/>
      <c r="F402" s="88"/>
      <c r="G402" s="84"/>
      <c r="H402" s="89"/>
      <c r="I402" s="88"/>
      <c r="J402" s="84"/>
      <c r="K402" s="88"/>
      <c r="L402" s="89"/>
      <c r="M402" s="88"/>
      <c r="N402" s="88"/>
      <c r="O402" s="88"/>
      <c r="P402" s="90"/>
      <c r="Q402" s="88"/>
      <c r="R402" s="88"/>
      <c r="S402" s="88"/>
      <c r="T402" s="90"/>
      <c r="U402" s="88"/>
      <c r="V402" s="88"/>
      <c r="W402" s="88"/>
      <c r="X402" s="90"/>
      <c r="Y402" s="84"/>
      <c r="Z402" s="84"/>
      <c r="AA402" s="94"/>
      <c r="AB402" s="115"/>
      <c r="AC402" s="84"/>
      <c r="AD402" s="84"/>
      <c r="AE402" s="115"/>
      <c r="AF402" s="84"/>
      <c r="AG402" s="84"/>
      <c r="AH402" s="115"/>
      <c r="AI402" s="84"/>
      <c r="AJ402" s="84"/>
      <c r="AK402" s="224"/>
      <c r="AL402" s="84"/>
      <c r="AM402" s="94"/>
      <c r="AN402" s="224"/>
      <c r="AO402" s="84"/>
      <c r="AP402" s="94"/>
      <c r="AQ402" s="224"/>
      <c r="AR402" s="84"/>
      <c r="AS402" s="94"/>
      <c r="AT402" s="224"/>
      <c r="AU402" s="84"/>
      <c r="AV402" s="225"/>
      <c r="AW402" s="226"/>
      <c r="AX402" s="226"/>
      <c r="AY402" s="227"/>
      <c r="AZ402" s="116"/>
      <c r="BA402" s="97"/>
      <c r="BB402" s="98"/>
      <c r="BC402" s="98"/>
      <c r="BD402" s="98"/>
      <c r="BE402" s="118"/>
      <c r="BF402" s="101"/>
      <c r="BG402" s="84"/>
      <c r="BH402" s="84"/>
      <c r="BI402" s="102"/>
      <c r="BJ402" s="102"/>
      <c r="BK402" s="102"/>
      <c r="BL402" s="103"/>
      <c r="BM402" s="104"/>
      <c r="BN402" s="102"/>
      <c r="BO402" s="102"/>
      <c r="BP402" s="104"/>
      <c r="BQ402" s="104"/>
      <c r="BR402" s="104"/>
      <c r="BS402" s="237"/>
      <c r="BT402" s="105">
        <f t="shared" si="241"/>
        <v>1</v>
      </c>
      <c r="BU402" s="105">
        <f t="shared" si="242"/>
        <v>1</v>
      </c>
      <c r="BV402" s="105">
        <f t="shared" si="243"/>
        <v>1</v>
      </c>
      <c r="BW402" s="105">
        <f t="shared" si="231"/>
        <v>1</v>
      </c>
      <c r="BX402" s="105">
        <f t="shared" si="244"/>
        <v>1</v>
      </c>
      <c r="BY402" s="105">
        <f t="shared" si="245"/>
        <v>1</v>
      </c>
      <c r="BZ402" s="105">
        <f t="shared" si="246"/>
        <v>1</v>
      </c>
      <c r="CA402" s="221">
        <v>0.98</v>
      </c>
      <c r="CB402" s="221">
        <v>0.9</v>
      </c>
      <c r="CC402" s="339">
        <f t="shared" ref="CC402:CI402" si="262">AVERAGE(BT402:BT408)</f>
        <v>1</v>
      </c>
      <c r="CD402" s="339">
        <f t="shared" si="262"/>
        <v>1</v>
      </c>
      <c r="CE402" s="339">
        <f t="shared" si="262"/>
        <v>1</v>
      </c>
      <c r="CF402" s="339">
        <f t="shared" si="262"/>
        <v>1</v>
      </c>
      <c r="CG402" s="339">
        <f t="shared" si="262"/>
        <v>1</v>
      </c>
      <c r="CH402" s="339">
        <f t="shared" si="262"/>
        <v>1</v>
      </c>
      <c r="CI402" s="339">
        <f t="shared" si="262"/>
        <v>1</v>
      </c>
      <c r="CJ402" s="222">
        <v>0.998</v>
      </c>
      <c r="CK402" s="222">
        <v>0.95</v>
      </c>
      <c r="CL402" s="223">
        <f t="shared" si="233"/>
        <v>0</v>
      </c>
      <c r="CM402" s="223">
        <f t="shared" si="234"/>
        <v>0</v>
      </c>
      <c r="CN402" s="223">
        <f t="shared" si="235"/>
        <v>0</v>
      </c>
      <c r="CO402" s="223">
        <f t="shared" si="236"/>
        <v>0</v>
      </c>
      <c r="CP402" s="223">
        <f t="shared" si="237"/>
        <v>0</v>
      </c>
      <c r="CQ402" s="223">
        <f t="shared" si="238"/>
        <v>0</v>
      </c>
      <c r="CR402" s="223">
        <f t="shared" si="239"/>
        <v>0</v>
      </c>
      <c r="CS402" s="342">
        <f t="shared" ref="CS402:CY402" si="263">AVERAGE(CL402:CL408)</f>
        <v>0</v>
      </c>
      <c r="CT402" s="342">
        <f t="shared" si="263"/>
        <v>0</v>
      </c>
      <c r="CU402" s="342">
        <f t="shared" si="263"/>
        <v>0</v>
      </c>
      <c r="CV402" s="342">
        <f t="shared" si="263"/>
        <v>0</v>
      </c>
      <c r="CW402" s="342">
        <f t="shared" si="263"/>
        <v>0</v>
      </c>
      <c r="CX402" s="342">
        <f t="shared" si="263"/>
        <v>0</v>
      </c>
      <c r="CY402" s="342">
        <f t="shared" si="263"/>
        <v>0</v>
      </c>
      <c r="CZ402" s="342" t="e">
        <f>(SUM(Q401:Q407)-SUM(R401:R407))/SUM(Q401:Q407)</f>
        <v>#DIV/0!</v>
      </c>
      <c r="DA402" s="338" t="e">
        <f>(SUM(U401:U407)-SUM(V401:V407))/SUM(U401:U407)</f>
        <v>#DIV/0!</v>
      </c>
      <c r="DB402" s="338" t="e">
        <f>((SUM(E401:E407)-SUM(F401:F407))/SUM(E401:E407))</f>
        <v>#DIV/0!</v>
      </c>
      <c r="DC402" s="338" t="e">
        <f>((SUM(I401:I407)-SUM(J401:J407))/SUM(I401:I407))</f>
        <v>#DIV/0!</v>
      </c>
      <c r="DD402" s="338" t="e">
        <f>((SUM(M401:M407)-SUM(N401:N407))/SUM(M401:M407))</f>
        <v>#DIV/0!</v>
      </c>
      <c r="DE402" s="84">
        <f t="shared" si="258"/>
        <v>0</v>
      </c>
      <c r="DF402" s="84">
        <f t="shared" si="258"/>
        <v>0</v>
      </c>
      <c r="DG402" s="84">
        <f t="shared" si="258"/>
        <v>0</v>
      </c>
      <c r="DH402" s="84">
        <f t="shared" si="259"/>
        <v>0</v>
      </c>
      <c r="DI402" s="84">
        <f t="shared" si="259"/>
        <v>0</v>
      </c>
      <c r="DJ402" s="84">
        <f t="shared" si="259"/>
        <v>0</v>
      </c>
      <c r="DK402" s="84">
        <f t="shared" si="257"/>
        <v>0</v>
      </c>
      <c r="DL402" s="337">
        <f>IF(CC402&lt;99%,5000,IF(CC402&lt;99.2%,4500,IF(CC402&lt;99.3%,4000,IF(CC402&lt;99.4%,3500,IF(CC402&lt;99.5%,3000,IF(CC402&lt;99.6%,2500,IF(CC402&lt;99.7%,2000,IF(CC402&lt;99.8%,1500,))))))))</f>
        <v>0</v>
      </c>
      <c r="DM402" s="337">
        <f>IF(CD402&lt;99%,5000,IF(CD402&lt;99.2%,4500,IF(CD402&lt;99.3%,4000,IF(CD402&lt;99.4%,3500,IF(CD402&lt;99.5%,3000,IF(CD402&lt;99.6%,2500,IF(CD402&lt;99.7%,2000,IF(CD402&lt;99.8%,1500,))))))))</f>
        <v>0</v>
      </c>
      <c r="DN402" s="337">
        <f>IF(CE402&lt;99%,5000,IF(CE402&lt;99.2%,4500,IF(CE402&lt;99.3%,4000,IF(CE402&lt;99.4%,3500,IF(CE402&lt;99.5%,3000,IF(CE402&lt;99.6%,2500,IF(CE402&lt;99.7%,2000,IF(CE402&lt;99.8%,1500,))))))))</f>
        <v>0</v>
      </c>
      <c r="DO402" s="337">
        <f>IF(CF402&lt;88.2%,5000,IF(CF402&lt;88.4%,4500,IF(CF402&lt;88.5%,4000,IF(CF402&lt;88.6%,3500,IF(CF402&lt;88.7%,3000,IF(CF402&lt;88.8%,2500,IF(CF402&lt;88.9%,2000,IF(CF402&lt;90%,1500,))))))))</f>
        <v>0</v>
      </c>
      <c r="DP402" s="337">
        <f>IF(CG402&lt;99%,5000,IF(CG402&lt;99.2%,4500,IF(CG402&lt;99.3%,4000,IF(CG402&lt;99.4%,3500,IF(CG402&lt;99.5%,3000,IF(CG402&lt;99.6%,2500,IF(CG402&lt;99.7%,2000,IF(CG402&lt;99.8%,1500,))))))))</f>
        <v>0</v>
      </c>
      <c r="DQ402" s="337">
        <f>IF(CH402&lt;99%,5000,IF(CH402&lt;99.2%,4500,IF(CH402&lt;99.3%,4000,IF(CH402&lt;99.4%,3500,IF(CH402&lt;99.5%,3000,IF(CH402&lt;99.6%,2500,IF(CH402&lt;99.7%,2000,IF(CH402&lt;99.8%,1500,))))))))</f>
        <v>0</v>
      </c>
      <c r="DR402" s="337">
        <f>IF(CI402&lt;99%,5000,IF(CI402&lt;99.2%,4500,IF(CI402&lt;99.3%,4000,IF(CI402&lt;99.4%,3500,IF(CI402&lt;99.5%,3000,IF(CI402&lt;99.6%,2500,IF(CI402&lt;99.7%,2000,IF(CI402&lt;99.8%,1500,))))))))</f>
        <v>0</v>
      </c>
    </row>
    <row r="403" spans="1:122" ht="13.5" thickBot="1" x14ac:dyDescent="0.25">
      <c r="A403" s="84">
        <v>2077</v>
      </c>
      <c r="B403" s="335"/>
      <c r="D403" s="87"/>
      <c r="E403" s="84"/>
      <c r="F403" s="88"/>
      <c r="G403" s="84"/>
      <c r="H403" s="89"/>
      <c r="I403" s="88"/>
      <c r="J403" s="84"/>
      <c r="K403" s="88"/>
      <c r="L403" s="89"/>
      <c r="M403" s="88"/>
      <c r="N403" s="88"/>
      <c r="O403" s="88"/>
      <c r="P403" s="90"/>
      <c r="Q403" s="88"/>
      <c r="R403" s="88"/>
      <c r="S403" s="88"/>
      <c r="T403" s="90"/>
      <c r="U403" s="88"/>
      <c r="V403" s="88"/>
      <c r="W403" s="88"/>
      <c r="X403" s="90"/>
      <c r="Y403" s="84"/>
      <c r="Z403" s="84"/>
      <c r="AA403" s="94"/>
      <c r="AB403" s="115"/>
      <c r="AC403" s="84"/>
      <c r="AD403" s="84"/>
      <c r="AE403" s="115"/>
      <c r="AF403" s="84"/>
      <c r="AG403" s="84"/>
      <c r="AH403" s="115"/>
      <c r="AI403" s="84"/>
      <c r="AJ403" s="84"/>
      <c r="AK403" s="224"/>
      <c r="AL403" s="84"/>
      <c r="AM403" s="94"/>
      <c r="AN403" s="224"/>
      <c r="AO403" s="84"/>
      <c r="AP403" s="94"/>
      <c r="AQ403" s="224"/>
      <c r="AR403" s="84"/>
      <c r="AS403" s="94"/>
      <c r="AT403" s="224"/>
      <c r="AU403" s="84"/>
      <c r="AV403" s="225"/>
      <c r="AW403" s="226"/>
      <c r="AX403" s="226"/>
      <c r="AY403" s="227"/>
      <c r="AZ403" s="116"/>
      <c r="BA403" s="97"/>
      <c r="BB403" s="98"/>
      <c r="BC403" s="98"/>
      <c r="BD403" s="98"/>
      <c r="BE403" s="118"/>
      <c r="BF403" s="101"/>
      <c r="BG403" s="84"/>
      <c r="BH403" s="84"/>
      <c r="BI403" s="102"/>
      <c r="BJ403" s="102"/>
      <c r="BK403" s="102"/>
      <c r="BL403" s="103"/>
      <c r="BM403" s="104"/>
      <c r="BN403" s="102"/>
      <c r="BO403" s="102"/>
      <c r="BP403" s="104"/>
      <c r="BQ403" s="104"/>
      <c r="BR403" s="104"/>
      <c r="BS403" s="237"/>
      <c r="BT403" s="105">
        <f t="shared" si="241"/>
        <v>1</v>
      </c>
      <c r="BU403" s="105">
        <f t="shared" si="242"/>
        <v>1</v>
      </c>
      <c r="BV403" s="105">
        <f t="shared" si="243"/>
        <v>1</v>
      </c>
      <c r="BW403" s="105">
        <f t="shared" si="231"/>
        <v>1</v>
      </c>
      <c r="BX403" s="105">
        <f t="shared" si="244"/>
        <v>1</v>
      </c>
      <c r="BY403" s="105">
        <f t="shared" si="245"/>
        <v>1</v>
      </c>
      <c r="BZ403" s="105">
        <f t="shared" si="246"/>
        <v>1</v>
      </c>
      <c r="CA403" s="221">
        <v>0.98</v>
      </c>
      <c r="CB403" s="221">
        <v>0.9</v>
      </c>
      <c r="CC403" s="340"/>
      <c r="CD403" s="340"/>
      <c r="CE403" s="340"/>
      <c r="CF403" s="340"/>
      <c r="CG403" s="340"/>
      <c r="CH403" s="340"/>
      <c r="CI403" s="340"/>
      <c r="CJ403" s="222">
        <v>0.998</v>
      </c>
      <c r="CK403" s="222">
        <v>0.95</v>
      </c>
      <c r="CL403" s="223">
        <f t="shared" si="233"/>
        <v>0</v>
      </c>
      <c r="CM403" s="223">
        <f t="shared" si="234"/>
        <v>0</v>
      </c>
      <c r="CN403" s="223">
        <f t="shared" si="235"/>
        <v>0</v>
      </c>
      <c r="CO403" s="223">
        <f t="shared" si="236"/>
        <v>0</v>
      </c>
      <c r="CP403" s="223">
        <f t="shared" si="237"/>
        <v>0</v>
      </c>
      <c r="CQ403" s="223">
        <f t="shared" si="238"/>
        <v>0</v>
      </c>
      <c r="CR403" s="223">
        <f t="shared" si="239"/>
        <v>0</v>
      </c>
      <c r="CS403" s="343"/>
      <c r="CT403" s="343"/>
      <c r="CU403" s="343"/>
      <c r="CV403" s="343"/>
      <c r="CW403" s="343"/>
      <c r="CX403" s="343"/>
      <c r="CY403" s="343"/>
      <c r="CZ403" s="342"/>
      <c r="DA403" s="338"/>
      <c r="DB403" s="338"/>
      <c r="DC403" s="338"/>
      <c r="DD403" s="338"/>
      <c r="DE403" s="84">
        <f t="shared" si="258"/>
        <v>0</v>
      </c>
      <c r="DF403" s="84">
        <f t="shared" si="258"/>
        <v>0</v>
      </c>
      <c r="DG403" s="84">
        <f t="shared" si="258"/>
        <v>0</v>
      </c>
      <c r="DH403" s="84">
        <f t="shared" si="259"/>
        <v>0</v>
      </c>
      <c r="DI403" s="84">
        <f t="shared" si="259"/>
        <v>0</v>
      </c>
      <c r="DJ403" s="84">
        <f t="shared" si="259"/>
        <v>0</v>
      </c>
      <c r="DK403" s="84">
        <f t="shared" si="257"/>
        <v>0</v>
      </c>
      <c r="DL403" s="337"/>
      <c r="DM403" s="337"/>
      <c r="DN403" s="337"/>
      <c r="DO403" s="337"/>
      <c r="DP403" s="337"/>
      <c r="DQ403" s="337"/>
      <c r="DR403" s="337"/>
    </row>
    <row r="404" spans="1:122" ht="13.5" thickBot="1" x14ac:dyDescent="0.25">
      <c r="A404" s="84">
        <v>2078</v>
      </c>
      <c r="B404" s="335"/>
      <c r="D404" s="87"/>
      <c r="E404" s="84"/>
      <c r="F404" s="88"/>
      <c r="G404" s="84"/>
      <c r="H404" s="89"/>
      <c r="I404" s="88"/>
      <c r="J404" s="84"/>
      <c r="K404" s="88"/>
      <c r="L404" s="89"/>
      <c r="M404" s="88"/>
      <c r="N404" s="88"/>
      <c r="O404" s="88"/>
      <c r="P404" s="90"/>
      <c r="Q404" s="88"/>
      <c r="R404" s="88"/>
      <c r="S404" s="88"/>
      <c r="T404" s="90"/>
      <c r="U404" s="88"/>
      <c r="V404" s="88"/>
      <c r="W404" s="88"/>
      <c r="X404" s="90"/>
      <c r="Y404" s="84"/>
      <c r="Z404" s="84"/>
      <c r="AA404" s="94"/>
      <c r="AB404" s="115"/>
      <c r="AC404" s="84"/>
      <c r="AD404" s="84"/>
      <c r="AE404" s="115"/>
      <c r="AF404" s="84"/>
      <c r="AG404" s="84"/>
      <c r="AH404" s="115"/>
      <c r="AI404" s="84"/>
      <c r="AJ404" s="84"/>
      <c r="AK404" s="224"/>
      <c r="AL404" s="84"/>
      <c r="AM404" s="94"/>
      <c r="AN404" s="224"/>
      <c r="AO404" s="84"/>
      <c r="AP404" s="94"/>
      <c r="AQ404" s="224"/>
      <c r="AR404" s="84"/>
      <c r="AS404" s="94"/>
      <c r="AT404" s="224"/>
      <c r="AU404" s="84"/>
      <c r="AV404" s="225"/>
      <c r="AW404" s="226"/>
      <c r="AX404" s="226"/>
      <c r="AY404" s="227"/>
      <c r="AZ404" s="116"/>
      <c r="BA404" s="97"/>
      <c r="BB404" s="98"/>
      <c r="BC404" s="98"/>
      <c r="BD404" s="98"/>
      <c r="BE404" s="118"/>
      <c r="BF404" s="101"/>
      <c r="BG404" s="84"/>
      <c r="BH404" s="84"/>
      <c r="BI404" s="102"/>
      <c r="BJ404" s="102"/>
      <c r="BK404" s="102"/>
      <c r="BL404" s="103"/>
      <c r="BM404" s="104"/>
      <c r="BN404" s="102"/>
      <c r="BO404" s="102"/>
      <c r="BP404" s="104"/>
      <c r="BQ404" s="104"/>
      <c r="BR404" s="104"/>
      <c r="BS404" s="237"/>
      <c r="BT404" s="105">
        <f t="shared" si="241"/>
        <v>1</v>
      </c>
      <c r="BU404" s="105">
        <f t="shared" si="242"/>
        <v>1</v>
      </c>
      <c r="BV404" s="105">
        <f t="shared" si="243"/>
        <v>1</v>
      </c>
      <c r="BW404" s="105">
        <f t="shared" si="231"/>
        <v>1</v>
      </c>
      <c r="BX404" s="105">
        <f t="shared" si="244"/>
        <v>1</v>
      </c>
      <c r="BY404" s="105">
        <f t="shared" si="245"/>
        <v>1</v>
      </c>
      <c r="BZ404" s="105">
        <f t="shared" si="246"/>
        <v>1</v>
      </c>
      <c r="CA404" s="221">
        <v>0.98</v>
      </c>
      <c r="CB404" s="221">
        <v>0.9</v>
      </c>
      <c r="CC404" s="340"/>
      <c r="CD404" s="340"/>
      <c r="CE404" s="340"/>
      <c r="CF404" s="340"/>
      <c r="CG404" s="340"/>
      <c r="CH404" s="340"/>
      <c r="CI404" s="340"/>
      <c r="CJ404" s="222">
        <v>0.998</v>
      </c>
      <c r="CK404" s="222">
        <v>0.95</v>
      </c>
      <c r="CL404" s="223">
        <f t="shared" si="233"/>
        <v>0</v>
      </c>
      <c r="CM404" s="223">
        <f t="shared" si="234"/>
        <v>0</v>
      </c>
      <c r="CN404" s="223">
        <f t="shared" si="235"/>
        <v>0</v>
      </c>
      <c r="CO404" s="223">
        <f t="shared" si="236"/>
        <v>0</v>
      </c>
      <c r="CP404" s="223">
        <f t="shared" si="237"/>
        <v>0</v>
      </c>
      <c r="CQ404" s="223">
        <f t="shared" si="238"/>
        <v>0</v>
      </c>
      <c r="CR404" s="223">
        <f t="shared" si="239"/>
        <v>0</v>
      </c>
      <c r="CS404" s="343"/>
      <c r="CT404" s="343"/>
      <c r="CU404" s="343"/>
      <c r="CV404" s="343"/>
      <c r="CW404" s="343"/>
      <c r="CX404" s="343"/>
      <c r="CY404" s="343"/>
      <c r="CZ404" s="342"/>
      <c r="DA404" s="338"/>
      <c r="DB404" s="338"/>
      <c r="DC404" s="338"/>
      <c r="DD404" s="338"/>
      <c r="DE404" s="84">
        <f t="shared" si="258"/>
        <v>0</v>
      </c>
      <c r="DF404" s="84">
        <f t="shared" si="258"/>
        <v>0</v>
      </c>
      <c r="DG404" s="84">
        <f t="shared" si="258"/>
        <v>0</v>
      </c>
      <c r="DH404" s="84">
        <f t="shared" si="259"/>
        <v>0</v>
      </c>
      <c r="DI404" s="84">
        <f t="shared" si="259"/>
        <v>0</v>
      </c>
      <c r="DJ404" s="84">
        <f t="shared" si="259"/>
        <v>0</v>
      </c>
      <c r="DK404" s="84">
        <f t="shared" si="257"/>
        <v>0</v>
      </c>
      <c r="DL404" s="337"/>
      <c r="DM404" s="337"/>
      <c r="DN404" s="337"/>
      <c r="DO404" s="337"/>
      <c r="DP404" s="337"/>
      <c r="DQ404" s="337"/>
      <c r="DR404" s="337"/>
    </row>
    <row r="405" spans="1:122" ht="13.5" thickBot="1" x14ac:dyDescent="0.25">
      <c r="A405" s="84">
        <v>2079</v>
      </c>
      <c r="B405" s="335"/>
      <c r="D405" s="87"/>
      <c r="E405" s="84"/>
      <c r="F405" s="88"/>
      <c r="G405" s="84"/>
      <c r="H405" s="89"/>
      <c r="I405" s="88"/>
      <c r="J405" s="84"/>
      <c r="K405" s="88"/>
      <c r="L405" s="89"/>
      <c r="M405" s="88"/>
      <c r="N405" s="88"/>
      <c r="O405" s="88"/>
      <c r="P405" s="90"/>
      <c r="Q405" s="88"/>
      <c r="R405" s="88"/>
      <c r="S405" s="88"/>
      <c r="T405" s="90"/>
      <c r="U405" s="88"/>
      <c r="V405" s="88"/>
      <c r="W405" s="88"/>
      <c r="X405" s="90"/>
      <c r="Y405" s="84"/>
      <c r="Z405" s="84"/>
      <c r="AA405" s="94"/>
      <c r="AB405" s="115"/>
      <c r="AC405" s="84"/>
      <c r="AD405" s="84"/>
      <c r="AE405" s="115"/>
      <c r="AF405" s="84"/>
      <c r="AG405" s="84"/>
      <c r="AH405" s="115"/>
      <c r="AI405" s="84"/>
      <c r="AJ405" s="84"/>
      <c r="AK405" s="224"/>
      <c r="AL405" s="84"/>
      <c r="AM405" s="94"/>
      <c r="AN405" s="224"/>
      <c r="AO405" s="84"/>
      <c r="AP405" s="94"/>
      <c r="AQ405" s="224"/>
      <c r="AR405" s="84"/>
      <c r="AS405" s="94"/>
      <c r="AT405" s="224"/>
      <c r="AU405" s="84"/>
      <c r="AV405" s="225"/>
      <c r="AW405" s="226"/>
      <c r="AX405" s="226"/>
      <c r="AY405" s="227"/>
      <c r="AZ405" s="116"/>
      <c r="BA405" s="97"/>
      <c r="BB405" s="98"/>
      <c r="BC405" s="98"/>
      <c r="BD405" s="98"/>
      <c r="BE405" s="118"/>
      <c r="BF405" s="101"/>
      <c r="BG405" s="84"/>
      <c r="BH405" s="84"/>
      <c r="BI405" s="102"/>
      <c r="BJ405" s="102"/>
      <c r="BK405" s="102"/>
      <c r="BL405" s="103"/>
      <c r="BM405" s="104"/>
      <c r="BN405" s="102"/>
      <c r="BO405" s="102"/>
      <c r="BP405" s="104"/>
      <c r="BQ405" s="104"/>
      <c r="BR405" s="104"/>
      <c r="BS405" s="237"/>
      <c r="BT405" s="105">
        <f t="shared" si="241"/>
        <v>1</v>
      </c>
      <c r="BU405" s="105">
        <f t="shared" si="242"/>
        <v>1</v>
      </c>
      <c r="BV405" s="105">
        <f t="shared" si="243"/>
        <v>1</v>
      </c>
      <c r="BW405" s="105">
        <f t="shared" si="231"/>
        <v>1</v>
      </c>
      <c r="BX405" s="105">
        <f t="shared" si="244"/>
        <v>1</v>
      </c>
      <c r="BY405" s="105">
        <f t="shared" si="245"/>
        <v>1</v>
      </c>
      <c r="BZ405" s="105">
        <f t="shared" si="246"/>
        <v>1</v>
      </c>
      <c r="CA405" s="221">
        <v>0.98</v>
      </c>
      <c r="CB405" s="221">
        <v>0.9</v>
      </c>
      <c r="CC405" s="340"/>
      <c r="CD405" s="340"/>
      <c r="CE405" s="340"/>
      <c r="CF405" s="340"/>
      <c r="CG405" s="340"/>
      <c r="CH405" s="340"/>
      <c r="CI405" s="340"/>
      <c r="CJ405" s="222">
        <v>0.998</v>
      </c>
      <c r="CK405" s="222">
        <v>0.95</v>
      </c>
      <c r="CL405" s="223">
        <f t="shared" si="233"/>
        <v>0</v>
      </c>
      <c r="CM405" s="223">
        <f t="shared" si="234"/>
        <v>0</v>
      </c>
      <c r="CN405" s="223">
        <f t="shared" si="235"/>
        <v>0</v>
      </c>
      <c r="CO405" s="223">
        <f t="shared" si="236"/>
        <v>0</v>
      </c>
      <c r="CP405" s="223">
        <f t="shared" si="237"/>
        <v>0</v>
      </c>
      <c r="CQ405" s="223">
        <f t="shared" si="238"/>
        <v>0</v>
      </c>
      <c r="CR405" s="223">
        <f t="shared" si="239"/>
        <v>0</v>
      </c>
      <c r="CS405" s="343"/>
      <c r="CT405" s="343"/>
      <c r="CU405" s="343"/>
      <c r="CV405" s="343"/>
      <c r="CW405" s="343"/>
      <c r="CX405" s="343"/>
      <c r="CY405" s="343"/>
      <c r="CZ405" s="342"/>
      <c r="DA405" s="338"/>
      <c r="DB405" s="338"/>
      <c r="DC405" s="338"/>
      <c r="DD405" s="338"/>
      <c r="DE405" s="84">
        <f t="shared" si="258"/>
        <v>0</v>
      </c>
      <c r="DF405" s="84">
        <f t="shared" si="258"/>
        <v>0</v>
      </c>
      <c r="DG405" s="84">
        <f t="shared" si="258"/>
        <v>0</v>
      </c>
      <c r="DH405" s="84">
        <f t="shared" si="259"/>
        <v>0</v>
      </c>
      <c r="DI405" s="84">
        <f t="shared" si="259"/>
        <v>0</v>
      </c>
      <c r="DJ405" s="84">
        <f t="shared" si="259"/>
        <v>0</v>
      </c>
      <c r="DK405" s="84">
        <f t="shared" si="257"/>
        <v>0</v>
      </c>
      <c r="DL405" s="337"/>
      <c r="DM405" s="337"/>
      <c r="DN405" s="337"/>
      <c r="DO405" s="337"/>
      <c r="DP405" s="337"/>
      <c r="DQ405" s="337"/>
      <c r="DR405" s="337"/>
    </row>
    <row r="406" spans="1:122" ht="13.5" thickBot="1" x14ac:dyDescent="0.25">
      <c r="A406" s="84">
        <v>2080</v>
      </c>
      <c r="B406" s="335"/>
      <c r="D406" s="87"/>
      <c r="E406" s="84"/>
      <c r="F406" s="88"/>
      <c r="G406" s="84"/>
      <c r="H406" s="89"/>
      <c r="I406" s="88"/>
      <c r="J406" s="84"/>
      <c r="K406" s="88"/>
      <c r="L406" s="89"/>
      <c r="M406" s="88"/>
      <c r="N406" s="88"/>
      <c r="O406" s="88"/>
      <c r="P406" s="90"/>
      <c r="Q406" s="88"/>
      <c r="R406" s="88"/>
      <c r="S406" s="88"/>
      <c r="T406" s="90"/>
      <c r="U406" s="88"/>
      <c r="V406" s="88"/>
      <c r="W406" s="88"/>
      <c r="X406" s="90"/>
      <c r="Y406" s="84"/>
      <c r="Z406" s="84"/>
      <c r="AA406" s="94"/>
      <c r="AB406" s="115"/>
      <c r="AC406" s="84"/>
      <c r="AD406" s="84"/>
      <c r="AE406" s="115"/>
      <c r="AF406" s="84"/>
      <c r="AG406" s="84"/>
      <c r="AH406" s="115"/>
      <c r="AI406" s="84"/>
      <c r="AJ406" s="84"/>
      <c r="AK406" s="224"/>
      <c r="AL406" s="84"/>
      <c r="AM406" s="94"/>
      <c r="AN406" s="224"/>
      <c r="AO406" s="84"/>
      <c r="AP406" s="94"/>
      <c r="AQ406" s="224"/>
      <c r="AR406" s="84"/>
      <c r="AS406" s="94"/>
      <c r="AT406" s="224"/>
      <c r="AU406" s="84"/>
      <c r="AV406" s="225"/>
      <c r="AW406" s="226"/>
      <c r="AX406" s="226"/>
      <c r="AY406" s="227"/>
      <c r="AZ406" s="116"/>
      <c r="BA406" s="97"/>
      <c r="BB406" s="98"/>
      <c r="BC406" s="98"/>
      <c r="BD406" s="98"/>
      <c r="BE406" s="118"/>
      <c r="BF406" s="101"/>
      <c r="BG406" s="84"/>
      <c r="BH406" s="84"/>
      <c r="BI406" s="102"/>
      <c r="BJ406" s="102"/>
      <c r="BK406" s="102"/>
      <c r="BL406" s="103"/>
      <c r="BM406" s="104"/>
      <c r="BN406" s="102"/>
      <c r="BO406" s="102"/>
      <c r="BP406" s="104"/>
      <c r="BQ406" s="104"/>
      <c r="BR406" s="104"/>
      <c r="BS406" s="237"/>
      <c r="BT406" s="105">
        <f t="shared" si="241"/>
        <v>1</v>
      </c>
      <c r="BU406" s="105">
        <f t="shared" si="242"/>
        <v>1</v>
      </c>
      <c r="BV406" s="105">
        <f t="shared" si="243"/>
        <v>1</v>
      </c>
      <c r="BW406" s="105">
        <f t="shared" si="231"/>
        <v>1</v>
      </c>
      <c r="BX406" s="105">
        <f t="shared" si="244"/>
        <v>1</v>
      </c>
      <c r="BY406" s="105">
        <f t="shared" si="245"/>
        <v>1</v>
      </c>
      <c r="BZ406" s="105">
        <f t="shared" si="246"/>
        <v>1</v>
      </c>
      <c r="CA406" s="221">
        <v>0.98</v>
      </c>
      <c r="CB406" s="221">
        <v>0.9</v>
      </c>
      <c r="CC406" s="340"/>
      <c r="CD406" s="340"/>
      <c r="CE406" s="340"/>
      <c r="CF406" s="340"/>
      <c r="CG406" s="340"/>
      <c r="CH406" s="340"/>
      <c r="CI406" s="340"/>
      <c r="CJ406" s="222">
        <v>0.998</v>
      </c>
      <c r="CK406" s="222">
        <v>0.95</v>
      </c>
      <c r="CL406" s="223">
        <f t="shared" si="233"/>
        <v>0</v>
      </c>
      <c r="CM406" s="223">
        <f t="shared" si="234"/>
        <v>0</v>
      </c>
      <c r="CN406" s="223">
        <f t="shared" si="235"/>
        <v>0</v>
      </c>
      <c r="CO406" s="223">
        <f t="shared" si="236"/>
        <v>0</v>
      </c>
      <c r="CP406" s="223">
        <f t="shared" si="237"/>
        <v>0</v>
      </c>
      <c r="CQ406" s="223">
        <f t="shared" si="238"/>
        <v>0</v>
      </c>
      <c r="CR406" s="223">
        <f t="shared" si="239"/>
        <v>0</v>
      </c>
      <c r="CS406" s="343"/>
      <c r="CT406" s="343"/>
      <c r="CU406" s="343"/>
      <c r="CV406" s="343"/>
      <c r="CW406" s="343"/>
      <c r="CX406" s="343"/>
      <c r="CY406" s="343"/>
      <c r="CZ406" s="342"/>
      <c r="DA406" s="338"/>
      <c r="DB406" s="338"/>
      <c r="DC406" s="338"/>
      <c r="DD406" s="338"/>
      <c r="DE406" s="84">
        <f t="shared" si="258"/>
        <v>0</v>
      </c>
      <c r="DF406" s="84">
        <f t="shared" si="258"/>
        <v>0</v>
      </c>
      <c r="DG406" s="84">
        <f t="shared" si="258"/>
        <v>0</v>
      </c>
      <c r="DH406" s="84">
        <f t="shared" si="259"/>
        <v>0</v>
      </c>
      <c r="DI406" s="84">
        <f t="shared" si="259"/>
        <v>0</v>
      </c>
      <c r="DJ406" s="84">
        <f t="shared" si="259"/>
        <v>0</v>
      </c>
      <c r="DK406" s="84">
        <f t="shared" si="257"/>
        <v>0</v>
      </c>
      <c r="DL406" s="337"/>
      <c r="DM406" s="337"/>
      <c r="DN406" s="337"/>
      <c r="DO406" s="337"/>
      <c r="DP406" s="337"/>
      <c r="DQ406" s="337"/>
      <c r="DR406" s="337"/>
    </row>
    <row r="407" spans="1:122" ht="13.5" thickBot="1" x14ac:dyDescent="0.25">
      <c r="A407" s="84">
        <v>2081</v>
      </c>
      <c r="B407" s="335"/>
      <c r="D407" s="87"/>
      <c r="E407" s="84"/>
      <c r="F407" s="88"/>
      <c r="G407" s="84"/>
      <c r="H407" s="89"/>
      <c r="I407" s="88"/>
      <c r="J407" s="84"/>
      <c r="K407" s="88"/>
      <c r="L407" s="89"/>
      <c r="M407" s="88"/>
      <c r="N407" s="88"/>
      <c r="O407" s="88"/>
      <c r="P407" s="90"/>
      <c r="Q407" s="88"/>
      <c r="R407" s="88"/>
      <c r="S407" s="88"/>
      <c r="T407" s="90"/>
      <c r="U407" s="88"/>
      <c r="V407" s="88"/>
      <c r="W407" s="88"/>
      <c r="X407" s="90"/>
      <c r="Y407" s="84"/>
      <c r="Z407" s="84"/>
      <c r="AA407" s="94"/>
      <c r="AB407" s="115"/>
      <c r="AC407" s="84"/>
      <c r="AD407" s="84"/>
      <c r="AE407" s="115"/>
      <c r="AF407" s="84"/>
      <c r="AG407" s="84"/>
      <c r="AH407" s="115"/>
      <c r="AI407" s="84"/>
      <c r="AJ407" s="84"/>
      <c r="AK407" s="224"/>
      <c r="AL407" s="84"/>
      <c r="AM407" s="94"/>
      <c r="AN407" s="224"/>
      <c r="AO407" s="84"/>
      <c r="AP407" s="94"/>
      <c r="AQ407" s="224"/>
      <c r="AR407" s="84"/>
      <c r="AS407" s="94"/>
      <c r="AT407" s="224"/>
      <c r="AU407" s="84"/>
      <c r="AV407" s="225"/>
      <c r="AW407" s="226"/>
      <c r="AX407" s="226"/>
      <c r="AY407" s="227"/>
      <c r="AZ407" s="116"/>
      <c r="BA407" s="97"/>
      <c r="BB407" s="98"/>
      <c r="BC407" s="98"/>
      <c r="BD407" s="98"/>
      <c r="BE407" s="118"/>
      <c r="BF407" s="101"/>
      <c r="BG407" s="84"/>
      <c r="BH407" s="84"/>
      <c r="BI407" s="102"/>
      <c r="BJ407" s="102"/>
      <c r="BK407" s="102"/>
      <c r="BL407" s="103"/>
      <c r="BM407" s="104"/>
      <c r="BN407" s="102"/>
      <c r="BO407" s="102"/>
      <c r="BP407" s="104"/>
      <c r="BQ407" s="104"/>
      <c r="BR407" s="104"/>
      <c r="BS407" s="237"/>
      <c r="BT407" s="105">
        <f t="shared" si="241"/>
        <v>1</v>
      </c>
      <c r="BU407" s="105">
        <f t="shared" si="242"/>
        <v>1</v>
      </c>
      <c r="BV407" s="105">
        <f t="shared" si="243"/>
        <v>1</v>
      </c>
      <c r="BW407" s="105">
        <f t="shared" si="231"/>
        <v>1</v>
      </c>
      <c r="BX407" s="105">
        <f t="shared" si="244"/>
        <v>1</v>
      </c>
      <c r="BY407" s="105">
        <f t="shared" si="245"/>
        <v>1</v>
      </c>
      <c r="BZ407" s="105">
        <f t="shared" si="246"/>
        <v>1</v>
      </c>
      <c r="CA407" s="221">
        <v>0.98</v>
      </c>
      <c r="CB407" s="221">
        <v>0.9</v>
      </c>
      <c r="CC407" s="340"/>
      <c r="CD407" s="340"/>
      <c r="CE407" s="340"/>
      <c r="CF407" s="340"/>
      <c r="CG407" s="340"/>
      <c r="CH407" s="340"/>
      <c r="CI407" s="340"/>
      <c r="CJ407" s="222">
        <v>0.998</v>
      </c>
      <c r="CK407" s="222">
        <v>0.95</v>
      </c>
      <c r="CL407" s="223">
        <f t="shared" si="233"/>
        <v>0</v>
      </c>
      <c r="CM407" s="223">
        <f t="shared" si="234"/>
        <v>0</v>
      </c>
      <c r="CN407" s="223">
        <f t="shared" si="235"/>
        <v>0</v>
      </c>
      <c r="CO407" s="223">
        <f t="shared" si="236"/>
        <v>0</v>
      </c>
      <c r="CP407" s="223">
        <f t="shared" si="237"/>
        <v>0</v>
      </c>
      <c r="CQ407" s="223">
        <f t="shared" si="238"/>
        <v>0</v>
      </c>
      <c r="CR407" s="223">
        <f t="shared" si="239"/>
        <v>0</v>
      </c>
      <c r="CS407" s="343"/>
      <c r="CT407" s="343"/>
      <c r="CU407" s="343"/>
      <c r="CV407" s="343"/>
      <c r="CW407" s="343"/>
      <c r="CX407" s="343"/>
      <c r="CY407" s="343"/>
      <c r="CZ407" s="342"/>
      <c r="DA407" s="338"/>
      <c r="DB407" s="338"/>
      <c r="DC407" s="338"/>
      <c r="DD407" s="338"/>
      <c r="DE407" s="84">
        <f t="shared" si="258"/>
        <v>0</v>
      </c>
      <c r="DF407" s="84">
        <f t="shared" si="258"/>
        <v>0</v>
      </c>
      <c r="DG407" s="84">
        <f t="shared" si="258"/>
        <v>0</v>
      </c>
      <c r="DH407" s="84">
        <f t="shared" si="259"/>
        <v>0</v>
      </c>
      <c r="DI407" s="84">
        <f t="shared" si="259"/>
        <v>0</v>
      </c>
      <c r="DJ407" s="84">
        <f t="shared" si="259"/>
        <v>0</v>
      </c>
      <c r="DK407" s="84">
        <f t="shared" si="257"/>
        <v>0</v>
      </c>
      <c r="DL407" s="337"/>
      <c r="DM407" s="337"/>
      <c r="DN407" s="337"/>
      <c r="DO407" s="337"/>
      <c r="DP407" s="337"/>
      <c r="DQ407" s="337"/>
      <c r="DR407" s="337"/>
    </row>
    <row r="408" spans="1:122" ht="13.5" thickBot="1" x14ac:dyDescent="0.25">
      <c r="A408" s="84">
        <v>2082</v>
      </c>
      <c r="B408" s="336"/>
      <c r="D408" s="87"/>
      <c r="E408" s="84"/>
      <c r="F408" s="88"/>
      <c r="G408" s="84"/>
      <c r="H408" s="89"/>
      <c r="I408" s="88"/>
      <c r="J408" s="84"/>
      <c r="K408" s="88"/>
      <c r="L408" s="89"/>
      <c r="M408" s="88"/>
      <c r="N408" s="88"/>
      <c r="O408" s="88"/>
      <c r="P408" s="90"/>
      <c r="Q408" s="88"/>
      <c r="R408" s="88"/>
      <c r="S408" s="88"/>
      <c r="T408" s="90"/>
      <c r="U408" s="88"/>
      <c r="V408" s="88"/>
      <c r="W408" s="88"/>
      <c r="X408" s="90"/>
      <c r="Y408" s="84"/>
      <c r="Z408" s="84"/>
      <c r="AA408" s="94"/>
      <c r="AB408" s="115"/>
      <c r="AC408" s="84"/>
      <c r="AD408" s="84"/>
      <c r="AE408" s="115"/>
      <c r="AF408" s="84"/>
      <c r="AG408" s="84"/>
      <c r="AH408" s="115"/>
      <c r="AI408" s="84"/>
      <c r="AJ408" s="84"/>
      <c r="AK408" s="224"/>
      <c r="AL408" s="84"/>
      <c r="AM408" s="94"/>
      <c r="AN408" s="224"/>
      <c r="AO408" s="84"/>
      <c r="AP408" s="94"/>
      <c r="AQ408" s="224"/>
      <c r="AR408" s="84"/>
      <c r="AS408" s="94"/>
      <c r="AT408" s="224"/>
      <c r="AU408" s="84"/>
      <c r="AV408" s="225"/>
      <c r="AW408" s="226"/>
      <c r="AX408" s="226"/>
      <c r="AY408" s="227"/>
      <c r="AZ408" s="116"/>
      <c r="BA408" s="97"/>
      <c r="BB408" s="98"/>
      <c r="BC408" s="98"/>
      <c r="BD408" s="98"/>
      <c r="BE408" s="118"/>
      <c r="BF408" s="101"/>
      <c r="BG408" s="84"/>
      <c r="BH408" s="84"/>
      <c r="BI408" s="102"/>
      <c r="BJ408" s="102"/>
      <c r="BK408" s="102"/>
      <c r="BL408" s="103"/>
      <c r="BM408" s="104"/>
      <c r="BN408" s="102"/>
      <c r="BO408" s="102"/>
      <c r="BP408" s="104"/>
      <c r="BQ408" s="104"/>
      <c r="BR408" s="104"/>
      <c r="BS408" s="237"/>
      <c r="BT408" s="105">
        <f t="shared" si="241"/>
        <v>1</v>
      </c>
      <c r="BU408" s="105">
        <f t="shared" si="242"/>
        <v>1</v>
      </c>
      <c r="BV408" s="105">
        <f t="shared" si="243"/>
        <v>1</v>
      </c>
      <c r="BW408" s="105">
        <f t="shared" si="231"/>
        <v>1</v>
      </c>
      <c r="BX408" s="105">
        <f t="shared" si="244"/>
        <v>1</v>
      </c>
      <c r="BY408" s="105">
        <f t="shared" si="245"/>
        <v>1</v>
      </c>
      <c r="BZ408" s="105">
        <f t="shared" si="246"/>
        <v>1</v>
      </c>
      <c r="CA408" s="221">
        <v>0.98</v>
      </c>
      <c r="CB408" s="221">
        <v>0.9</v>
      </c>
      <c r="CC408" s="341"/>
      <c r="CD408" s="341"/>
      <c r="CE408" s="341"/>
      <c r="CF408" s="341"/>
      <c r="CG408" s="341"/>
      <c r="CH408" s="341"/>
      <c r="CI408" s="341"/>
      <c r="CJ408" s="222">
        <v>0.998</v>
      </c>
      <c r="CK408" s="222">
        <v>0.95</v>
      </c>
      <c r="CL408" s="223">
        <f t="shared" si="233"/>
        <v>0</v>
      </c>
      <c r="CM408" s="223">
        <f t="shared" si="234"/>
        <v>0</v>
      </c>
      <c r="CN408" s="223">
        <f t="shared" si="235"/>
        <v>0</v>
      </c>
      <c r="CO408" s="223">
        <f t="shared" si="236"/>
        <v>0</v>
      </c>
      <c r="CP408" s="223">
        <f t="shared" si="237"/>
        <v>0</v>
      </c>
      <c r="CQ408" s="223">
        <f t="shared" si="238"/>
        <v>0</v>
      </c>
      <c r="CR408" s="223">
        <f t="shared" si="239"/>
        <v>0</v>
      </c>
      <c r="CS408" s="343"/>
      <c r="CT408" s="343"/>
      <c r="CU408" s="343"/>
      <c r="CV408" s="343"/>
      <c r="CW408" s="343"/>
      <c r="CX408" s="343"/>
      <c r="CY408" s="343"/>
      <c r="CZ408" s="342"/>
      <c r="DA408" s="338"/>
      <c r="DB408" s="338"/>
      <c r="DC408" s="338"/>
      <c r="DD408" s="338"/>
      <c r="DE408" s="84">
        <f t="shared" si="258"/>
        <v>0</v>
      </c>
      <c r="DF408" s="84">
        <f t="shared" si="258"/>
        <v>0</v>
      </c>
      <c r="DG408" s="84">
        <f t="shared" si="258"/>
        <v>0</v>
      </c>
      <c r="DH408" s="84">
        <f t="shared" si="259"/>
        <v>0</v>
      </c>
      <c r="DI408" s="84">
        <f t="shared" si="259"/>
        <v>0</v>
      </c>
      <c r="DJ408" s="84">
        <f t="shared" si="259"/>
        <v>0</v>
      </c>
      <c r="DK408" s="84">
        <f t="shared" si="257"/>
        <v>0</v>
      </c>
      <c r="DL408" s="337"/>
      <c r="DM408" s="337"/>
      <c r="DN408" s="337"/>
      <c r="DO408" s="337"/>
      <c r="DP408" s="337"/>
      <c r="DQ408" s="337"/>
      <c r="DR408" s="337"/>
    </row>
    <row r="409" spans="1:122" ht="13.5" thickBot="1" x14ac:dyDescent="0.25">
      <c r="A409" s="84">
        <v>2083</v>
      </c>
      <c r="B409" s="334">
        <v>25</v>
      </c>
      <c r="D409" s="87"/>
      <c r="E409" s="84"/>
      <c r="F409" s="88"/>
      <c r="G409" s="84"/>
      <c r="H409" s="89"/>
      <c r="I409" s="88"/>
      <c r="J409" s="84"/>
      <c r="K409" s="88"/>
      <c r="L409" s="89"/>
      <c r="M409" s="88"/>
      <c r="N409" s="88"/>
      <c r="O409" s="88"/>
      <c r="P409" s="90"/>
      <c r="Q409" s="88"/>
      <c r="R409" s="88"/>
      <c r="S409" s="88"/>
      <c r="T409" s="90"/>
      <c r="U409" s="88"/>
      <c r="V409" s="88"/>
      <c r="W409" s="88"/>
      <c r="X409" s="90"/>
      <c r="Y409" s="84"/>
      <c r="Z409" s="84"/>
      <c r="AA409" s="94"/>
      <c r="AB409" s="115"/>
      <c r="AC409" s="84"/>
      <c r="AD409" s="84"/>
      <c r="AE409" s="115"/>
      <c r="AF409" s="84"/>
      <c r="AG409" s="84"/>
      <c r="AH409" s="115"/>
      <c r="AI409" s="84"/>
      <c r="AJ409" s="84"/>
      <c r="AK409" s="224"/>
      <c r="AL409" s="84"/>
      <c r="AM409" s="94"/>
      <c r="AN409" s="224"/>
      <c r="AO409" s="84"/>
      <c r="AP409" s="94"/>
      <c r="AQ409" s="224"/>
      <c r="AR409" s="84"/>
      <c r="AS409" s="94"/>
      <c r="AT409" s="224"/>
      <c r="AU409" s="84"/>
      <c r="AV409" s="225"/>
      <c r="AW409" s="226"/>
      <c r="AX409" s="226"/>
      <c r="AY409" s="227"/>
      <c r="AZ409" s="116"/>
      <c r="BA409" s="97"/>
      <c r="BB409" s="98"/>
      <c r="BC409" s="98"/>
      <c r="BD409" s="98"/>
      <c r="BE409" s="118"/>
      <c r="BF409" s="101"/>
      <c r="BG409" s="84"/>
      <c r="BH409" s="84"/>
      <c r="BI409" s="102"/>
      <c r="BJ409" s="102"/>
      <c r="BK409" s="102"/>
      <c r="BL409" s="103"/>
      <c r="BM409" s="104"/>
      <c r="BN409" s="102"/>
      <c r="BO409" s="102"/>
      <c r="BP409" s="104"/>
      <c r="BQ409" s="104"/>
      <c r="BR409" s="104"/>
      <c r="BS409" s="237"/>
      <c r="BT409" s="105">
        <f t="shared" si="241"/>
        <v>1</v>
      </c>
      <c r="BU409" s="105">
        <f t="shared" si="242"/>
        <v>1</v>
      </c>
      <c r="BV409" s="105">
        <f t="shared" si="243"/>
        <v>1</v>
      </c>
      <c r="BW409" s="105">
        <f t="shared" si="231"/>
        <v>1</v>
      </c>
      <c r="BX409" s="105">
        <f t="shared" si="244"/>
        <v>1</v>
      </c>
      <c r="BY409" s="105">
        <f t="shared" si="245"/>
        <v>1</v>
      </c>
      <c r="BZ409" s="105">
        <f t="shared" si="246"/>
        <v>1</v>
      </c>
      <c r="CA409" s="221">
        <v>0.98</v>
      </c>
      <c r="CB409" s="221">
        <v>0.9</v>
      </c>
      <c r="CC409" s="339">
        <f t="shared" ref="CC409:CI409" si="264">AVERAGE(BT409:BT415)</f>
        <v>1</v>
      </c>
      <c r="CD409" s="339">
        <f t="shared" si="264"/>
        <v>1</v>
      </c>
      <c r="CE409" s="339">
        <f t="shared" si="264"/>
        <v>1</v>
      </c>
      <c r="CF409" s="339">
        <f t="shared" si="264"/>
        <v>1</v>
      </c>
      <c r="CG409" s="339">
        <f t="shared" si="264"/>
        <v>1</v>
      </c>
      <c r="CH409" s="339">
        <f t="shared" si="264"/>
        <v>1</v>
      </c>
      <c r="CI409" s="339">
        <f t="shared" si="264"/>
        <v>1</v>
      </c>
      <c r="CJ409" s="222">
        <v>0.998</v>
      </c>
      <c r="CK409" s="222">
        <v>0.95</v>
      </c>
      <c r="CL409" s="223">
        <f t="shared" si="233"/>
        <v>0</v>
      </c>
      <c r="CM409" s="223">
        <f t="shared" si="234"/>
        <v>0</v>
      </c>
      <c r="CN409" s="223">
        <f t="shared" si="235"/>
        <v>0</v>
      </c>
      <c r="CO409" s="223">
        <f t="shared" si="236"/>
        <v>0</v>
      </c>
      <c r="CP409" s="223">
        <f t="shared" si="237"/>
        <v>0</v>
      </c>
      <c r="CQ409" s="223">
        <f t="shared" si="238"/>
        <v>0</v>
      </c>
      <c r="CR409" s="223">
        <f t="shared" si="239"/>
        <v>0</v>
      </c>
      <c r="CS409" s="342">
        <f t="shared" ref="CS409:CY409" si="265">AVERAGE(CL409:CL415)</f>
        <v>0</v>
      </c>
      <c r="CT409" s="342">
        <f t="shared" si="265"/>
        <v>0</v>
      </c>
      <c r="CU409" s="342">
        <f t="shared" si="265"/>
        <v>0</v>
      </c>
      <c r="CV409" s="342">
        <f t="shared" si="265"/>
        <v>0</v>
      </c>
      <c r="CW409" s="342">
        <f t="shared" si="265"/>
        <v>0</v>
      </c>
      <c r="CX409" s="342">
        <f t="shared" si="265"/>
        <v>0</v>
      </c>
      <c r="CY409" s="342">
        <f t="shared" si="265"/>
        <v>0</v>
      </c>
      <c r="CZ409" s="342" t="e">
        <f>(SUM(Q408:Q414)-SUM(R408:R414))/SUM(Q408:Q414)</f>
        <v>#DIV/0!</v>
      </c>
      <c r="DA409" s="338" t="e">
        <f>(SUM(U408:U414)-SUM(V408:V414))/SUM(U408:U414)</f>
        <v>#DIV/0!</v>
      </c>
      <c r="DB409" s="338" t="e">
        <f>((SUM(E408:E414)-SUM(F408:F414))/SUM(E408:E414))</f>
        <v>#DIV/0!</v>
      </c>
      <c r="DC409" s="338" t="e">
        <f>((SUM(I408:I414)-SUM(J408:J414))/SUM(I408:I414))</f>
        <v>#DIV/0!</v>
      </c>
      <c r="DD409" s="338" t="e">
        <f>((SUM(M408:M414)-SUM(N408:N414))/SUM(M408:M414))</f>
        <v>#DIV/0!</v>
      </c>
      <c r="DE409" s="84">
        <f t="shared" si="258"/>
        <v>0</v>
      </c>
      <c r="DF409" s="84">
        <f t="shared" si="258"/>
        <v>0</v>
      </c>
      <c r="DG409" s="84">
        <f t="shared" si="258"/>
        <v>0</v>
      </c>
      <c r="DH409" s="84">
        <f t="shared" si="259"/>
        <v>0</v>
      </c>
      <c r="DI409" s="84">
        <f t="shared" si="259"/>
        <v>0</v>
      </c>
      <c r="DJ409" s="84">
        <f t="shared" si="259"/>
        <v>0</v>
      </c>
      <c r="DK409" s="84">
        <f t="shared" si="257"/>
        <v>0</v>
      </c>
      <c r="DL409" s="337">
        <f>IF(CC409&lt;99%,5000,IF(CC409&lt;99.2%,4500,IF(CC409&lt;99.3%,4000,IF(CC409&lt;99.4%,3500,IF(CC409&lt;99.5%,3000,IF(CC409&lt;99.6%,2500,IF(CC409&lt;99.7%,2000,IF(CC409&lt;99.8%,1500,))))))))</f>
        <v>0</v>
      </c>
      <c r="DM409" s="337">
        <f>IF(CD409&lt;99%,5000,IF(CD409&lt;99.2%,4500,IF(CD409&lt;99.3%,4000,IF(CD409&lt;99.4%,3500,IF(CD409&lt;99.5%,3000,IF(CD409&lt;99.6%,2500,IF(CD409&lt;99.7%,2000,IF(CD409&lt;99.8%,1500,))))))))</f>
        <v>0</v>
      </c>
      <c r="DN409" s="337">
        <f>IF(CE409&lt;99%,5000,IF(CE409&lt;99.2%,4500,IF(CE409&lt;99.3%,4000,IF(CE409&lt;99.4%,3500,IF(CE409&lt;99.5%,3000,IF(CE409&lt;99.6%,2500,IF(CE409&lt;99.7%,2000,IF(CE409&lt;99.8%,1500,))))))))</f>
        <v>0</v>
      </c>
      <c r="DO409" s="337">
        <f>IF(CF409&lt;88.2%,5000,IF(CF409&lt;88.4%,4500,IF(CF409&lt;88.5%,4000,IF(CF409&lt;88.6%,3500,IF(CF409&lt;88.7%,3000,IF(CF409&lt;88.8%,2500,IF(CF409&lt;88.9%,2000,IF(CF409&lt;90%,1500,))))))))</f>
        <v>0</v>
      </c>
      <c r="DP409" s="337">
        <f>IF(CG409&lt;99%,5000,IF(CG409&lt;99.2%,4500,IF(CG409&lt;99.3%,4000,IF(CG409&lt;99.4%,3500,IF(CG409&lt;99.5%,3000,IF(CG409&lt;99.6%,2500,IF(CG409&lt;99.7%,2000,IF(CG409&lt;99.8%,1500,))))))))</f>
        <v>0</v>
      </c>
      <c r="DQ409" s="337">
        <f>IF(CH409&lt;99%,5000,IF(CH409&lt;99.2%,4500,IF(CH409&lt;99.3%,4000,IF(CH409&lt;99.4%,3500,IF(CH409&lt;99.5%,3000,IF(CH409&lt;99.6%,2500,IF(CH409&lt;99.7%,2000,IF(CH409&lt;99.8%,1500,))))))))</f>
        <v>0</v>
      </c>
      <c r="DR409" s="337">
        <f>IF(CI409&lt;99%,5000,IF(CI409&lt;99.2%,4500,IF(CI409&lt;99.3%,4000,IF(CI409&lt;99.4%,3500,IF(CI409&lt;99.5%,3000,IF(CI409&lt;99.6%,2500,IF(CI409&lt;99.7%,2000,IF(CI409&lt;99.8%,1500,))))))))</f>
        <v>0</v>
      </c>
    </row>
    <row r="410" spans="1:122" ht="13.5" thickBot="1" x14ac:dyDescent="0.25">
      <c r="A410" s="84">
        <v>2084</v>
      </c>
      <c r="B410" s="335"/>
      <c r="D410" s="87"/>
      <c r="E410" s="84"/>
      <c r="F410" s="88"/>
      <c r="G410" s="84"/>
      <c r="H410" s="89"/>
      <c r="I410" s="88"/>
      <c r="J410" s="84"/>
      <c r="K410" s="88"/>
      <c r="L410" s="89"/>
      <c r="M410" s="88"/>
      <c r="N410" s="88"/>
      <c r="O410" s="88"/>
      <c r="P410" s="90"/>
      <c r="Q410" s="88"/>
      <c r="R410" s="88"/>
      <c r="S410" s="88"/>
      <c r="T410" s="90"/>
      <c r="U410" s="88"/>
      <c r="V410" s="88"/>
      <c r="W410" s="88"/>
      <c r="X410" s="90"/>
      <c r="Y410" s="84"/>
      <c r="Z410" s="84"/>
      <c r="AA410" s="94"/>
      <c r="AB410" s="115"/>
      <c r="AC410" s="84"/>
      <c r="AD410" s="84"/>
      <c r="AE410" s="115"/>
      <c r="AF410" s="84"/>
      <c r="AG410" s="84"/>
      <c r="AH410" s="115"/>
      <c r="AI410" s="84"/>
      <c r="AJ410" s="84"/>
      <c r="AK410" s="224"/>
      <c r="AL410" s="84"/>
      <c r="AM410" s="94"/>
      <c r="AN410" s="224"/>
      <c r="AO410" s="84"/>
      <c r="AP410" s="94"/>
      <c r="AQ410" s="224"/>
      <c r="AR410" s="84"/>
      <c r="AS410" s="94"/>
      <c r="AT410" s="224"/>
      <c r="AU410" s="84"/>
      <c r="AV410" s="225"/>
      <c r="AW410" s="226"/>
      <c r="AX410" s="226"/>
      <c r="AY410" s="227"/>
      <c r="AZ410" s="116"/>
      <c r="BA410" s="97"/>
      <c r="BB410" s="98"/>
      <c r="BC410" s="98"/>
      <c r="BD410" s="98"/>
      <c r="BE410" s="118"/>
      <c r="BF410" s="101"/>
      <c r="BG410" s="84"/>
      <c r="BH410" s="84"/>
      <c r="BI410" s="102"/>
      <c r="BJ410" s="102"/>
      <c r="BK410" s="102"/>
      <c r="BL410" s="103"/>
      <c r="BM410" s="104"/>
      <c r="BN410" s="102"/>
      <c r="BO410" s="102"/>
      <c r="BP410" s="104"/>
      <c r="BQ410" s="104"/>
      <c r="BR410" s="104"/>
      <c r="BS410" s="237"/>
      <c r="BT410" s="105">
        <f t="shared" si="241"/>
        <v>1</v>
      </c>
      <c r="BU410" s="105">
        <f t="shared" si="242"/>
        <v>1</v>
      </c>
      <c r="BV410" s="105">
        <f t="shared" si="243"/>
        <v>1</v>
      </c>
      <c r="BW410" s="105">
        <f t="shared" si="231"/>
        <v>1</v>
      </c>
      <c r="BX410" s="105">
        <f t="shared" si="244"/>
        <v>1</v>
      </c>
      <c r="BY410" s="105">
        <f t="shared" si="245"/>
        <v>1</v>
      </c>
      <c r="BZ410" s="105">
        <f t="shared" si="246"/>
        <v>1</v>
      </c>
      <c r="CA410" s="221">
        <v>0.98</v>
      </c>
      <c r="CB410" s="221">
        <v>0.9</v>
      </c>
      <c r="CC410" s="340"/>
      <c r="CD410" s="340"/>
      <c r="CE410" s="340"/>
      <c r="CF410" s="340"/>
      <c r="CG410" s="340"/>
      <c r="CH410" s="340"/>
      <c r="CI410" s="340"/>
      <c r="CJ410" s="222">
        <v>0.998</v>
      </c>
      <c r="CK410" s="222">
        <v>0.95</v>
      </c>
      <c r="CL410" s="223">
        <f t="shared" si="233"/>
        <v>0</v>
      </c>
      <c r="CM410" s="223">
        <f t="shared" si="234"/>
        <v>0</v>
      </c>
      <c r="CN410" s="223">
        <f t="shared" si="235"/>
        <v>0</v>
      </c>
      <c r="CO410" s="223">
        <f t="shared" si="236"/>
        <v>0</v>
      </c>
      <c r="CP410" s="223">
        <f t="shared" si="237"/>
        <v>0</v>
      </c>
      <c r="CQ410" s="223">
        <f t="shared" si="238"/>
        <v>0</v>
      </c>
      <c r="CR410" s="223">
        <f t="shared" si="239"/>
        <v>0</v>
      </c>
      <c r="CS410" s="343"/>
      <c r="CT410" s="343"/>
      <c r="CU410" s="343"/>
      <c r="CV410" s="343"/>
      <c r="CW410" s="343"/>
      <c r="CX410" s="343"/>
      <c r="CY410" s="343"/>
      <c r="CZ410" s="342"/>
      <c r="DA410" s="338"/>
      <c r="DB410" s="338"/>
      <c r="DC410" s="338"/>
      <c r="DD410" s="338"/>
      <c r="DE410" s="84">
        <f t="shared" si="258"/>
        <v>0</v>
      </c>
      <c r="DF410" s="84">
        <f t="shared" si="258"/>
        <v>0</v>
      </c>
      <c r="DG410" s="84">
        <f t="shared" si="258"/>
        <v>0</v>
      </c>
      <c r="DH410" s="84">
        <f t="shared" si="259"/>
        <v>0</v>
      </c>
      <c r="DI410" s="84">
        <f t="shared" si="259"/>
        <v>0</v>
      </c>
      <c r="DJ410" s="84">
        <f t="shared" si="259"/>
        <v>0</v>
      </c>
      <c r="DK410" s="84">
        <f t="shared" si="257"/>
        <v>0</v>
      </c>
      <c r="DL410" s="337"/>
      <c r="DM410" s="337"/>
      <c r="DN410" s="337"/>
      <c r="DO410" s="337"/>
      <c r="DP410" s="337"/>
      <c r="DQ410" s="337"/>
      <c r="DR410" s="337"/>
    </row>
    <row r="411" spans="1:122" ht="13.5" thickBot="1" x14ac:dyDescent="0.25">
      <c r="A411" s="84">
        <v>2085</v>
      </c>
      <c r="B411" s="335"/>
      <c r="D411" s="87"/>
      <c r="E411" s="84"/>
      <c r="F411" s="88"/>
      <c r="G411" s="84"/>
      <c r="H411" s="89"/>
      <c r="I411" s="88"/>
      <c r="J411" s="84"/>
      <c r="K411" s="88"/>
      <c r="L411" s="89"/>
      <c r="M411" s="88"/>
      <c r="N411" s="88"/>
      <c r="O411" s="88"/>
      <c r="P411" s="90"/>
      <c r="Q411" s="88"/>
      <c r="R411" s="88"/>
      <c r="S411" s="88"/>
      <c r="T411" s="90"/>
      <c r="U411" s="88"/>
      <c r="V411" s="88"/>
      <c r="W411" s="88"/>
      <c r="X411" s="90"/>
      <c r="Y411" s="84"/>
      <c r="Z411" s="84"/>
      <c r="AA411" s="94"/>
      <c r="AB411" s="115"/>
      <c r="AC411" s="84"/>
      <c r="AD411" s="84"/>
      <c r="AE411" s="115"/>
      <c r="AF411" s="84"/>
      <c r="AG411" s="84"/>
      <c r="AH411" s="115"/>
      <c r="AI411" s="84"/>
      <c r="AJ411" s="84"/>
      <c r="AK411" s="224"/>
      <c r="AL411" s="84"/>
      <c r="AM411" s="94"/>
      <c r="AN411" s="224"/>
      <c r="AO411" s="84"/>
      <c r="AP411" s="94"/>
      <c r="AQ411" s="224"/>
      <c r="AR411" s="84"/>
      <c r="AS411" s="94"/>
      <c r="AT411" s="224"/>
      <c r="AU411" s="84"/>
      <c r="AV411" s="225"/>
      <c r="AW411" s="226"/>
      <c r="AX411" s="226"/>
      <c r="AY411" s="227"/>
      <c r="AZ411" s="116"/>
      <c r="BA411" s="97"/>
      <c r="BB411" s="98"/>
      <c r="BC411" s="98"/>
      <c r="BD411" s="98"/>
      <c r="BE411" s="118"/>
      <c r="BF411" s="101"/>
      <c r="BG411" s="84"/>
      <c r="BH411" s="84"/>
      <c r="BI411" s="102"/>
      <c r="BJ411" s="102"/>
      <c r="BK411" s="102"/>
      <c r="BL411" s="103"/>
      <c r="BM411" s="104"/>
      <c r="BN411" s="102"/>
      <c r="BO411" s="102"/>
      <c r="BP411" s="104"/>
      <c r="BQ411" s="104"/>
      <c r="BR411" s="104"/>
      <c r="BS411" s="237"/>
      <c r="BT411" s="105">
        <f t="shared" si="241"/>
        <v>1</v>
      </c>
      <c r="BU411" s="105">
        <f t="shared" si="242"/>
        <v>1</v>
      </c>
      <c r="BV411" s="105">
        <f t="shared" si="243"/>
        <v>1</v>
      </c>
      <c r="BW411" s="105">
        <f t="shared" si="231"/>
        <v>1</v>
      </c>
      <c r="BX411" s="105">
        <f t="shared" si="244"/>
        <v>1</v>
      </c>
      <c r="BY411" s="105">
        <f t="shared" si="245"/>
        <v>1</v>
      </c>
      <c r="BZ411" s="105">
        <f t="shared" si="246"/>
        <v>1</v>
      </c>
      <c r="CA411" s="221">
        <v>0.98</v>
      </c>
      <c r="CB411" s="221">
        <v>0.9</v>
      </c>
      <c r="CC411" s="340"/>
      <c r="CD411" s="340"/>
      <c r="CE411" s="340"/>
      <c r="CF411" s="340"/>
      <c r="CG411" s="340"/>
      <c r="CH411" s="340"/>
      <c r="CI411" s="340"/>
      <c r="CJ411" s="222">
        <v>0.998</v>
      </c>
      <c r="CK411" s="222">
        <v>0.95</v>
      </c>
      <c r="CL411" s="223">
        <f t="shared" si="233"/>
        <v>0</v>
      </c>
      <c r="CM411" s="223">
        <f t="shared" si="234"/>
        <v>0</v>
      </c>
      <c r="CN411" s="223">
        <f t="shared" si="235"/>
        <v>0</v>
      </c>
      <c r="CO411" s="223">
        <f t="shared" si="236"/>
        <v>0</v>
      </c>
      <c r="CP411" s="223">
        <f t="shared" si="237"/>
        <v>0</v>
      </c>
      <c r="CQ411" s="223">
        <f t="shared" si="238"/>
        <v>0</v>
      </c>
      <c r="CR411" s="223">
        <f t="shared" si="239"/>
        <v>0</v>
      </c>
      <c r="CS411" s="343"/>
      <c r="CT411" s="343"/>
      <c r="CU411" s="343"/>
      <c r="CV411" s="343"/>
      <c r="CW411" s="343"/>
      <c r="CX411" s="343"/>
      <c r="CY411" s="343"/>
      <c r="CZ411" s="342"/>
      <c r="DA411" s="338"/>
      <c r="DB411" s="338"/>
      <c r="DC411" s="338"/>
      <c r="DD411" s="338"/>
      <c r="DE411" s="84">
        <f t="shared" si="258"/>
        <v>0</v>
      </c>
      <c r="DF411" s="84">
        <f t="shared" si="258"/>
        <v>0</v>
      </c>
      <c r="DG411" s="84">
        <f t="shared" si="258"/>
        <v>0</v>
      </c>
      <c r="DH411" s="84">
        <f t="shared" si="259"/>
        <v>0</v>
      </c>
      <c r="DI411" s="84">
        <f t="shared" si="259"/>
        <v>0</v>
      </c>
      <c r="DJ411" s="84">
        <f t="shared" si="259"/>
        <v>0</v>
      </c>
      <c r="DK411" s="84">
        <f t="shared" si="257"/>
        <v>0</v>
      </c>
      <c r="DL411" s="337"/>
      <c r="DM411" s="337"/>
      <c r="DN411" s="337"/>
      <c r="DO411" s="337"/>
      <c r="DP411" s="337"/>
      <c r="DQ411" s="337"/>
      <c r="DR411" s="337"/>
    </row>
    <row r="412" spans="1:122" ht="13.5" thickBot="1" x14ac:dyDescent="0.25">
      <c r="A412" s="84">
        <v>2086</v>
      </c>
      <c r="B412" s="335"/>
      <c r="D412" s="87"/>
      <c r="E412" s="84"/>
      <c r="F412" s="88"/>
      <c r="G412" s="84"/>
      <c r="H412" s="89"/>
      <c r="I412" s="88"/>
      <c r="J412" s="84"/>
      <c r="K412" s="88"/>
      <c r="L412" s="89"/>
      <c r="M412" s="88"/>
      <c r="N412" s="88"/>
      <c r="O412" s="88"/>
      <c r="P412" s="90"/>
      <c r="Q412" s="88"/>
      <c r="R412" s="88"/>
      <c r="S412" s="88"/>
      <c r="T412" s="90"/>
      <c r="U412" s="88"/>
      <c r="V412" s="88"/>
      <c r="W412" s="88"/>
      <c r="X412" s="90"/>
      <c r="Y412" s="84"/>
      <c r="Z412" s="84"/>
      <c r="AA412" s="94"/>
      <c r="AB412" s="115"/>
      <c r="AC412" s="84"/>
      <c r="AD412" s="84"/>
      <c r="AE412" s="115"/>
      <c r="AF412" s="84"/>
      <c r="AG412" s="84"/>
      <c r="AH412" s="115"/>
      <c r="AI412" s="84"/>
      <c r="AJ412" s="84"/>
      <c r="AK412" s="224"/>
      <c r="AL412" s="84"/>
      <c r="AM412" s="94"/>
      <c r="AN412" s="224"/>
      <c r="AO412" s="84"/>
      <c r="AP412" s="94"/>
      <c r="AQ412" s="224"/>
      <c r="AR412" s="84"/>
      <c r="AS412" s="94"/>
      <c r="AT412" s="224"/>
      <c r="AU412" s="84"/>
      <c r="AV412" s="225"/>
      <c r="AW412" s="226"/>
      <c r="AX412" s="226"/>
      <c r="AY412" s="227"/>
      <c r="AZ412" s="116"/>
      <c r="BA412" s="97"/>
      <c r="BB412" s="98"/>
      <c r="BC412" s="98"/>
      <c r="BD412" s="98"/>
      <c r="BE412" s="118"/>
      <c r="BF412" s="101"/>
      <c r="BG412" s="84"/>
      <c r="BH412" s="84"/>
      <c r="BI412" s="102"/>
      <c r="BJ412" s="102"/>
      <c r="BK412" s="102"/>
      <c r="BL412" s="103"/>
      <c r="BM412" s="104"/>
      <c r="BN412" s="102"/>
      <c r="BO412" s="102"/>
      <c r="BP412" s="104"/>
      <c r="BQ412" s="104"/>
      <c r="BR412" s="104"/>
      <c r="BS412" s="237"/>
      <c r="BT412" s="105">
        <f t="shared" si="241"/>
        <v>1</v>
      </c>
      <c r="BU412" s="105">
        <f t="shared" si="242"/>
        <v>1</v>
      </c>
      <c r="BV412" s="105">
        <f t="shared" si="243"/>
        <v>1</v>
      </c>
      <c r="BW412" s="105">
        <f t="shared" si="231"/>
        <v>1</v>
      </c>
      <c r="BX412" s="105">
        <f t="shared" si="244"/>
        <v>1</v>
      </c>
      <c r="BY412" s="105">
        <f t="shared" si="245"/>
        <v>1</v>
      </c>
      <c r="BZ412" s="105">
        <f t="shared" si="246"/>
        <v>1</v>
      </c>
      <c r="CA412" s="221">
        <v>0.98</v>
      </c>
      <c r="CB412" s="221">
        <v>0.9</v>
      </c>
      <c r="CC412" s="340"/>
      <c r="CD412" s="340"/>
      <c r="CE412" s="340"/>
      <c r="CF412" s="340"/>
      <c r="CG412" s="340"/>
      <c r="CH412" s="340"/>
      <c r="CI412" s="340"/>
      <c r="CJ412" s="222">
        <v>0.998</v>
      </c>
      <c r="CK412" s="222">
        <v>0.95</v>
      </c>
      <c r="CL412" s="223">
        <f t="shared" si="233"/>
        <v>0</v>
      </c>
      <c r="CM412" s="223">
        <f t="shared" si="234"/>
        <v>0</v>
      </c>
      <c r="CN412" s="223">
        <f t="shared" si="235"/>
        <v>0</v>
      </c>
      <c r="CO412" s="223">
        <f t="shared" si="236"/>
        <v>0</v>
      </c>
      <c r="CP412" s="223">
        <f t="shared" si="237"/>
        <v>0</v>
      </c>
      <c r="CQ412" s="223">
        <f t="shared" si="238"/>
        <v>0</v>
      </c>
      <c r="CR412" s="223">
        <f t="shared" si="239"/>
        <v>0</v>
      </c>
      <c r="CS412" s="343"/>
      <c r="CT412" s="343"/>
      <c r="CU412" s="343"/>
      <c r="CV412" s="343"/>
      <c r="CW412" s="343"/>
      <c r="CX412" s="343"/>
      <c r="CY412" s="343"/>
      <c r="CZ412" s="342"/>
      <c r="DA412" s="338"/>
      <c r="DB412" s="338"/>
      <c r="DC412" s="338"/>
      <c r="DD412" s="338"/>
      <c r="DE412" s="84">
        <f t="shared" si="258"/>
        <v>0</v>
      </c>
      <c r="DF412" s="84">
        <f t="shared" si="258"/>
        <v>0</v>
      </c>
      <c r="DG412" s="84">
        <f t="shared" si="258"/>
        <v>0</v>
      </c>
      <c r="DH412" s="84">
        <f t="shared" si="259"/>
        <v>0</v>
      </c>
      <c r="DI412" s="84">
        <f t="shared" si="259"/>
        <v>0</v>
      </c>
      <c r="DJ412" s="84">
        <f t="shared" si="259"/>
        <v>0</v>
      </c>
      <c r="DK412" s="84">
        <f t="shared" si="257"/>
        <v>0</v>
      </c>
      <c r="DL412" s="337"/>
      <c r="DM412" s="337"/>
      <c r="DN412" s="337"/>
      <c r="DO412" s="337"/>
      <c r="DP412" s="337"/>
      <c r="DQ412" s="337"/>
      <c r="DR412" s="337"/>
    </row>
    <row r="413" spans="1:122" ht="13.5" thickBot="1" x14ac:dyDescent="0.25">
      <c r="A413" s="84">
        <v>2087</v>
      </c>
      <c r="B413" s="335"/>
      <c r="D413" s="87"/>
      <c r="E413" s="84"/>
      <c r="F413" s="88"/>
      <c r="G413" s="84"/>
      <c r="H413" s="89"/>
      <c r="I413" s="88"/>
      <c r="J413" s="84"/>
      <c r="K413" s="88"/>
      <c r="L413" s="89"/>
      <c r="M413" s="88"/>
      <c r="N413" s="88"/>
      <c r="O413" s="88"/>
      <c r="P413" s="90"/>
      <c r="Q413" s="88"/>
      <c r="R413" s="88"/>
      <c r="S413" s="88"/>
      <c r="T413" s="90"/>
      <c r="U413" s="88"/>
      <c r="V413" s="88"/>
      <c r="W413" s="88"/>
      <c r="X413" s="90"/>
      <c r="Y413" s="84"/>
      <c r="Z413" s="84"/>
      <c r="AA413" s="94"/>
      <c r="AB413" s="115"/>
      <c r="AC413" s="84"/>
      <c r="AD413" s="84"/>
      <c r="AE413" s="115"/>
      <c r="AF413" s="84"/>
      <c r="AG413" s="84"/>
      <c r="AH413" s="115"/>
      <c r="AI413" s="84"/>
      <c r="AJ413" s="84"/>
      <c r="AK413" s="224"/>
      <c r="AL413" s="84"/>
      <c r="AM413" s="94"/>
      <c r="AN413" s="224"/>
      <c r="AO413" s="84"/>
      <c r="AP413" s="94"/>
      <c r="AQ413" s="224"/>
      <c r="AR413" s="84"/>
      <c r="AS413" s="94"/>
      <c r="AT413" s="224"/>
      <c r="AU413" s="84"/>
      <c r="AV413" s="225"/>
      <c r="AW413" s="226"/>
      <c r="AX413" s="226"/>
      <c r="AY413" s="227"/>
      <c r="AZ413" s="116"/>
      <c r="BA413" s="97"/>
      <c r="BB413" s="98"/>
      <c r="BC413" s="98"/>
      <c r="BD413" s="98"/>
      <c r="BE413" s="118"/>
      <c r="BF413" s="101"/>
      <c r="BG413" s="84"/>
      <c r="BH413" s="84"/>
      <c r="BI413" s="102"/>
      <c r="BJ413" s="102"/>
      <c r="BK413" s="102"/>
      <c r="BL413" s="103"/>
      <c r="BM413" s="104"/>
      <c r="BN413" s="102"/>
      <c r="BO413" s="102"/>
      <c r="BP413" s="104"/>
      <c r="BQ413" s="104"/>
      <c r="BR413" s="104"/>
      <c r="BS413" s="237"/>
      <c r="BT413" s="105">
        <f t="shared" si="241"/>
        <v>1</v>
      </c>
      <c r="BU413" s="105">
        <f t="shared" si="242"/>
        <v>1</v>
      </c>
      <c r="BV413" s="105">
        <f t="shared" si="243"/>
        <v>1</v>
      </c>
      <c r="BW413" s="105">
        <f t="shared" si="231"/>
        <v>1</v>
      </c>
      <c r="BX413" s="105">
        <f t="shared" si="244"/>
        <v>1</v>
      </c>
      <c r="BY413" s="105">
        <f t="shared" si="245"/>
        <v>1</v>
      </c>
      <c r="BZ413" s="105">
        <f t="shared" si="246"/>
        <v>1</v>
      </c>
      <c r="CA413" s="221">
        <v>0.98</v>
      </c>
      <c r="CB413" s="221">
        <v>0.9</v>
      </c>
      <c r="CC413" s="340"/>
      <c r="CD413" s="340"/>
      <c r="CE413" s="340"/>
      <c r="CF413" s="340"/>
      <c r="CG413" s="340"/>
      <c r="CH413" s="340"/>
      <c r="CI413" s="340"/>
      <c r="CJ413" s="222">
        <v>0.998</v>
      </c>
      <c r="CK413" s="222">
        <v>0.95</v>
      </c>
      <c r="CL413" s="223">
        <f t="shared" si="233"/>
        <v>0</v>
      </c>
      <c r="CM413" s="223">
        <f t="shared" si="234"/>
        <v>0</v>
      </c>
      <c r="CN413" s="223">
        <f t="shared" si="235"/>
        <v>0</v>
      </c>
      <c r="CO413" s="223">
        <f t="shared" si="236"/>
        <v>0</v>
      </c>
      <c r="CP413" s="223">
        <f t="shared" si="237"/>
        <v>0</v>
      </c>
      <c r="CQ413" s="223">
        <f t="shared" si="238"/>
        <v>0</v>
      </c>
      <c r="CR413" s="223">
        <f t="shared" si="239"/>
        <v>0</v>
      </c>
      <c r="CS413" s="343"/>
      <c r="CT413" s="343"/>
      <c r="CU413" s="343"/>
      <c r="CV413" s="343"/>
      <c r="CW413" s="343"/>
      <c r="CX413" s="343"/>
      <c r="CY413" s="343"/>
      <c r="CZ413" s="342"/>
      <c r="DA413" s="338"/>
      <c r="DB413" s="338"/>
      <c r="DC413" s="338"/>
      <c r="DD413" s="338"/>
      <c r="DE413" s="84">
        <f t="shared" si="258"/>
        <v>0</v>
      </c>
      <c r="DF413" s="84">
        <f t="shared" si="258"/>
        <v>0</v>
      </c>
      <c r="DG413" s="84">
        <f t="shared" si="258"/>
        <v>0</v>
      </c>
      <c r="DH413" s="84">
        <f t="shared" si="259"/>
        <v>0</v>
      </c>
      <c r="DI413" s="84">
        <f t="shared" si="259"/>
        <v>0</v>
      </c>
      <c r="DJ413" s="84">
        <f t="shared" si="259"/>
        <v>0</v>
      </c>
      <c r="DK413" s="84">
        <f t="shared" si="257"/>
        <v>0</v>
      </c>
      <c r="DL413" s="337"/>
      <c r="DM413" s="337"/>
      <c r="DN413" s="337"/>
      <c r="DO413" s="337"/>
      <c r="DP413" s="337"/>
      <c r="DQ413" s="337"/>
      <c r="DR413" s="337"/>
    </row>
    <row r="414" spans="1:122" ht="13.5" thickBot="1" x14ac:dyDescent="0.25">
      <c r="A414" s="84">
        <v>2088</v>
      </c>
      <c r="B414" s="335"/>
      <c r="D414" s="87"/>
      <c r="E414" s="84"/>
      <c r="F414" s="88"/>
      <c r="G414" s="84"/>
      <c r="H414" s="89"/>
      <c r="I414" s="88"/>
      <c r="J414" s="84"/>
      <c r="K414" s="88"/>
      <c r="L414" s="89"/>
      <c r="M414" s="88"/>
      <c r="N414" s="88"/>
      <c r="O414" s="88"/>
      <c r="P414" s="90"/>
      <c r="Q414" s="88"/>
      <c r="R414" s="88"/>
      <c r="S414" s="88"/>
      <c r="T414" s="90"/>
      <c r="U414" s="88"/>
      <c r="V414" s="88"/>
      <c r="W414" s="88"/>
      <c r="X414" s="90"/>
      <c r="Y414" s="84"/>
      <c r="Z414" s="84"/>
      <c r="AA414" s="94"/>
      <c r="AB414" s="115"/>
      <c r="AC414" s="84"/>
      <c r="AD414" s="84"/>
      <c r="AE414" s="115"/>
      <c r="AF414" s="84"/>
      <c r="AG414" s="84"/>
      <c r="AH414" s="115"/>
      <c r="AI414" s="84"/>
      <c r="AJ414" s="84"/>
      <c r="AK414" s="224"/>
      <c r="AL414" s="84"/>
      <c r="AM414" s="94"/>
      <c r="AN414" s="224"/>
      <c r="AO414" s="84"/>
      <c r="AP414" s="94"/>
      <c r="AQ414" s="224"/>
      <c r="AR414" s="84"/>
      <c r="AS414" s="94"/>
      <c r="AT414" s="224"/>
      <c r="AU414" s="84"/>
      <c r="AV414" s="225"/>
      <c r="AW414" s="226"/>
      <c r="AX414" s="226"/>
      <c r="AY414" s="227"/>
      <c r="AZ414" s="116"/>
      <c r="BA414" s="97"/>
      <c r="BB414" s="98"/>
      <c r="BC414" s="98"/>
      <c r="BD414" s="98"/>
      <c r="BE414" s="118"/>
      <c r="BF414" s="101"/>
      <c r="BG414" s="84"/>
      <c r="BH414" s="84"/>
      <c r="BI414" s="102"/>
      <c r="BJ414" s="102"/>
      <c r="BK414" s="102"/>
      <c r="BL414" s="103"/>
      <c r="BM414" s="104"/>
      <c r="BN414" s="102"/>
      <c r="BO414" s="102"/>
      <c r="BP414" s="104"/>
      <c r="BQ414" s="104"/>
      <c r="BR414" s="104"/>
      <c r="BS414" s="237"/>
      <c r="BT414" s="105">
        <f t="shared" si="241"/>
        <v>1</v>
      </c>
      <c r="BU414" s="105">
        <f t="shared" si="242"/>
        <v>1</v>
      </c>
      <c r="BV414" s="105">
        <f t="shared" si="243"/>
        <v>1</v>
      </c>
      <c r="BW414" s="105">
        <f t="shared" si="231"/>
        <v>1</v>
      </c>
      <c r="BX414" s="105">
        <f t="shared" si="244"/>
        <v>1</v>
      </c>
      <c r="BY414" s="105">
        <f t="shared" si="245"/>
        <v>1</v>
      </c>
      <c r="BZ414" s="105">
        <f t="shared" si="246"/>
        <v>1</v>
      </c>
      <c r="CA414" s="221">
        <v>0.98</v>
      </c>
      <c r="CB414" s="221">
        <v>0.9</v>
      </c>
      <c r="CC414" s="340"/>
      <c r="CD414" s="340"/>
      <c r="CE414" s="340"/>
      <c r="CF414" s="340"/>
      <c r="CG414" s="340"/>
      <c r="CH414" s="340"/>
      <c r="CI414" s="340"/>
      <c r="CJ414" s="222">
        <v>0.998</v>
      </c>
      <c r="CK414" s="222">
        <v>0.95</v>
      </c>
      <c r="CL414" s="223">
        <f t="shared" si="233"/>
        <v>0</v>
      </c>
      <c r="CM414" s="223">
        <f t="shared" si="234"/>
        <v>0</v>
      </c>
      <c r="CN414" s="223">
        <f t="shared" si="235"/>
        <v>0</v>
      </c>
      <c r="CO414" s="223">
        <f t="shared" si="236"/>
        <v>0</v>
      </c>
      <c r="CP414" s="223">
        <f t="shared" si="237"/>
        <v>0</v>
      </c>
      <c r="CQ414" s="223">
        <f t="shared" si="238"/>
        <v>0</v>
      </c>
      <c r="CR414" s="223">
        <f t="shared" si="239"/>
        <v>0</v>
      </c>
      <c r="CS414" s="343"/>
      <c r="CT414" s="343"/>
      <c r="CU414" s="343"/>
      <c r="CV414" s="343"/>
      <c r="CW414" s="343"/>
      <c r="CX414" s="343"/>
      <c r="CY414" s="343"/>
      <c r="CZ414" s="342"/>
      <c r="DA414" s="338"/>
      <c r="DB414" s="338"/>
      <c r="DC414" s="338"/>
      <c r="DD414" s="338"/>
      <c r="DE414" s="84">
        <f t="shared" si="258"/>
        <v>0</v>
      </c>
      <c r="DF414" s="84">
        <f t="shared" si="258"/>
        <v>0</v>
      </c>
      <c r="DG414" s="84">
        <f t="shared" si="258"/>
        <v>0</v>
      </c>
      <c r="DH414" s="84">
        <f t="shared" si="259"/>
        <v>0</v>
      </c>
      <c r="DI414" s="84">
        <f t="shared" si="259"/>
        <v>0</v>
      </c>
      <c r="DJ414" s="84">
        <f t="shared" si="259"/>
        <v>0</v>
      </c>
      <c r="DK414" s="84">
        <f t="shared" si="257"/>
        <v>0</v>
      </c>
      <c r="DL414" s="337"/>
      <c r="DM414" s="337"/>
      <c r="DN414" s="337"/>
      <c r="DO414" s="337"/>
      <c r="DP414" s="337"/>
      <c r="DQ414" s="337"/>
      <c r="DR414" s="337"/>
    </row>
    <row r="415" spans="1:122" ht="13.5" thickBot="1" x14ac:dyDescent="0.25">
      <c r="A415" s="84">
        <v>2089</v>
      </c>
      <c r="B415" s="336"/>
      <c r="D415" s="87"/>
      <c r="E415" s="84"/>
      <c r="F415" s="88"/>
      <c r="G415" s="84"/>
      <c r="H415" s="89"/>
      <c r="I415" s="88"/>
      <c r="J415" s="84"/>
      <c r="K415" s="88"/>
      <c r="L415" s="89"/>
      <c r="M415" s="88"/>
      <c r="N415" s="88"/>
      <c r="O415" s="88"/>
      <c r="P415" s="90"/>
      <c r="Q415" s="88"/>
      <c r="R415" s="88"/>
      <c r="S415" s="88"/>
      <c r="T415" s="90"/>
      <c r="U415" s="88"/>
      <c r="V415" s="88"/>
      <c r="W415" s="88"/>
      <c r="X415" s="90"/>
      <c r="Y415" s="84"/>
      <c r="Z415" s="84"/>
      <c r="AA415" s="94"/>
      <c r="AB415" s="115"/>
      <c r="AC415" s="84"/>
      <c r="AD415" s="84"/>
      <c r="AE415" s="115"/>
      <c r="AF415" s="84"/>
      <c r="AG415" s="84"/>
      <c r="AH415" s="115"/>
      <c r="AI415" s="84"/>
      <c r="AJ415" s="84"/>
      <c r="AK415" s="224"/>
      <c r="AL415" s="84"/>
      <c r="AM415" s="94"/>
      <c r="AN415" s="224"/>
      <c r="AO415" s="84"/>
      <c r="AP415" s="94"/>
      <c r="AQ415" s="224"/>
      <c r="AR415" s="84"/>
      <c r="AS415" s="94"/>
      <c r="AT415" s="224"/>
      <c r="AU415" s="84"/>
      <c r="AV415" s="225"/>
      <c r="AW415" s="226"/>
      <c r="AX415" s="226"/>
      <c r="AY415" s="227"/>
      <c r="AZ415" s="116"/>
      <c r="BA415" s="97"/>
      <c r="BB415" s="98"/>
      <c r="BC415" s="98"/>
      <c r="BD415" s="98"/>
      <c r="BE415" s="118"/>
      <c r="BF415" s="101"/>
      <c r="BG415" s="84"/>
      <c r="BH415" s="84"/>
      <c r="BI415" s="102"/>
      <c r="BJ415" s="102"/>
      <c r="BK415" s="102"/>
      <c r="BL415" s="103"/>
      <c r="BM415" s="104"/>
      <c r="BN415" s="102"/>
      <c r="BO415" s="102"/>
      <c r="BP415" s="104"/>
      <c r="BQ415" s="104"/>
      <c r="BR415" s="104"/>
      <c r="BS415" s="237"/>
      <c r="BT415" s="105">
        <f t="shared" si="241"/>
        <v>1</v>
      </c>
      <c r="BU415" s="105">
        <f t="shared" si="242"/>
        <v>1</v>
      </c>
      <c r="BV415" s="105">
        <f t="shared" si="243"/>
        <v>1</v>
      </c>
      <c r="BW415" s="105">
        <f t="shared" si="231"/>
        <v>1</v>
      </c>
      <c r="BX415" s="105">
        <f t="shared" si="244"/>
        <v>1</v>
      </c>
      <c r="BY415" s="105">
        <f t="shared" si="245"/>
        <v>1</v>
      </c>
      <c r="BZ415" s="105">
        <f t="shared" si="246"/>
        <v>1</v>
      </c>
      <c r="CA415" s="221">
        <v>0.98</v>
      </c>
      <c r="CB415" s="221">
        <v>0.9</v>
      </c>
      <c r="CC415" s="341"/>
      <c r="CD415" s="341"/>
      <c r="CE415" s="341"/>
      <c r="CF415" s="341"/>
      <c r="CG415" s="341"/>
      <c r="CH415" s="341"/>
      <c r="CI415" s="341"/>
      <c r="CJ415" s="222">
        <v>0.998</v>
      </c>
      <c r="CK415" s="222">
        <v>0.95</v>
      </c>
      <c r="CL415" s="223">
        <f t="shared" si="233"/>
        <v>0</v>
      </c>
      <c r="CM415" s="223">
        <f t="shared" si="234"/>
        <v>0</v>
      </c>
      <c r="CN415" s="223">
        <f t="shared" si="235"/>
        <v>0</v>
      </c>
      <c r="CO415" s="223">
        <f t="shared" si="236"/>
        <v>0</v>
      </c>
      <c r="CP415" s="223">
        <f t="shared" si="237"/>
        <v>0</v>
      </c>
      <c r="CQ415" s="223">
        <f t="shared" si="238"/>
        <v>0</v>
      </c>
      <c r="CR415" s="223">
        <f t="shared" si="239"/>
        <v>0</v>
      </c>
      <c r="CS415" s="343"/>
      <c r="CT415" s="343"/>
      <c r="CU415" s="343"/>
      <c r="CV415" s="343"/>
      <c r="CW415" s="343"/>
      <c r="CX415" s="343"/>
      <c r="CY415" s="343"/>
      <c r="CZ415" s="342"/>
      <c r="DA415" s="338"/>
      <c r="DB415" s="338"/>
      <c r="DC415" s="338"/>
      <c r="DD415" s="338"/>
      <c r="DE415" s="84">
        <f t="shared" si="258"/>
        <v>0</v>
      </c>
      <c r="DF415" s="84">
        <f t="shared" si="258"/>
        <v>0</v>
      </c>
      <c r="DG415" s="84">
        <f t="shared" si="258"/>
        <v>0</v>
      </c>
      <c r="DH415" s="84">
        <f t="shared" si="259"/>
        <v>0</v>
      </c>
      <c r="DI415" s="84">
        <f t="shared" si="259"/>
        <v>0</v>
      </c>
      <c r="DJ415" s="84">
        <f t="shared" si="259"/>
        <v>0</v>
      </c>
      <c r="DK415" s="84">
        <f t="shared" si="257"/>
        <v>0</v>
      </c>
      <c r="DL415" s="337"/>
      <c r="DM415" s="337"/>
      <c r="DN415" s="337"/>
      <c r="DO415" s="337"/>
      <c r="DP415" s="337"/>
      <c r="DQ415" s="337"/>
      <c r="DR415" s="337"/>
    </row>
    <row r="416" spans="1:122" ht="13.5" thickBot="1" x14ac:dyDescent="0.25">
      <c r="A416" s="84">
        <v>2090</v>
      </c>
      <c r="B416" s="334">
        <v>26</v>
      </c>
      <c r="D416" s="87"/>
      <c r="E416" s="84"/>
      <c r="F416" s="88"/>
      <c r="G416" s="84"/>
      <c r="H416" s="89"/>
      <c r="I416" s="88"/>
      <c r="J416" s="84"/>
      <c r="K416" s="88"/>
      <c r="L416" s="89"/>
      <c r="M416" s="88"/>
      <c r="N416" s="88"/>
      <c r="O416" s="88"/>
      <c r="P416" s="90"/>
      <c r="Q416" s="88"/>
      <c r="R416" s="88"/>
      <c r="S416" s="88"/>
      <c r="T416" s="90"/>
      <c r="U416" s="88"/>
      <c r="V416" s="88"/>
      <c r="W416" s="88"/>
      <c r="X416" s="90"/>
      <c r="Y416" s="84"/>
      <c r="Z416" s="84"/>
      <c r="AA416" s="94"/>
      <c r="AB416" s="115"/>
      <c r="AC416" s="84"/>
      <c r="AD416" s="84"/>
      <c r="AE416" s="115"/>
      <c r="AF416" s="84"/>
      <c r="AG416" s="84"/>
      <c r="AH416" s="115"/>
      <c r="AI416" s="84"/>
      <c r="AJ416" s="84"/>
      <c r="AK416" s="224"/>
      <c r="AL416" s="84"/>
      <c r="AM416" s="94"/>
      <c r="AN416" s="224"/>
      <c r="AO416" s="84"/>
      <c r="AP416" s="94"/>
      <c r="AQ416" s="224"/>
      <c r="AR416" s="84"/>
      <c r="AS416" s="94"/>
      <c r="AT416" s="224"/>
      <c r="AU416" s="84"/>
      <c r="AV416" s="225"/>
      <c r="AW416" s="226"/>
      <c r="AX416" s="226"/>
      <c r="AY416" s="227"/>
      <c r="AZ416" s="116"/>
      <c r="BA416" s="97"/>
      <c r="BB416" s="98"/>
      <c r="BC416" s="98"/>
      <c r="BD416" s="98"/>
      <c r="BE416" s="118"/>
      <c r="BF416" s="101"/>
      <c r="BG416" s="84"/>
      <c r="BH416" s="84"/>
      <c r="BI416" s="102"/>
      <c r="BJ416" s="102"/>
      <c r="BK416" s="102"/>
      <c r="BL416" s="103"/>
      <c r="BM416" s="104"/>
      <c r="BN416" s="102"/>
      <c r="BO416" s="102"/>
      <c r="BP416" s="104"/>
      <c r="BQ416" s="104"/>
      <c r="BR416" s="104"/>
      <c r="BS416" s="237"/>
      <c r="BT416" s="105">
        <f t="shared" si="241"/>
        <v>1</v>
      </c>
      <c r="BU416" s="105">
        <f t="shared" si="242"/>
        <v>1</v>
      </c>
      <c r="BV416" s="105">
        <f t="shared" si="243"/>
        <v>1</v>
      </c>
      <c r="BW416" s="105">
        <f t="shared" si="231"/>
        <v>1</v>
      </c>
      <c r="BX416" s="105">
        <f t="shared" si="244"/>
        <v>1</v>
      </c>
      <c r="BY416" s="105">
        <f t="shared" si="245"/>
        <v>1</v>
      </c>
      <c r="BZ416" s="105">
        <f t="shared" si="246"/>
        <v>1</v>
      </c>
      <c r="CA416" s="221">
        <v>0.98</v>
      </c>
      <c r="CB416" s="221">
        <v>0.9</v>
      </c>
      <c r="CC416" s="339">
        <f t="shared" ref="CC416:CI416" si="266">AVERAGE(BT416:BT422)</f>
        <v>1</v>
      </c>
      <c r="CD416" s="339">
        <f t="shared" si="266"/>
        <v>1</v>
      </c>
      <c r="CE416" s="339">
        <f t="shared" si="266"/>
        <v>1</v>
      </c>
      <c r="CF416" s="339">
        <f t="shared" si="266"/>
        <v>1</v>
      </c>
      <c r="CG416" s="339">
        <f t="shared" si="266"/>
        <v>1</v>
      </c>
      <c r="CH416" s="339">
        <f t="shared" si="266"/>
        <v>1</v>
      </c>
      <c r="CI416" s="339">
        <f t="shared" si="266"/>
        <v>1</v>
      </c>
      <c r="CJ416" s="222">
        <v>0.998</v>
      </c>
      <c r="CK416" s="222">
        <v>0.95</v>
      </c>
      <c r="CL416" s="223">
        <f t="shared" si="233"/>
        <v>0</v>
      </c>
      <c r="CM416" s="223">
        <f t="shared" si="234"/>
        <v>0</v>
      </c>
      <c r="CN416" s="223">
        <f t="shared" si="235"/>
        <v>0</v>
      </c>
      <c r="CO416" s="223">
        <f t="shared" si="236"/>
        <v>0</v>
      </c>
      <c r="CP416" s="223">
        <f t="shared" si="237"/>
        <v>0</v>
      </c>
      <c r="CQ416" s="223">
        <f t="shared" si="238"/>
        <v>0</v>
      </c>
      <c r="CR416" s="223">
        <f t="shared" si="239"/>
        <v>0</v>
      </c>
      <c r="CS416" s="342">
        <f t="shared" ref="CS416:CY416" si="267">AVERAGE(CL416:CL422)</f>
        <v>0</v>
      </c>
      <c r="CT416" s="342">
        <f t="shared" si="267"/>
        <v>0</v>
      </c>
      <c r="CU416" s="342">
        <f t="shared" si="267"/>
        <v>0</v>
      </c>
      <c r="CV416" s="342">
        <f t="shared" si="267"/>
        <v>0</v>
      </c>
      <c r="CW416" s="342">
        <f t="shared" si="267"/>
        <v>0</v>
      </c>
      <c r="CX416" s="342">
        <f t="shared" si="267"/>
        <v>0</v>
      </c>
      <c r="CY416" s="342">
        <f t="shared" si="267"/>
        <v>0</v>
      </c>
      <c r="CZ416" s="342" t="e">
        <f>(SUM(Q415:Q421)-SUM(R415:R421))/SUM(Q415:Q421)</f>
        <v>#DIV/0!</v>
      </c>
      <c r="DA416" s="338" t="e">
        <f>(SUM(U415:U421)-SUM(V415:V421))/SUM(U415:U421)</f>
        <v>#DIV/0!</v>
      </c>
      <c r="DB416" s="338" t="e">
        <f>((SUM(E415:E421)-SUM(F415:F421))/SUM(E415:E421))</f>
        <v>#DIV/0!</v>
      </c>
      <c r="DC416" s="338" t="e">
        <f>((SUM(I415:I421)-SUM(J415:J421))/SUM(I415:I421))</f>
        <v>#DIV/0!</v>
      </c>
      <c r="DD416" s="338" t="e">
        <f>((SUM(M415:M421)-SUM(N415:N421))/SUM(M415:M421))</f>
        <v>#DIV/0!</v>
      </c>
      <c r="DE416" s="84">
        <f t="shared" si="258"/>
        <v>0</v>
      </c>
      <c r="DF416" s="84">
        <f t="shared" si="258"/>
        <v>0</v>
      </c>
      <c r="DG416" s="84">
        <f t="shared" si="258"/>
        <v>0</v>
      </c>
      <c r="DH416" s="84">
        <f t="shared" si="259"/>
        <v>0</v>
      </c>
      <c r="DI416" s="84">
        <f t="shared" si="259"/>
        <v>0</v>
      </c>
      <c r="DJ416" s="84">
        <f t="shared" si="259"/>
        <v>0</v>
      </c>
      <c r="DK416" s="84">
        <f t="shared" si="257"/>
        <v>0</v>
      </c>
      <c r="DL416" s="337">
        <f>IF(CC416&lt;99%,5000,IF(CC416&lt;99.2%,4500,IF(CC416&lt;99.3%,4000,IF(CC416&lt;99.4%,3500,IF(CC416&lt;99.5%,3000,IF(CC416&lt;99.6%,2500,IF(CC416&lt;99.7%,2000,IF(CC416&lt;99.8%,1500,))))))))</f>
        <v>0</v>
      </c>
      <c r="DM416" s="337">
        <f>IF(CD416&lt;99%,5000,IF(CD416&lt;99.2%,4500,IF(CD416&lt;99.3%,4000,IF(CD416&lt;99.4%,3500,IF(CD416&lt;99.5%,3000,IF(CD416&lt;99.6%,2500,IF(CD416&lt;99.7%,2000,IF(CD416&lt;99.8%,1500,))))))))</f>
        <v>0</v>
      </c>
      <c r="DN416" s="337">
        <f>IF(CE416&lt;99%,5000,IF(CE416&lt;99.2%,4500,IF(CE416&lt;99.3%,4000,IF(CE416&lt;99.4%,3500,IF(CE416&lt;99.5%,3000,IF(CE416&lt;99.6%,2500,IF(CE416&lt;99.7%,2000,IF(CE416&lt;99.8%,1500,))))))))</f>
        <v>0</v>
      </c>
      <c r="DO416" s="337">
        <f>IF(CF416&lt;88.2%,5000,IF(CF416&lt;88.4%,4500,IF(CF416&lt;88.5%,4000,IF(CF416&lt;88.6%,3500,IF(CF416&lt;88.7%,3000,IF(CF416&lt;88.8%,2500,IF(CF416&lt;88.9%,2000,IF(CF416&lt;90%,1500,))))))))</f>
        <v>0</v>
      </c>
      <c r="DP416" s="337">
        <f>IF(CG416&lt;99%,5000,IF(CG416&lt;99.2%,4500,IF(CG416&lt;99.3%,4000,IF(CG416&lt;99.4%,3500,IF(CG416&lt;99.5%,3000,IF(CG416&lt;99.6%,2500,IF(CG416&lt;99.7%,2000,IF(CG416&lt;99.8%,1500,))))))))</f>
        <v>0</v>
      </c>
      <c r="DQ416" s="337">
        <f>IF(CH416&lt;99%,5000,IF(CH416&lt;99.2%,4500,IF(CH416&lt;99.3%,4000,IF(CH416&lt;99.4%,3500,IF(CH416&lt;99.5%,3000,IF(CH416&lt;99.6%,2500,IF(CH416&lt;99.7%,2000,IF(CH416&lt;99.8%,1500,))))))))</f>
        <v>0</v>
      </c>
      <c r="DR416" s="337">
        <f>IF(CI416&lt;99%,5000,IF(CI416&lt;99.2%,4500,IF(CI416&lt;99.3%,4000,IF(CI416&lt;99.4%,3500,IF(CI416&lt;99.5%,3000,IF(CI416&lt;99.6%,2500,IF(CI416&lt;99.7%,2000,IF(CI416&lt;99.8%,1500,))))))))</f>
        <v>0</v>
      </c>
    </row>
    <row r="417" spans="1:122" ht="13.5" thickBot="1" x14ac:dyDescent="0.25">
      <c r="A417" s="84">
        <v>2091</v>
      </c>
      <c r="B417" s="335"/>
      <c r="D417" s="87"/>
      <c r="E417" s="84"/>
      <c r="F417" s="88"/>
      <c r="G417" s="84"/>
      <c r="H417" s="89"/>
      <c r="I417" s="88"/>
      <c r="J417" s="84"/>
      <c r="K417" s="88"/>
      <c r="L417" s="89"/>
      <c r="M417" s="88"/>
      <c r="N417" s="88"/>
      <c r="O417" s="88"/>
      <c r="P417" s="90"/>
      <c r="Q417" s="88"/>
      <c r="R417" s="88"/>
      <c r="S417" s="88"/>
      <c r="T417" s="90"/>
      <c r="U417" s="88"/>
      <c r="V417" s="88"/>
      <c r="W417" s="88"/>
      <c r="X417" s="90"/>
      <c r="Y417" s="84"/>
      <c r="Z417" s="84"/>
      <c r="AA417" s="94"/>
      <c r="AB417" s="115"/>
      <c r="AC417" s="84"/>
      <c r="AD417" s="84"/>
      <c r="AE417" s="115"/>
      <c r="AF417" s="84"/>
      <c r="AG417" s="84"/>
      <c r="AH417" s="115"/>
      <c r="AI417" s="84"/>
      <c r="AJ417" s="84"/>
      <c r="AK417" s="224"/>
      <c r="AL417" s="84"/>
      <c r="AM417" s="94"/>
      <c r="AN417" s="224"/>
      <c r="AO417" s="84"/>
      <c r="AP417" s="94"/>
      <c r="AQ417" s="224"/>
      <c r="AR417" s="84"/>
      <c r="AS417" s="94"/>
      <c r="AT417" s="224"/>
      <c r="AU417" s="84"/>
      <c r="AV417" s="225"/>
      <c r="AW417" s="226"/>
      <c r="AX417" s="226"/>
      <c r="AY417" s="227"/>
      <c r="AZ417" s="116"/>
      <c r="BA417" s="97"/>
      <c r="BB417" s="98"/>
      <c r="BC417" s="98"/>
      <c r="BD417" s="98"/>
      <c r="BE417" s="118"/>
      <c r="BF417" s="101"/>
      <c r="BG417" s="84"/>
      <c r="BH417" s="84"/>
      <c r="BI417" s="102"/>
      <c r="BJ417" s="102"/>
      <c r="BK417" s="102"/>
      <c r="BL417" s="103"/>
      <c r="BM417" s="104"/>
      <c r="BN417" s="102"/>
      <c r="BO417" s="102"/>
      <c r="BP417" s="104"/>
      <c r="BQ417" s="104"/>
      <c r="BR417" s="104"/>
      <c r="BS417" s="237"/>
      <c r="BT417" s="105">
        <f t="shared" si="241"/>
        <v>1</v>
      </c>
      <c r="BU417" s="105">
        <f t="shared" si="242"/>
        <v>1</v>
      </c>
      <c r="BV417" s="105">
        <f t="shared" si="243"/>
        <v>1</v>
      </c>
      <c r="BW417" s="105">
        <f t="shared" ref="BW417:BW474" si="268">IF(BP417&lt;1,1,AK417)</f>
        <v>1</v>
      </c>
      <c r="BX417" s="105">
        <f t="shared" si="244"/>
        <v>1</v>
      </c>
      <c r="BY417" s="105">
        <f t="shared" si="245"/>
        <v>1</v>
      </c>
      <c r="BZ417" s="105">
        <f t="shared" si="246"/>
        <v>1</v>
      </c>
      <c r="CA417" s="221">
        <v>0.98</v>
      </c>
      <c r="CB417" s="221">
        <v>0.9</v>
      </c>
      <c r="CC417" s="340"/>
      <c r="CD417" s="340"/>
      <c r="CE417" s="340"/>
      <c r="CF417" s="340"/>
      <c r="CG417" s="340"/>
      <c r="CH417" s="340"/>
      <c r="CI417" s="340"/>
      <c r="CJ417" s="222">
        <v>0.998</v>
      </c>
      <c r="CK417" s="222">
        <v>0.95</v>
      </c>
      <c r="CL417" s="223">
        <f t="shared" ref="CL417:CL474" si="269">AB417</f>
        <v>0</v>
      </c>
      <c r="CM417" s="223">
        <f t="shared" ref="CM417:CM474" si="270">AE417</f>
        <v>0</v>
      </c>
      <c r="CN417" s="223">
        <f t="shared" ref="CN417:CN474" si="271">AH417</f>
        <v>0</v>
      </c>
      <c r="CO417" s="223">
        <f t="shared" ref="CO417:CO474" si="272">AK417</f>
        <v>0</v>
      </c>
      <c r="CP417" s="223">
        <f t="shared" ref="CP417:CP474" si="273">AN417</f>
        <v>0</v>
      </c>
      <c r="CQ417" s="223">
        <f t="shared" ref="CQ417:CQ474" si="274">AQ417</f>
        <v>0</v>
      </c>
      <c r="CR417" s="223">
        <f t="shared" ref="CR417:CR474" si="275">AT417</f>
        <v>0</v>
      </c>
      <c r="CS417" s="343"/>
      <c r="CT417" s="343"/>
      <c r="CU417" s="343"/>
      <c r="CV417" s="343"/>
      <c r="CW417" s="343"/>
      <c r="CX417" s="343"/>
      <c r="CY417" s="343"/>
      <c r="CZ417" s="342"/>
      <c r="DA417" s="338"/>
      <c r="DB417" s="338"/>
      <c r="DC417" s="338"/>
      <c r="DD417" s="338"/>
      <c r="DE417" s="84">
        <f t="shared" si="258"/>
        <v>0</v>
      </c>
      <c r="DF417" s="84">
        <f t="shared" si="258"/>
        <v>0</v>
      </c>
      <c r="DG417" s="84">
        <f t="shared" si="258"/>
        <v>0</v>
      </c>
      <c r="DH417" s="84">
        <f t="shared" si="259"/>
        <v>0</v>
      </c>
      <c r="DI417" s="84">
        <f t="shared" si="259"/>
        <v>0</v>
      </c>
      <c r="DJ417" s="84">
        <f t="shared" si="259"/>
        <v>0</v>
      </c>
      <c r="DK417" s="84">
        <f t="shared" si="257"/>
        <v>0</v>
      </c>
      <c r="DL417" s="337"/>
      <c r="DM417" s="337"/>
      <c r="DN417" s="337"/>
      <c r="DO417" s="337"/>
      <c r="DP417" s="337"/>
      <c r="DQ417" s="337"/>
      <c r="DR417" s="337"/>
    </row>
    <row r="418" spans="1:122" ht="13.5" thickBot="1" x14ac:dyDescent="0.25">
      <c r="A418" s="84">
        <v>2092</v>
      </c>
      <c r="B418" s="335"/>
      <c r="D418" s="87"/>
      <c r="E418" s="84"/>
      <c r="F418" s="88"/>
      <c r="G418" s="84"/>
      <c r="H418" s="89"/>
      <c r="I418" s="88"/>
      <c r="J418" s="84"/>
      <c r="K418" s="88"/>
      <c r="L418" s="89"/>
      <c r="M418" s="88"/>
      <c r="N418" s="88"/>
      <c r="O418" s="88"/>
      <c r="P418" s="90"/>
      <c r="Q418" s="88"/>
      <c r="R418" s="88"/>
      <c r="S418" s="88"/>
      <c r="T418" s="90"/>
      <c r="U418" s="88"/>
      <c r="V418" s="88"/>
      <c r="W418" s="88"/>
      <c r="X418" s="90"/>
      <c r="Y418" s="84"/>
      <c r="Z418" s="84"/>
      <c r="AA418" s="94"/>
      <c r="AB418" s="115"/>
      <c r="AC418" s="84"/>
      <c r="AD418" s="84"/>
      <c r="AE418" s="115"/>
      <c r="AF418" s="84"/>
      <c r="AG418" s="84"/>
      <c r="AH418" s="115"/>
      <c r="AI418" s="84"/>
      <c r="AJ418" s="84"/>
      <c r="AK418" s="224"/>
      <c r="AL418" s="84"/>
      <c r="AM418" s="94"/>
      <c r="AN418" s="224"/>
      <c r="AO418" s="84"/>
      <c r="AP418" s="94"/>
      <c r="AQ418" s="224"/>
      <c r="AR418" s="84"/>
      <c r="AS418" s="94"/>
      <c r="AT418" s="224"/>
      <c r="AU418" s="84"/>
      <c r="AV418" s="225"/>
      <c r="AW418" s="226"/>
      <c r="AX418" s="226"/>
      <c r="AY418" s="227"/>
      <c r="AZ418" s="116"/>
      <c r="BA418" s="97"/>
      <c r="BB418" s="98"/>
      <c r="BC418" s="98"/>
      <c r="BD418" s="98"/>
      <c r="BE418" s="118"/>
      <c r="BF418" s="101"/>
      <c r="BG418" s="84"/>
      <c r="BH418" s="84"/>
      <c r="BI418" s="102"/>
      <c r="BJ418" s="102"/>
      <c r="BK418" s="102"/>
      <c r="BL418" s="103"/>
      <c r="BM418" s="104"/>
      <c r="BN418" s="102"/>
      <c r="BO418" s="102"/>
      <c r="BP418" s="104"/>
      <c r="BQ418" s="104"/>
      <c r="BR418" s="104"/>
      <c r="BS418" s="237"/>
      <c r="BT418" s="105">
        <f t="shared" ref="BT418:BT474" si="276">IF(BM418&lt;1,1,AB418)</f>
        <v>1</v>
      </c>
      <c r="BU418" s="105">
        <f t="shared" ref="BU418:BU474" si="277">IF(BN418&lt;1,1,AE418)</f>
        <v>1</v>
      </c>
      <c r="BV418" s="105">
        <f t="shared" ref="BV418:BV474" si="278">IF(BO418&lt;1,1,AH418)</f>
        <v>1</v>
      </c>
      <c r="BW418" s="105">
        <f t="shared" si="268"/>
        <v>1</v>
      </c>
      <c r="BX418" s="105">
        <f t="shared" ref="BX418:BX474" si="279">IF(BQ418&lt;1,1,AN418)</f>
        <v>1</v>
      </c>
      <c r="BY418" s="105">
        <f t="shared" ref="BY418:BY474" si="280">IF(BR418&lt;1,1,AQ418)</f>
        <v>1</v>
      </c>
      <c r="BZ418" s="105">
        <f t="shared" ref="BZ418:BZ474" si="281">IF(BS418&lt;1,1,AT418)</f>
        <v>1</v>
      </c>
      <c r="CA418" s="221">
        <v>0.98</v>
      </c>
      <c r="CB418" s="221">
        <v>0.9</v>
      </c>
      <c r="CC418" s="340"/>
      <c r="CD418" s="340"/>
      <c r="CE418" s="340"/>
      <c r="CF418" s="340"/>
      <c r="CG418" s="340"/>
      <c r="CH418" s="340"/>
      <c r="CI418" s="340"/>
      <c r="CJ418" s="222">
        <v>0.998</v>
      </c>
      <c r="CK418" s="222">
        <v>0.95</v>
      </c>
      <c r="CL418" s="223">
        <f t="shared" si="269"/>
        <v>0</v>
      </c>
      <c r="CM418" s="223">
        <f t="shared" si="270"/>
        <v>0</v>
      </c>
      <c r="CN418" s="223">
        <f t="shared" si="271"/>
        <v>0</v>
      </c>
      <c r="CO418" s="223">
        <f t="shared" si="272"/>
        <v>0</v>
      </c>
      <c r="CP418" s="223">
        <f t="shared" si="273"/>
        <v>0</v>
      </c>
      <c r="CQ418" s="223">
        <f t="shared" si="274"/>
        <v>0</v>
      </c>
      <c r="CR418" s="223">
        <f t="shared" si="275"/>
        <v>0</v>
      </c>
      <c r="CS418" s="343"/>
      <c r="CT418" s="343"/>
      <c r="CU418" s="343"/>
      <c r="CV418" s="343"/>
      <c r="CW418" s="343"/>
      <c r="CX418" s="343"/>
      <c r="CY418" s="343"/>
      <c r="CZ418" s="342"/>
      <c r="DA418" s="338"/>
      <c r="DB418" s="338"/>
      <c r="DC418" s="338"/>
      <c r="DD418" s="338"/>
      <c r="DE418" s="84">
        <f t="shared" si="258"/>
        <v>0</v>
      </c>
      <c r="DF418" s="84">
        <f t="shared" si="258"/>
        <v>0</v>
      </c>
      <c r="DG418" s="84">
        <f t="shared" si="258"/>
        <v>0</v>
      </c>
      <c r="DH418" s="84">
        <f t="shared" si="259"/>
        <v>0</v>
      </c>
      <c r="DI418" s="84">
        <f t="shared" si="259"/>
        <v>0</v>
      </c>
      <c r="DJ418" s="84">
        <f t="shared" si="259"/>
        <v>0</v>
      </c>
      <c r="DK418" s="84">
        <f t="shared" si="257"/>
        <v>0</v>
      </c>
      <c r="DL418" s="337"/>
      <c r="DM418" s="337"/>
      <c r="DN418" s="337"/>
      <c r="DO418" s="337"/>
      <c r="DP418" s="337"/>
      <c r="DQ418" s="337"/>
      <c r="DR418" s="337"/>
    </row>
    <row r="419" spans="1:122" ht="13.5" thickBot="1" x14ac:dyDescent="0.25">
      <c r="A419" s="84">
        <v>2093</v>
      </c>
      <c r="B419" s="335"/>
      <c r="D419" s="87"/>
      <c r="E419" s="84"/>
      <c r="F419" s="88"/>
      <c r="G419" s="84"/>
      <c r="H419" s="89"/>
      <c r="I419" s="88"/>
      <c r="J419" s="84"/>
      <c r="K419" s="88"/>
      <c r="L419" s="89"/>
      <c r="M419" s="88"/>
      <c r="N419" s="88"/>
      <c r="O419" s="88"/>
      <c r="P419" s="90"/>
      <c r="Q419" s="88"/>
      <c r="R419" s="88"/>
      <c r="S419" s="88"/>
      <c r="T419" s="90"/>
      <c r="U419" s="88"/>
      <c r="V419" s="88"/>
      <c r="W419" s="88"/>
      <c r="X419" s="90"/>
      <c r="Y419" s="84"/>
      <c r="Z419" s="84"/>
      <c r="AA419" s="94"/>
      <c r="AB419" s="115"/>
      <c r="AC419" s="84"/>
      <c r="AD419" s="84"/>
      <c r="AE419" s="115"/>
      <c r="AF419" s="84"/>
      <c r="AG419" s="84"/>
      <c r="AH419" s="115"/>
      <c r="AI419" s="84"/>
      <c r="AJ419" s="84"/>
      <c r="AK419" s="224"/>
      <c r="AL419" s="84"/>
      <c r="AM419" s="94"/>
      <c r="AN419" s="224"/>
      <c r="AO419" s="84"/>
      <c r="AP419" s="94"/>
      <c r="AQ419" s="224"/>
      <c r="AR419" s="84"/>
      <c r="AS419" s="94"/>
      <c r="AT419" s="224"/>
      <c r="AU419" s="84"/>
      <c r="AV419" s="225"/>
      <c r="AW419" s="226"/>
      <c r="AX419" s="226"/>
      <c r="AY419" s="227"/>
      <c r="AZ419" s="116"/>
      <c r="BA419" s="97"/>
      <c r="BB419" s="98"/>
      <c r="BC419" s="98"/>
      <c r="BD419" s="98"/>
      <c r="BE419" s="118"/>
      <c r="BF419" s="101"/>
      <c r="BG419" s="84"/>
      <c r="BH419" s="84"/>
      <c r="BI419" s="102"/>
      <c r="BJ419" s="102"/>
      <c r="BK419" s="102"/>
      <c r="BL419" s="103"/>
      <c r="BM419" s="104"/>
      <c r="BN419" s="102"/>
      <c r="BO419" s="102"/>
      <c r="BP419" s="104"/>
      <c r="BQ419" s="104"/>
      <c r="BR419" s="104"/>
      <c r="BS419" s="237"/>
      <c r="BT419" s="105">
        <f t="shared" si="276"/>
        <v>1</v>
      </c>
      <c r="BU419" s="105">
        <f t="shared" si="277"/>
        <v>1</v>
      </c>
      <c r="BV419" s="105">
        <f t="shared" si="278"/>
        <v>1</v>
      </c>
      <c r="BW419" s="105">
        <f t="shared" si="268"/>
        <v>1</v>
      </c>
      <c r="BX419" s="105">
        <f t="shared" si="279"/>
        <v>1</v>
      </c>
      <c r="BY419" s="105">
        <f t="shared" si="280"/>
        <v>1</v>
      </c>
      <c r="BZ419" s="105">
        <f t="shared" si="281"/>
        <v>1</v>
      </c>
      <c r="CA419" s="221">
        <v>0.98</v>
      </c>
      <c r="CB419" s="221">
        <v>0.9</v>
      </c>
      <c r="CC419" s="340"/>
      <c r="CD419" s="340"/>
      <c r="CE419" s="340"/>
      <c r="CF419" s="340"/>
      <c r="CG419" s="340"/>
      <c r="CH419" s="340"/>
      <c r="CI419" s="340"/>
      <c r="CJ419" s="222">
        <v>0.998</v>
      </c>
      <c r="CK419" s="222">
        <v>0.95</v>
      </c>
      <c r="CL419" s="223">
        <f t="shared" si="269"/>
        <v>0</v>
      </c>
      <c r="CM419" s="223">
        <f t="shared" si="270"/>
        <v>0</v>
      </c>
      <c r="CN419" s="223">
        <f t="shared" si="271"/>
        <v>0</v>
      </c>
      <c r="CO419" s="223">
        <f t="shared" si="272"/>
        <v>0</v>
      </c>
      <c r="CP419" s="223">
        <f t="shared" si="273"/>
        <v>0</v>
      </c>
      <c r="CQ419" s="223">
        <f t="shared" si="274"/>
        <v>0</v>
      </c>
      <c r="CR419" s="223">
        <f t="shared" si="275"/>
        <v>0</v>
      </c>
      <c r="CS419" s="343"/>
      <c r="CT419" s="343"/>
      <c r="CU419" s="343"/>
      <c r="CV419" s="343"/>
      <c r="CW419" s="343"/>
      <c r="CX419" s="343"/>
      <c r="CY419" s="343"/>
      <c r="CZ419" s="342"/>
      <c r="DA419" s="338"/>
      <c r="DB419" s="338"/>
      <c r="DC419" s="338"/>
      <c r="DD419" s="338"/>
      <c r="DE419" s="84">
        <f t="shared" si="258"/>
        <v>0</v>
      </c>
      <c r="DF419" s="84">
        <f t="shared" si="258"/>
        <v>0</v>
      </c>
      <c r="DG419" s="84">
        <f t="shared" si="258"/>
        <v>0</v>
      </c>
      <c r="DH419" s="84">
        <f t="shared" si="259"/>
        <v>0</v>
      </c>
      <c r="DI419" s="84">
        <f t="shared" si="259"/>
        <v>0</v>
      </c>
      <c r="DJ419" s="84">
        <f t="shared" si="259"/>
        <v>0</v>
      </c>
      <c r="DK419" s="84">
        <f t="shared" si="257"/>
        <v>0</v>
      </c>
      <c r="DL419" s="337"/>
      <c r="DM419" s="337"/>
      <c r="DN419" s="337"/>
      <c r="DO419" s="337"/>
      <c r="DP419" s="337"/>
      <c r="DQ419" s="337"/>
      <c r="DR419" s="337"/>
    </row>
    <row r="420" spans="1:122" ht="13.5" thickBot="1" x14ac:dyDescent="0.25">
      <c r="A420" s="84">
        <v>2094</v>
      </c>
      <c r="B420" s="335"/>
      <c r="D420" s="87"/>
      <c r="E420" s="84"/>
      <c r="F420" s="88"/>
      <c r="G420" s="84"/>
      <c r="H420" s="89"/>
      <c r="I420" s="88"/>
      <c r="J420" s="84"/>
      <c r="K420" s="88"/>
      <c r="L420" s="89"/>
      <c r="M420" s="88"/>
      <c r="N420" s="88"/>
      <c r="O420" s="88"/>
      <c r="P420" s="90"/>
      <c r="Q420" s="88"/>
      <c r="R420" s="88"/>
      <c r="S420" s="88"/>
      <c r="T420" s="90"/>
      <c r="U420" s="88"/>
      <c r="V420" s="88"/>
      <c r="W420" s="88"/>
      <c r="X420" s="90"/>
      <c r="Y420" s="84"/>
      <c r="Z420" s="84"/>
      <c r="AA420" s="94"/>
      <c r="AB420" s="115"/>
      <c r="AC420" s="84"/>
      <c r="AD420" s="84"/>
      <c r="AE420" s="115"/>
      <c r="AF420" s="84"/>
      <c r="AG420" s="84"/>
      <c r="AH420" s="115"/>
      <c r="AI420" s="84"/>
      <c r="AJ420" s="84"/>
      <c r="AK420" s="224"/>
      <c r="AL420" s="84"/>
      <c r="AM420" s="94"/>
      <c r="AN420" s="224"/>
      <c r="AO420" s="84"/>
      <c r="AP420" s="94"/>
      <c r="AQ420" s="224"/>
      <c r="AR420" s="84"/>
      <c r="AS420" s="94"/>
      <c r="AT420" s="224"/>
      <c r="AU420" s="84"/>
      <c r="AV420" s="225"/>
      <c r="AW420" s="226"/>
      <c r="AX420" s="226"/>
      <c r="AY420" s="227"/>
      <c r="AZ420" s="116"/>
      <c r="BA420" s="97"/>
      <c r="BB420" s="98"/>
      <c r="BC420" s="98"/>
      <c r="BD420" s="98"/>
      <c r="BE420" s="118"/>
      <c r="BF420" s="101"/>
      <c r="BG420" s="84"/>
      <c r="BH420" s="84"/>
      <c r="BI420" s="102"/>
      <c r="BJ420" s="102"/>
      <c r="BK420" s="102"/>
      <c r="BL420" s="103"/>
      <c r="BM420" s="104"/>
      <c r="BN420" s="102"/>
      <c r="BO420" s="102"/>
      <c r="BP420" s="104"/>
      <c r="BQ420" s="104"/>
      <c r="BR420" s="104"/>
      <c r="BS420" s="237"/>
      <c r="BT420" s="105">
        <f t="shared" si="276"/>
        <v>1</v>
      </c>
      <c r="BU420" s="105">
        <f t="shared" si="277"/>
        <v>1</v>
      </c>
      <c r="BV420" s="105">
        <f t="shared" si="278"/>
        <v>1</v>
      </c>
      <c r="BW420" s="105">
        <f t="shared" si="268"/>
        <v>1</v>
      </c>
      <c r="BX420" s="105">
        <f t="shared" si="279"/>
        <v>1</v>
      </c>
      <c r="BY420" s="105">
        <f t="shared" si="280"/>
        <v>1</v>
      </c>
      <c r="BZ420" s="105">
        <f t="shared" si="281"/>
        <v>1</v>
      </c>
      <c r="CA420" s="221">
        <v>0.98</v>
      </c>
      <c r="CB420" s="221">
        <v>0.9</v>
      </c>
      <c r="CC420" s="340"/>
      <c r="CD420" s="340"/>
      <c r="CE420" s="340"/>
      <c r="CF420" s="340"/>
      <c r="CG420" s="340"/>
      <c r="CH420" s="340"/>
      <c r="CI420" s="340"/>
      <c r="CJ420" s="222">
        <v>0.998</v>
      </c>
      <c r="CK420" s="222">
        <v>0.95</v>
      </c>
      <c r="CL420" s="223">
        <f t="shared" si="269"/>
        <v>0</v>
      </c>
      <c r="CM420" s="223">
        <f t="shared" si="270"/>
        <v>0</v>
      </c>
      <c r="CN420" s="223">
        <f t="shared" si="271"/>
        <v>0</v>
      </c>
      <c r="CO420" s="223">
        <f t="shared" si="272"/>
        <v>0</v>
      </c>
      <c r="CP420" s="223">
        <f t="shared" si="273"/>
        <v>0</v>
      </c>
      <c r="CQ420" s="223">
        <f t="shared" si="274"/>
        <v>0</v>
      </c>
      <c r="CR420" s="223">
        <f t="shared" si="275"/>
        <v>0</v>
      </c>
      <c r="CS420" s="343"/>
      <c r="CT420" s="343"/>
      <c r="CU420" s="343"/>
      <c r="CV420" s="343"/>
      <c r="CW420" s="343"/>
      <c r="CX420" s="343"/>
      <c r="CY420" s="343"/>
      <c r="CZ420" s="342"/>
      <c r="DA420" s="338"/>
      <c r="DB420" s="338"/>
      <c r="DC420" s="338"/>
      <c r="DD420" s="338"/>
      <c r="DE420" s="84">
        <f t="shared" si="258"/>
        <v>0</v>
      </c>
      <c r="DF420" s="84">
        <f t="shared" si="258"/>
        <v>0</v>
      </c>
      <c r="DG420" s="84">
        <f t="shared" si="258"/>
        <v>0</v>
      </c>
      <c r="DH420" s="84">
        <f t="shared" si="259"/>
        <v>0</v>
      </c>
      <c r="DI420" s="84">
        <f t="shared" si="259"/>
        <v>0</v>
      </c>
      <c r="DJ420" s="84">
        <f t="shared" si="259"/>
        <v>0</v>
      </c>
      <c r="DK420" s="84">
        <f t="shared" si="257"/>
        <v>0</v>
      </c>
      <c r="DL420" s="337"/>
      <c r="DM420" s="337"/>
      <c r="DN420" s="337"/>
      <c r="DO420" s="337"/>
      <c r="DP420" s="337"/>
      <c r="DQ420" s="337"/>
      <c r="DR420" s="337"/>
    </row>
    <row r="421" spans="1:122" ht="13.5" thickBot="1" x14ac:dyDescent="0.25">
      <c r="A421" s="84">
        <v>2095</v>
      </c>
      <c r="B421" s="335"/>
      <c r="D421" s="87"/>
      <c r="E421" s="84"/>
      <c r="F421" s="88"/>
      <c r="G421" s="84"/>
      <c r="H421" s="89"/>
      <c r="I421" s="88"/>
      <c r="J421" s="84"/>
      <c r="K421" s="88"/>
      <c r="L421" s="89"/>
      <c r="M421" s="88"/>
      <c r="N421" s="88"/>
      <c r="O421" s="88"/>
      <c r="P421" s="90"/>
      <c r="Q421" s="88"/>
      <c r="R421" s="88"/>
      <c r="S421" s="88"/>
      <c r="T421" s="90"/>
      <c r="U421" s="88"/>
      <c r="V421" s="88"/>
      <c r="W421" s="88"/>
      <c r="X421" s="90"/>
      <c r="Y421" s="84"/>
      <c r="Z421" s="84"/>
      <c r="AA421" s="94"/>
      <c r="AB421" s="115"/>
      <c r="AC421" s="84"/>
      <c r="AD421" s="84"/>
      <c r="AE421" s="115"/>
      <c r="AF421" s="84"/>
      <c r="AG421" s="84"/>
      <c r="AH421" s="115"/>
      <c r="AI421" s="84"/>
      <c r="AJ421" s="84"/>
      <c r="AK421" s="224"/>
      <c r="AL421" s="84"/>
      <c r="AM421" s="94"/>
      <c r="AN421" s="224"/>
      <c r="AO421" s="84"/>
      <c r="AP421" s="94"/>
      <c r="AQ421" s="224"/>
      <c r="AR421" s="84"/>
      <c r="AS421" s="94"/>
      <c r="AT421" s="224"/>
      <c r="AU421" s="84"/>
      <c r="AV421" s="225"/>
      <c r="AW421" s="226"/>
      <c r="AX421" s="226"/>
      <c r="AY421" s="227"/>
      <c r="AZ421" s="116"/>
      <c r="BA421" s="97"/>
      <c r="BB421" s="98"/>
      <c r="BC421" s="98"/>
      <c r="BD421" s="98"/>
      <c r="BE421" s="118"/>
      <c r="BF421" s="101"/>
      <c r="BG421" s="84"/>
      <c r="BH421" s="84"/>
      <c r="BI421" s="102"/>
      <c r="BJ421" s="102"/>
      <c r="BK421" s="102"/>
      <c r="BL421" s="103"/>
      <c r="BM421" s="104"/>
      <c r="BN421" s="102"/>
      <c r="BO421" s="102"/>
      <c r="BP421" s="104"/>
      <c r="BQ421" s="104"/>
      <c r="BR421" s="104"/>
      <c r="BS421" s="237"/>
      <c r="BT421" s="105">
        <f t="shared" si="276"/>
        <v>1</v>
      </c>
      <c r="BU421" s="105">
        <f t="shared" si="277"/>
        <v>1</v>
      </c>
      <c r="BV421" s="105">
        <f t="shared" si="278"/>
        <v>1</v>
      </c>
      <c r="BW421" s="105">
        <f t="shared" si="268"/>
        <v>1</v>
      </c>
      <c r="BX421" s="105">
        <f t="shared" si="279"/>
        <v>1</v>
      </c>
      <c r="BY421" s="105">
        <f t="shared" si="280"/>
        <v>1</v>
      </c>
      <c r="BZ421" s="105">
        <f t="shared" si="281"/>
        <v>1</v>
      </c>
      <c r="CA421" s="221">
        <v>0.98</v>
      </c>
      <c r="CB421" s="221">
        <v>0.9</v>
      </c>
      <c r="CC421" s="340"/>
      <c r="CD421" s="340"/>
      <c r="CE421" s="340"/>
      <c r="CF421" s="340"/>
      <c r="CG421" s="340"/>
      <c r="CH421" s="340"/>
      <c r="CI421" s="340"/>
      <c r="CJ421" s="222">
        <v>0.998</v>
      </c>
      <c r="CK421" s="222">
        <v>0.95</v>
      </c>
      <c r="CL421" s="223">
        <f t="shared" si="269"/>
        <v>0</v>
      </c>
      <c r="CM421" s="223">
        <f t="shared" si="270"/>
        <v>0</v>
      </c>
      <c r="CN421" s="223">
        <f t="shared" si="271"/>
        <v>0</v>
      </c>
      <c r="CO421" s="223">
        <f t="shared" si="272"/>
        <v>0</v>
      </c>
      <c r="CP421" s="223">
        <f t="shared" si="273"/>
        <v>0</v>
      </c>
      <c r="CQ421" s="223">
        <f t="shared" si="274"/>
        <v>0</v>
      </c>
      <c r="CR421" s="223">
        <f t="shared" si="275"/>
        <v>0</v>
      </c>
      <c r="CS421" s="343"/>
      <c r="CT421" s="343"/>
      <c r="CU421" s="343"/>
      <c r="CV421" s="343"/>
      <c r="CW421" s="343"/>
      <c r="CX421" s="343"/>
      <c r="CY421" s="343"/>
      <c r="CZ421" s="342"/>
      <c r="DA421" s="338"/>
      <c r="DB421" s="338"/>
      <c r="DC421" s="338"/>
      <c r="DD421" s="338"/>
      <c r="DE421" s="84">
        <f t="shared" si="258"/>
        <v>0</v>
      </c>
      <c r="DF421" s="84">
        <f t="shared" si="258"/>
        <v>0</v>
      </c>
      <c r="DG421" s="84">
        <f t="shared" si="258"/>
        <v>0</v>
      </c>
      <c r="DH421" s="84">
        <f t="shared" si="259"/>
        <v>0</v>
      </c>
      <c r="DI421" s="84">
        <f t="shared" si="259"/>
        <v>0</v>
      </c>
      <c r="DJ421" s="84">
        <f t="shared" si="259"/>
        <v>0</v>
      </c>
      <c r="DK421" s="84">
        <f t="shared" si="257"/>
        <v>0</v>
      </c>
      <c r="DL421" s="337"/>
      <c r="DM421" s="337"/>
      <c r="DN421" s="337"/>
      <c r="DO421" s="337"/>
      <c r="DP421" s="337"/>
      <c r="DQ421" s="337"/>
      <c r="DR421" s="337"/>
    </row>
    <row r="422" spans="1:122" ht="13.5" thickBot="1" x14ac:dyDescent="0.25">
      <c r="A422" s="84">
        <v>2096</v>
      </c>
      <c r="B422" s="336"/>
      <c r="D422" s="87"/>
      <c r="E422" s="84"/>
      <c r="F422" s="88"/>
      <c r="G422" s="84"/>
      <c r="H422" s="89"/>
      <c r="I422" s="88"/>
      <c r="J422" s="84"/>
      <c r="K422" s="88"/>
      <c r="L422" s="89"/>
      <c r="M422" s="88"/>
      <c r="N422" s="88"/>
      <c r="O422" s="88"/>
      <c r="P422" s="90"/>
      <c r="Q422" s="88"/>
      <c r="R422" s="88"/>
      <c r="S422" s="88"/>
      <c r="T422" s="90"/>
      <c r="U422" s="88"/>
      <c r="V422" s="88"/>
      <c r="W422" s="88"/>
      <c r="X422" s="90"/>
      <c r="Y422" s="84"/>
      <c r="Z422" s="84"/>
      <c r="AA422" s="94"/>
      <c r="AB422" s="115"/>
      <c r="AC422" s="84"/>
      <c r="AD422" s="84"/>
      <c r="AE422" s="115"/>
      <c r="AF422" s="84"/>
      <c r="AG422" s="84"/>
      <c r="AH422" s="115"/>
      <c r="AI422" s="84"/>
      <c r="AJ422" s="84"/>
      <c r="AK422" s="224"/>
      <c r="AL422" s="84"/>
      <c r="AM422" s="94"/>
      <c r="AN422" s="224"/>
      <c r="AO422" s="84"/>
      <c r="AP422" s="94"/>
      <c r="AQ422" s="224"/>
      <c r="AR422" s="84"/>
      <c r="AS422" s="94"/>
      <c r="AT422" s="224"/>
      <c r="AU422" s="84"/>
      <c r="AV422" s="225"/>
      <c r="AW422" s="226"/>
      <c r="AX422" s="226"/>
      <c r="AY422" s="227"/>
      <c r="AZ422" s="116"/>
      <c r="BA422" s="97"/>
      <c r="BB422" s="98"/>
      <c r="BC422" s="98"/>
      <c r="BD422" s="98"/>
      <c r="BE422" s="118"/>
      <c r="BF422" s="101"/>
      <c r="BG422" s="84"/>
      <c r="BH422" s="84"/>
      <c r="BI422" s="102"/>
      <c r="BJ422" s="102"/>
      <c r="BK422" s="102"/>
      <c r="BL422" s="103"/>
      <c r="BM422" s="104"/>
      <c r="BN422" s="102"/>
      <c r="BO422" s="102"/>
      <c r="BP422" s="104"/>
      <c r="BQ422" s="104"/>
      <c r="BR422" s="104"/>
      <c r="BS422" s="237"/>
      <c r="BT422" s="105">
        <f t="shared" si="276"/>
        <v>1</v>
      </c>
      <c r="BU422" s="105">
        <f t="shared" si="277"/>
        <v>1</v>
      </c>
      <c r="BV422" s="105">
        <f t="shared" si="278"/>
        <v>1</v>
      </c>
      <c r="BW422" s="105">
        <f t="shared" si="268"/>
        <v>1</v>
      </c>
      <c r="BX422" s="105">
        <f t="shared" si="279"/>
        <v>1</v>
      </c>
      <c r="BY422" s="105">
        <f t="shared" si="280"/>
        <v>1</v>
      </c>
      <c r="BZ422" s="105">
        <f t="shared" si="281"/>
        <v>1</v>
      </c>
      <c r="CA422" s="221">
        <v>0.98</v>
      </c>
      <c r="CB422" s="221">
        <v>0.9</v>
      </c>
      <c r="CC422" s="341"/>
      <c r="CD422" s="341"/>
      <c r="CE422" s="341"/>
      <c r="CF422" s="341"/>
      <c r="CG422" s="341"/>
      <c r="CH422" s="341"/>
      <c r="CI422" s="341"/>
      <c r="CJ422" s="222">
        <v>0.998</v>
      </c>
      <c r="CK422" s="222">
        <v>0.95</v>
      </c>
      <c r="CL422" s="223">
        <f t="shared" si="269"/>
        <v>0</v>
      </c>
      <c r="CM422" s="223">
        <f t="shared" si="270"/>
        <v>0</v>
      </c>
      <c r="CN422" s="223">
        <f t="shared" si="271"/>
        <v>0</v>
      </c>
      <c r="CO422" s="223">
        <f t="shared" si="272"/>
        <v>0</v>
      </c>
      <c r="CP422" s="223">
        <f t="shared" si="273"/>
        <v>0</v>
      </c>
      <c r="CQ422" s="223">
        <f t="shared" si="274"/>
        <v>0</v>
      </c>
      <c r="CR422" s="223">
        <f t="shared" si="275"/>
        <v>0</v>
      </c>
      <c r="CS422" s="343"/>
      <c r="CT422" s="343"/>
      <c r="CU422" s="343"/>
      <c r="CV422" s="343"/>
      <c r="CW422" s="343"/>
      <c r="CX422" s="343"/>
      <c r="CY422" s="343"/>
      <c r="CZ422" s="342"/>
      <c r="DA422" s="338"/>
      <c r="DB422" s="338"/>
      <c r="DC422" s="338"/>
      <c r="DD422" s="338"/>
      <c r="DE422" s="84">
        <f t="shared" si="258"/>
        <v>0</v>
      </c>
      <c r="DF422" s="84">
        <f t="shared" si="258"/>
        <v>0</v>
      </c>
      <c r="DG422" s="84">
        <f t="shared" si="258"/>
        <v>0</v>
      </c>
      <c r="DH422" s="84">
        <f t="shared" si="259"/>
        <v>0</v>
      </c>
      <c r="DI422" s="84">
        <f t="shared" si="259"/>
        <v>0</v>
      </c>
      <c r="DJ422" s="84">
        <f t="shared" si="259"/>
        <v>0</v>
      </c>
      <c r="DK422" s="84">
        <f t="shared" si="257"/>
        <v>0</v>
      </c>
      <c r="DL422" s="337"/>
      <c r="DM422" s="337"/>
      <c r="DN422" s="337"/>
      <c r="DO422" s="337"/>
      <c r="DP422" s="337"/>
      <c r="DQ422" s="337"/>
      <c r="DR422" s="337"/>
    </row>
    <row r="423" spans="1:122" ht="13.5" thickBot="1" x14ac:dyDescent="0.25">
      <c r="A423" s="84">
        <v>2097</v>
      </c>
      <c r="B423" s="334">
        <v>27</v>
      </c>
      <c r="D423" s="87"/>
      <c r="E423" s="84"/>
      <c r="F423" s="88"/>
      <c r="G423" s="84"/>
      <c r="H423" s="89"/>
      <c r="I423" s="88"/>
      <c r="J423" s="84"/>
      <c r="K423" s="88"/>
      <c r="L423" s="89"/>
      <c r="M423" s="88"/>
      <c r="N423" s="88"/>
      <c r="O423" s="88"/>
      <c r="P423" s="90"/>
      <c r="Q423" s="88"/>
      <c r="R423" s="88"/>
      <c r="S423" s="88"/>
      <c r="T423" s="90"/>
      <c r="U423" s="88"/>
      <c r="V423" s="88"/>
      <c r="W423" s="88"/>
      <c r="X423" s="90"/>
      <c r="Y423" s="84"/>
      <c r="Z423" s="84"/>
      <c r="AA423" s="94"/>
      <c r="AB423" s="115"/>
      <c r="AC423" s="84"/>
      <c r="AD423" s="84"/>
      <c r="AE423" s="115"/>
      <c r="AF423" s="84"/>
      <c r="AG423" s="84"/>
      <c r="AH423" s="115"/>
      <c r="AI423" s="84"/>
      <c r="AJ423" s="84"/>
      <c r="AK423" s="224"/>
      <c r="AL423" s="84"/>
      <c r="AM423" s="94"/>
      <c r="AN423" s="224"/>
      <c r="AO423" s="84"/>
      <c r="AP423" s="94"/>
      <c r="AQ423" s="224"/>
      <c r="AR423" s="84"/>
      <c r="AS423" s="94"/>
      <c r="AT423" s="224"/>
      <c r="AU423" s="84"/>
      <c r="AV423" s="225"/>
      <c r="AW423" s="226"/>
      <c r="AX423" s="226"/>
      <c r="AY423" s="227"/>
      <c r="AZ423" s="116"/>
      <c r="BA423" s="97"/>
      <c r="BB423" s="98"/>
      <c r="BC423" s="98"/>
      <c r="BD423" s="98"/>
      <c r="BE423" s="118"/>
      <c r="BF423" s="101"/>
      <c r="BG423" s="84"/>
      <c r="BH423" s="84"/>
      <c r="BI423" s="102"/>
      <c r="BJ423" s="102"/>
      <c r="BK423" s="102"/>
      <c r="BL423" s="103"/>
      <c r="BM423" s="104"/>
      <c r="BN423" s="102"/>
      <c r="BO423" s="102"/>
      <c r="BP423" s="104"/>
      <c r="BQ423" s="104"/>
      <c r="BR423" s="104"/>
      <c r="BS423" s="237"/>
      <c r="BT423" s="105">
        <f t="shared" si="276"/>
        <v>1</v>
      </c>
      <c r="BU423" s="105">
        <f t="shared" si="277"/>
        <v>1</v>
      </c>
      <c r="BV423" s="105">
        <f t="shared" si="278"/>
        <v>1</v>
      </c>
      <c r="BW423" s="105">
        <f t="shared" si="268"/>
        <v>1</v>
      </c>
      <c r="BX423" s="105">
        <f t="shared" si="279"/>
        <v>1</v>
      </c>
      <c r="BY423" s="105">
        <f t="shared" si="280"/>
        <v>1</v>
      </c>
      <c r="BZ423" s="105">
        <f t="shared" si="281"/>
        <v>1</v>
      </c>
      <c r="CA423" s="221">
        <v>0.98</v>
      </c>
      <c r="CB423" s="221">
        <v>0.9</v>
      </c>
      <c r="CC423" s="339">
        <f t="shared" ref="CC423:CI423" si="282">AVERAGE(BT423:BT429)</f>
        <v>1</v>
      </c>
      <c r="CD423" s="339">
        <f t="shared" si="282"/>
        <v>1</v>
      </c>
      <c r="CE423" s="339">
        <f t="shared" si="282"/>
        <v>1</v>
      </c>
      <c r="CF423" s="339">
        <f t="shared" si="282"/>
        <v>1</v>
      </c>
      <c r="CG423" s="339">
        <f t="shared" si="282"/>
        <v>1</v>
      </c>
      <c r="CH423" s="339">
        <f t="shared" si="282"/>
        <v>1</v>
      </c>
      <c r="CI423" s="339">
        <f t="shared" si="282"/>
        <v>1</v>
      </c>
      <c r="CJ423" s="222">
        <v>0.998</v>
      </c>
      <c r="CK423" s="222">
        <v>0.95</v>
      </c>
      <c r="CL423" s="223">
        <f t="shared" si="269"/>
        <v>0</v>
      </c>
      <c r="CM423" s="223">
        <f t="shared" si="270"/>
        <v>0</v>
      </c>
      <c r="CN423" s="223">
        <f t="shared" si="271"/>
        <v>0</v>
      </c>
      <c r="CO423" s="223">
        <f t="shared" si="272"/>
        <v>0</v>
      </c>
      <c r="CP423" s="223">
        <f t="shared" si="273"/>
        <v>0</v>
      </c>
      <c r="CQ423" s="223">
        <f t="shared" si="274"/>
        <v>0</v>
      </c>
      <c r="CR423" s="223">
        <f t="shared" si="275"/>
        <v>0</v>
      </c>
      <c r="CS423" s="342">
        <f t="shared" ref="CS423:CY423" si="283">AVERAGE(CL423:CL429)</f>
        <v>0</v>
      </c>
      <c r="CT423" s="342">
        <f t="shared" si="283"/>
        <v>0</v>
      </c>
      <c r="CU423" s="342">
        <f t="shared" si="283"/>
        <v>0</v>
      </c>
      <c r="CV423" s="342">
        <f t="shared" si="283"/>
        <v>0</v>
      </c>
      <c r="CW423" s="342">
        <f t="shared" si="283"/>
        <v>0</v>
      </c>
      <c r="CX423" s="342">
        <f t="shared" si="283"/>
        <v>0</v>
      </c>
      <c r="CY423" s="342">
        <f t="shared" si="283"/>
        <v>0</v>
      </c>
      <c r="CZ423" s="342" t="e">
        <f>(SUM(Q422:Q428)-SUM(R422:R428))/SUM(Q422:Q428)</f>
        <v>#DIV/0!</v>
      </c>
      <c r="DA423" s="338" t="e">
        <f>(SUM(U422:U428)-SUM(V422:V428))/SUM(U422:U428)</f>
        <v>#DIV/0!</v>
      </c>
      <c r="DB423" s="338" t="e">
        <f>((SUM(E422:E428)-SUM(F422:F428))/SUM(E422:E428))</f>
        <v>#DIV/0!</v>
      </c>
      <c r="DC423" s="338" t="e">
        <f>((SUM(I422:I428)-SUM(J422:J428))/SUM(I422:I428))</f>
        <v>#DIV/0!</v>
      </c>
      <c r="DD423" s="338" t="e">
        <f>((SUM(M422:M428)-SUM(N422:N428))/SUM(M422:M428))</f>
        <v>#DIV/0!</v>
      </c>
      <c r="DE423" s="84">
        <f t="shared" si="258"/>
        <v>0</v>
      </c>
      <c r="DF423" s="84">
        <f t="shared" si="258"/>
        <v>0</v>
      </c>
      <c r="DG423" s="84">
        <f t="shared" si="258"/>
        <v>0</v>
      </c>
      <c r="DH423" s="84">
        <f t="shared" si="259"/>
        <v>0</v>
      </c>
      <c r="DI423" s="84">
        <f t="shared" si="259"/>
        <v>0</v>
      </c>
      <c r="DJ423" s="84">
        <f t="shared" si="259"/>
        <v>0</v>
      </c>
      <c r="DK423" s="84">
        <f t="shared" si="257"/>
        <v>0</v>
      </c>
      <c r="DL423" s="337">
        <f>IF(CC423&lt;99%,5000,IF(CC423&lt;99.2%,4500,IF(CC423&lt;99.3%,4000,IF(CC423&lt;99.4%,3500,IF(CC423&lt;99.5%,3000,IF(CC423&lt;99.6%,2500,IF(CC423&lt;99.7%,2000,IF(CC423&lt;99.8%,1500,))))))))</f>
        <v>0</v>
      </c>
      <c r="DM423" s="337">
        <f>IF(CD423&lt;99%,5000,IF(CD423&lt;99.2%,4500,IF(CD423&lt;99.3%,4000,IF(CD423&lt;99.4%,3500,IF(CD423&lt;99.5%,3000,IF(CD423&lt;99.6%,2500,IF(CD423&lt;99.7%,2000,IF(CD423&lt;99.8%,1500,))))))))</f>
        <v>0</v>
      </c>
      <c r="DN423" s="337">
        <f>IF(CE423&lt;99%,5000,IF(CE423&lt;99.2%,4500,IF(CE423&lt;99.3%,4000,IF(CE423&lt;99.4%,3500,IF(CE423&lt;99.5%,3000,IF(CE423&lt;99.6%,2500,IF(CE423&lt;99.7%,2000,IF(CE423&lt;99.8%,1500,))))))))</f>
        <v>0</v>
      </c>
      <c r="DO423" s="337">
        <f>IF(CF423&lt;88.2%,5000,IF(CF423&lt;88.4%,4500,IF(CF423&lt;88.5%,4000,IF(CF423&lt;88.6%,3500,IF(CF423&lt;88.7%,3000,IF(CF423&lt;88.8%,2500,IF(CF423&lt;88.9%,2000,IF(CF423&lt;90%,1500,))))))))</f>
        <v>0</v>
      </c>
      <c r="DP423" s="337">
        <f>IF(CG423&lt;99%,5000,IF(CG423&lt;99.2%,4500,IF(CG423&lt;99.3%,4000,IF(CG423&lt;99.4%,3500,IF(CG423&lt;99.5%,3000,IF(CG423&lt;99.6%,2500,IF(CG423&lt;99.7%,2000,IF(CG423&lt;99.8%,1500,))))))))</f>
        <v>0</v>
      </c>
      <c r="DQ423" s="337">
        <f>IF(CH423&lt;99%,5000,IF(CH423&lt;99.2%,4500,IF(CH423&lt;99.3%,4000,IF(CH423&lt;99.4%,3500,IF(CH423&lt;99.5%,3000,IF(CH423&lt;99.6%,2500,IF(CH423&lt;99.7%,2000,IF(CH423&lt;99.8%,1500,))))))))</f>
        <v>0</v>
      </c>
      <c r="DR423" s="337">
        <f>IF(CI423&lt;99%,5000,IF(CI423&lt;99.2%,4500,IF(CI423&lt;99.3%,4000,IF(CI423&lt;99.4%,3500,IF(CI423&lt;99.5%,3000,IF(CI423&lt;99.6%,2500,IF(CI423&lt;99.7%,2000,IF(CI423&lt;99.8%,1500,))))))))</f>
        <v>0</v>
      </c>
    </row>
    <row r="424" spans="1:122" ht="13.5" thickBot="1" x14ac:dyDescent="0.25">
      <c r="A424" s="84">
        <v>2098</v>
      </c>
      <c r="B424" s="335"/>
      <c r="D424" s="87"/>
      <c r="E424" s="84"/>
      <c r="F424" s="88"/>
      <c r="G424" s="84"/>
      <c r="H424" s="89"/>
      <c r="I424" s="88"/>
      <c r="J424" s="84"/>
      <c r="K424" s="88"/>
      <c r="L424" s="89"/>
      <c r="M424" s="88"/>
      <c r="N424" s="88"/>
      <c r="O424" s="88"/>
      <c r="P424" s="90"/>
      <c r="Q424" s="88"/>
      <c r="R424" s="88"/>
      <c r="S424" s="88"/>
      <c r="T424" s="90"/>
      <c r="U424" s="88"/>
      <c r="V424" s="88"/>
      <c r="W424" s="88"/>
      <c r="X424" s="90"/>
      <c r="Y424" s="84"/>
      <c r="Z424" s="84"/>
      <c r="AA424" s="94"/>
      <c r="AB424" s="115"/>
      <c r="AC424" s="84"/>
      <c r="AD424" s="84"/>
      <c r="AE424" s="115"/>
      <c r="AF424" s="84"/>
      <c r="AG424" s="84"/>
      <c r="AH424" s="115"/>
      <c r="AI424" s="84"/>
      <c r="AJ424" s="84"/>
      <c r="AK424" s="224"/>
      <c r="AL424" s="84"/>
      <c r="AM424" s="94"/>
      <c r="AN424" s="224"/>
      <c r="AO424" s="84"/>
      <c r="AP424" s="94"/>
      <c r="AQ424" s="224"/>
      <c r="AR424" s="84"/>
      <c r="AS424" s="94"/>
      <c r="AT424" s="224"/>
      <c r="AU424" s="84"/>
      <c r="AV424" s="225"/>
      <c r="AW424" s="226"/>
      <c r="AX424" s="226"/>
      <c r="AY424" s="227"/>
      <c r="AZ424" s="116"/>
      <c r="BA424" s="97"/>
      <c r="BB424" s="98"/>
      <c r="BC424" s="98"/>
      <c r="BD424" s="98"/>
      <c r="BE424" s="118"/>
      <c r="BF424" s="101"/>
      <c r="BG424" s="84"/>
      <c r="BH424" s="84"/>
      <c r="BI424" s="102"/>
      <c r="BJ424" s="102"/>
      <c r="BK424" s="102"/>
      <c r="BL424" s="103"/>
      <c r="BM424" s="104"/>
      <c r="BN424" s="102"/>
      <c r="BO424" s="102"/>
      <c r="BP424" s="104"/>
      <c r="BQ424" s="104"/>
      <c r="BR424" s="104"/>
      <c r="BS424" s="237"/>
      <c r="BT424" s="105">
        <f t="shared" si="276"/>
        <v>1</v>
      </c>
      <c r="BU424" s="105">
        <f t="shared" si="277"/>
        <v>1</v>
      </c>
      <c r="BV424" s="105">
        <f t="shared" si="278"/>
        <v>1</v>
      </c>
      <c r="BW424" s="105">
        <f t="shared" si="268"/>
        <v>1</v>
      </c>
      <c r="BX424" s="105">
        <f t="shared" si="279"/>
        <v>1</v>
      </c>
      <c r="BY424" s="105">
        <f t="shared" si="280"/>
        <v>1</v>
      </c>
      <c r="BZ424" s="105">
        <f t="shared" si="281"/>
        <v>1</v>
      </c>
      <c r="CA424" s="221">
        <v>0.98</v>
      </c>
      <c r="CB424" s="221">
        <v>0.9</v>
      </c>
      <c r="CC424" s="340"/>
      <c r="CD424" s="340"/>
      <c r="CE424" s="340"/>
      <c r="CF424" s="340"/>
      <c r="CG424" s="340"/>
      <c r="CH424" s="340"/>
      <c r="CI424" s="340"/>
      <c r="CJ424" s="222">
        <v>0.998</v>
      </c>
      <c r="CK424" s="222">
        <v>0.95</v>
      </c>
      <c r="CL424" s="223">
        <f t="shared" si="269"/>
        <v>0</v>
      </c>
      <c r="CM424" s="223">
        <f t="shared" si="270"/>
        <v>0</v>
      </c>
      <c r="CN424" s="223">
        <f t="shared" si="271"/>
        <v>0</v>
      </c>
      <c r="CO424" s="223">
        <f t="shared" si="272"/>
        <v>0</v>
      </c>
      <c r="CP424" s="223">
        <f t="shared" si="273"/>
        <v>0</v>
      </c>
      <c r="CQ424" s="223">
        <f t="shared" si="274"/>
        <v>0</v>
      </c>
      <c r="CR424" s="223">
        <f t="shared" si="275"/>
        <v>0</v>
      </c>
      <c r="CS424" s="343"/>
      <c r="CT424" s="343"/>
      <c r="CU424" s="343"/>
      <c r="CV424" s="343"/>
      <c r="CW424" s="343"/>
      <c r="CX424" s="343"/>
      <c r="CY424" s="343"/>
      <c r="CZ424" s="342"/>
      <c r="DA424" s="338"/>
      <c r="DB424" s="338"/>
      <c r="DC424" s="338"/>
      <c r="DD424" s="338"/>
      <c r="DE424" s="84">
        <f t="shared" si="258"/>
        <v>0</v>
      </c>
      <c r="DF424" s="84">
        <f t="shared" si="258"/>
        <v>0</v>
      </c>
      <c r="DG424" s="84">
        <f t="shared" si="258"/>
        <v>0</v>
      </c>
      <c r="DH424" s="84">
        <f t="shared" si="259"/>
        <v>0</v>
      </c>
      <c r="DI424" s="84">
        <f t="shared" si="259"/>
        <v>0</v>
      </c>
      <c r="DJ424" s="84">
        <f t="shared" si="259"/>
        <v>0</v>
      </c>
      <c r="DK424" s="84">
        <f t="shared" si="257"/>
        <v>0</v>
      </c>
      <c r="DL424" s="337"/>
      <c r="DM424" s="337"/>
      <c r="DN424" s="337"/>
      <c r="DO424" s="337"/>
      <c r="DP424" s="337"/>
      <c r="DQ424" s="337"/>
      <c r="DR424" s="337"/>
    </row>
    <row r="425" spans="1:122" ht="13.5" thickBot="1" x14ac:dyDescent="0.25">
      <c r="A425" s="84">
        <v>2099</v>
      </c>
      <c r="B425" s="335"/>
      <c r="D425" s="87"/>
      <c r="E425" s="84"/>
      <c r="F425" s="88"/>
      <c r="G425" s="84"/>
      <c r="H425" s="89"/>
      <c r="I425" s="88"/>
      <c r="J425" s="84"/>
      <c r="K425" s="88"/>
      <c r="L425" s="89"/>
      <c r="M425" s="88"/>
      <c r="N425" s="88"/>
      <c r="O425" s="88"/>
      <c r="P425" s="90"/>
      <c r="Q425" s="88"/>
      <c r="R425" s="88"/>
      <c r="S425" s="88"/>
      <c r="T425" s="90"/>
      <c r="U425" s="88"/>
      <c r="V425" s="88"/>
      <c r="W425" s="88"/>
      <c r="X425" s="90"/>
      <c r="Y425" s="84"/>
      <c r="Z425" s="84"/>
      <c r="AA425" s="94"/>
      <c r="AB425" s="115"/>
      <c r="AC425" s="84"/>
      <c r="AD425" s="84"/>
      <c r="AE425" s="115"/>
      <c r="AF425" s="84"/>
      <c r="AG425" s="84"/>
      <c r="AH425" s="115"/>
      <c r="AI425" s="84"/>
      <c r="AJ425" s="84"/>
      <c r="AK425" s="224"/>
      <c r="AL425" s="84"/>
      <c r="AM425" s="94"/>
      <c r="AN425" s="224"/>
      <c r="AO425" s="84"/>
      <c r="AP425" s="94"/>
      <c r="AQ425" s="224"/>
      <c r="AR425" s="84"/>
      <c r="AS425" s="94"/>
      <c r="AT425" s="224"/>
      <c r="AU425" s="84"/>
      <c r="AV425" s="225"/>
      <c r="AW425" s="226"/>
      <c r="AX425" s="226"/>
      <c r="AY425" s="227"/>
      <c r="AZ425" s="116"/>
      <c r="BA425" s="97"/>
      <c r="BB425" s="98"/>
      <c r="BC425" s="98"/>
      <c r="BD425" s="98"/>
      <c r="BE425" s="118"/>
      <c r="BF425" s="101"/>
      <c r="BG425" s="84"/>
      <c r="BH425" s="84"/>
      <c r="BI425" s="102"/>
      <c r="BJ425" s="102"/>
      <c r="BK425" s="102"/>
      <c r="BL425" s="103"/>
      <c r="BM425" s="104"/>
      <c r="BN425" s="102"/>
      <c r="BO425" s="102"/>
      <c r="BP425" s="104"/>
      <c r="BQ425" s="104"/>
      <c r="BR425" s="104"/>
      <c r="BS425" s="237"/>
      <c r="BT425" s="105">
        <f t="shared" si="276"/>
        <v>1</v>
      </c>
      <c r="BU425" s="105">
        <f t="shared" si="277"/>
        <v>1</v>
      </c>
      <c r="BV425" s="105">
        <f t="shared" si="278"/>
        <v>1</v>
      </c>
      <c r="BW425" s="105">
        <f t="shared" si="268"/>
        <v>1</v>
      </c>
      <c r="BX425" s="105">
        <f t="shared" si="279"/>
        <v>1</v>
      </c>
      <c r="BY425" s="105">
        <f t="shared" si="280"/>
        <v>1</v>
      </c>
      <c r="BZ425" s="105">
        <f t="shared" si="281"/>
        <v>1</v>
      </c>
      <c r="CA425" s="221">
        <v>0.98</v>
      </c>
      <c r="CB425" s="221">
        <v>0.9</v>
      </c>
      <c r="CC425" s="340"/>
      <c r="CD425" s="340"/>
      <c r="CE425" s="340"/>
      <c r="CF425" s="340"/>
      <c r="CG425" s="340"/>
      <c r="CH425" s="340"/>
      <c r="CI425" s="340"/>
      <c r="CJ425" s="222">
        <v>0.998</v>
      </c>
      <c r="CK425" s="222">
        <v>0.95</v>
      </c>
      <c r="CL425" s="223">
        <f t="shared" si="269"/>
        <v>0</v>
      </c>
      <c r="CM425" s="223">
        <f t="shared" si="270"/>
        <v>0</v>
      </c>
      <c r="CN425" s="223">
        <f t="shared" si="271"/>
        <v>0</v>
      </c>
      <c r="CO425" s="223">
        <f t="shared" si="272"/>
        <v>0</v>
      </c>
      <c r="CP425" s="223">
        <f t="shared" si="273"/>
        <v>0</v>
      </c>
      <c r="CQ425" s="223">
        <f t="shared" si="274"/>
        <v>0</v>
      </c>
      <c r="CR425" s="223">
        <f t="shared" si="275"/>
        <v>0</v>
      </c>
      <c r="CS425" s="343"/>
      <c r="CT425" s="343"/>
      <c r="CU425" s="343"/>
      <c r="CV425" s="343"/>
      <c r="CW425" s="343"/>
      <c r="CX425" s="343"/>
      <c r="CY425" s="343"/>
      <c r="CZ425" s="342"/>
      <c r="DA425" s="338"/>
      <c r="DB425" s="338"/>
      <c r="DC425" s="338"/>
      <c r="DD425" s="338"/>
      <c r="DE425" s="84">
        <f t="shared" si="258"/>
        <v>0</v>
      </c>
      <c r="DF425" s="84">
        <f t="shared" si="258"/>
        <v>0</v>
      </c>
      <c r="DG425" s="84">
        <f t="shared" si="258"/>
        <v>0</v>
      </c>
      <c r="DH425" s="84">
        <f t="shared" si="259"/>
        <v>0</v>
      </c>
      <c r="DI425" s="84">
        <f t="shared" si="259"/>
        <v>0</v>
      </c>
      <c r="DJ425" s="84">
        <f t="shared" si="259"/>
        <v>0</v>
      </c>
      <c r="DK425" s="84">
        <f t="shared" si="257"/>
        <v>0</v>
      </c>
      <c r="DL425" s="337"/>
      <c r="DM425" s="337"/>
      <c r="DN425" s="337"/>
      <c r="DO425" s="337"/>
      <c r="DP425" s="337"/>
      <c r="DQ425" s="337"/>
      <c r="DR425" s="337"/>
    </row>
    <row r="426" spans="1:122" ht="13.5" thickBot="1" x14ac:dyDescent="0.25">
      <c r="A426" s="84">
        <v>2100</v>
      </c>
      <c r="B426" s="335"/>
      <c r="D426" s="87"/>
      <c r="E426" s="84"/>
      <c r="F426" s="88"/>
      <c r="G426" s="84"/>
      <c r="H426" s="89"/>
      <c r="I426" s="88"/>
      <c r="J426" s="84"/>
      <c r="K426" s="88"/>
      <c r="L426" s="89"/>
      <c r="M426" s="88"/>
      <c r="N426" s="88"/>
      <c r="O426" s="88"/>
      <c r="P426" s="90"/>
      <c r="Q426" s="88"/>
      <c r="R426" s="88"/>
      <c r="S426" s="88"/>
      <c r="T426" s="90"/>
      <c r="U426" s="88"/>
      <c r="V426" s="88"/>
      <c r="W426" s="88"/>
      <c r="X426" s="90"/>
      <c r="Y426" s="84"/>
      <c r="Z426" s="84"/>
      <c r="AA426" s="94"/>
      <c r="AB426" s="115"/>
      <c r="AC426" s="84"/>
      <c r="AD426" s="84"/>
      <c r="AE426" s="115"/>
      <c r="AF426" s="84"/>
      <c r="AG426" s="84"/>
      <c r="AH426" s="115"/>
      <c r="AI426" s="84"/>
      <c r="AJ426" s="84"/>
      <c r="AK426" s="224"/>
      <c r="AL426" s="84"/>
      <c r="AM426" s="94"/>
      <c r="AN426" s="224"/>
      <c r="AO426" s="84"/>
      <c r="AP426" s="94"/>
      <c r="AQ426" s="224"/>
      <c r="AR426" s="84"/>
      <c r="AS426" s="94"/>
      <c r="AT426" s="224"/>
      <c r="AU426" s="84"/>
      <c r="AV426" s="225"/>
      <c r="AW426" s="226"/>
      <c r="AX426" s="226"/>
      <c r="AY426" s="227"/>
      <c r="AZ426" s="116"/>
      <c r="BA426" s="97"/>
      <c r="BB426" s="98"/>
      <c r="BC426" s="98"/>
      <c r="BD426" s="98"/>
      <c r="BE426" s="118"/>
      <c r="BF426" s="101"/>
      <c r="BG426" s="84"/>
      <c r="BH426" s="84"/>
      <c r="BI426" s="102"/>
      <c r="BJ426" s="102"/>
      <c r="BK426" s="102"/>
      <c r="BL426" s="103"/>
      <c r="BM426" s="104"/>
      <c r="BN426" s="102"/>
      <c r="BO426" s="102"/>
      <c r="BP426" s="104"/>
      <c r="BQ426" s="104"/>
      <c r="BR426" s="104"/>
      <c r="BS426" s="237"/>
      <c r="BT426" s="105">
        <f t="shared" si="276"/>
        <v>1</v>
      </c>
      <c r="BU426" s="105">
        <f t="shared" si="277"/>
        <v>1</v>
      </c>
      <c r="BV426" s="105">
        <f t="shared" si="278"/>
        <v>1</v>
      </c>
      <c r="BW426" s="105">
        <f t="shared" si="268"/>
        <v>1</v>
      </c>
      <c r="BX426" s="105">
        <f t="shared" si="279"/>
        <v>1</v>
      </c>
      <c r="BY426" s="105">
        <f t="shared" si="280"/>
        <v>1</v>
      </c>
      <c r="BZ426" s="105">
        <f t="shared" si="281"/>
        <v>1</v>
      </c>
      <c r="CA426" s="221">
        <v>0.98</v>
      </c>
      <c r="CB426" s="221">
        <v>0.9</v>
      </c>
      <c r="CC426" s="340"/>
      <c r="CD426" s="340"/>
      <c r="CE426" s="340"/>
      <c r="CF426" s="340"/>
      <c r="CG426" s="340"/>
      <c r="CH426" s="340"/>
      <c r="CI426" s="340"/>
      <c r="CJ426" s="222">
        <v>0.998</v>
      </c>
      <c r="CK426" s="222">
        <v>0.95</v>
      </c>
      <c r="CL426" s="223">
        <f t="shared" si="269"/>
        <v>0</v>
      </c>
      <c r="CM426" s="223">
        <f t="shared" si="270"/>
        <v>0</v>
      </c>
      <c r="CN426" s="223">
        <f t="shared" si="271"/>
        <v>0</v>
      </c>
      <c r="CO426" s="223">
        <f t="shared" si="272"/>
        <v>0</v>
      </c>
      <c r="CP426" s="223">
        <f t="shared" si="273"/>
        <v>0</v>
      </c>
      <c r="CQ426" s="223">
        <f t="shared" si="274"/>
        <v>0</v>
      </c>
      <c r="CR426" s="223">
        <f t="shared" si="275"/>
        <v>0</v>
      </c>
      <c r="CS426" s="343"/>
      <c r="CT426" s="343"/>
      <c r="CU426" s="343"/>
      <c r="CV426" s="343"/>
      <c r="CW426" s="343"/>
      <c r="CX426" s="343"/>
      <c r="CY426" s="343"/>
      <c r="CZ426" s="342"/>
      <c r="DA426" s="338"/>
      <c r="DB426" s="338"/>
      <c r="DC426" s="338"/>
      <c r="DD426" s="338"/>
      <c r="DE426" s="84">
        <f t="shared" si="258"/>
        <v>0</v>
      </c>
      <c r="DF426" s="84">
        <f t="shared" si="258"/>
        <v>0</v>
      </c>
      <c r="DG426" s="84">
        <f t="shared" si="258"/>
        <v>0</v>
      </c>
      <c r="DH426" s="84">
        <f t="shared" si="259"/>
        <v>0</v>
      </c>
      <c r="DI426" s="84">
        <f t="shared" si="259"/>
        <v>0</v>
      </c>
      <c r="DJ426" s="84">
        <f t="shared" si="259"/>
        <v>0</v>
      </c>
      <c r="DK426" s="84">
        <f t="shared" si="257"/>
        <v>0</v>
      </c>
      <c r="DL426" s="337"/>
      <c r="DM426" s="337"/>
      <c r="DN426" s="337"/>
      <c r="DO426" s="337"/>
      <c r="DP426" s="337"/>
      <c r="DQ426" s="337"/>
      <c r="DR426" s="337"/>
    </row>
    <row r="427" spans="1:122" ht="13.5" thickBot="1" x14ac:dyDescent="0.25">
      <c r="A427" s="84">
        <v>2101</v>
      </c>
      <c r="B427" s="335"/>
      <c r="D427" s="87"/>
      <c r="E427" s="84"/>
      <c r="F427" s="88"/>
      <c r="G427" s="84"/>
      <c r="H427" s="89"/>
      <c r="I427" s="88"/>
      <c r="J427" s="84"/>
      <c r="K427" s="88"/>
      <c r="L427" s="89"/>
      <c r="M427" s="88"/>
      <c r="N427" s="88"/>
      <c r="O427" s="88"/>
      <c r="P427" s="90"/>
      <c r="Q427" s="88"/>
      <c r="R427" s="88"/>
      <c r="S427" s="88"/>
      <c r="T427" s="90"/>
      <c r="U427" s="88"/>
      <c r="V427" s="88"/>
      <c r="W427" s="88"/>
      <c r="X427" s="90"/>
      <c r="Y427" s="84"/>
      <c r="Z427" s="84"/>
      <c r="AA427" s="94"/>
      <c r="AB427" s="115"/>
      <c r="AC427" s="84"/>
      <c r="AD427" s="84"/>
      <c r="AE427" s="115"/>
      <c r="AF427" s="84"/>
      <c r="AG427" s="84"/>
      <c r="AH427" s="115"/>
      <c r="AI427" s="84"/>
      <c r="AJ427" s="84"/>
      <c r="AK427" s="224"/>
      <c r="AL427" s="84"/>
      <c r="AM427" s="94"/>
      <c r="AN427" s="224"/>
      <c r="AO427" s="84"/>
      <c r="AP427" s="94"/>
      <c r="AQ427" s="224"/>
      <c r="AR427" s="84"/>
      <c r="AS427" s="94"/>
      <c r="AT427" s="224"/>
      <c r="AU427" s="84"/>
      <c r="AV427" s="225"/>
      <c r="AW427" s="226"/>
      <c r="AX427" s="226"/>
      <c r="AY427" s="227"/>
      <c r="AZ427" s="116"/>
      <c r="BA427" s="97"/>
      <c r="BB427" s="98"/>
      <c r="BC427" s="98"/>
      <c r="BD427" s="98"/>
      <c r="BE427" s="118"/>
      <c r="BF427" s="101"/>
      <c r="BG427" s="84"/>
      <c r="BH427" s="84"/>
      <c r="BI427" s="102"/>
      <c r="BJ427" s="102"/>
      <c r="BK427" s="102"/>
      <c r="BL427" s="103"/>
      <c r="BM427" s="104"/>
      <c r="BN427" s="102"/>
      <c r="BO427" s="102"/>
      <c r="BP427" s="104"/>
      <c r="BQ427" s="104"/>
      <c r="BR427" s="104"/>
      <c r="BS427" s="237"/>
      <c r="BT427" s="105">
        <f t="shared" si="276"/>
        <v>1</v>
      </c>
      <c r="BU427" s="105">
        <f t="shared" si="277"/>
        <v>1</v>
      </c>
      <c r="BV427" s="105">
        <f t="shared" si="278"/>
        <v>1</v>
      </c>
      <c r="BW427" s="105">
        <f t="shared" si="268"/>
        <v>1</v>
      </c>
      <c r="BX427" s="105">
        <f t="shared" si="279"/>
        <v>1</v>
      </c>
      <c r="BY427" s="105">
        <f t="shared" si="280"/>
        <v>1</v>
      </c>
      <c r="BZ427" s="105">
        <f t="shared" si="281"/>
        <v>1</v>
      </c>
      <c r="CA427" s="221">
        <v>0.98</v>
      </c>
      <c r="CB427" s="221">
        <v>0.9</v>
      </c>
      <c r="CC427" s="340"/>
      <c r="CD427" s="340"/>
      <c r="CE427" s="340"/>
      <c r="CF427" s="340"/>
      <c r="CG427" s="340"/>
      <c r="CH427" s="340"/>
      <c r="CI427" s="340"/>
      <c r="CJ427" s="222">
        <v>0.998</v>
      </c>
      <c r="CK427" s="222">
        <v>0.95</v>
      </c>
      <c r="CL427" s="223">
        <f t="shared" si="269"/>
        <v>0</v>
      </c>
      <c r="CM427" s="223">
        <f t="shared" si="270"/>
        <v>0</v>
      </c>
      <c r="CN427" s="223">
        <f t="shared" si="271"/>
        <v>0</v>
      </c>
      <c r="CO427" s="223">
        <f t="shared" si="272"/>
        <v>0</v>
      </c>
      <c r="CP427" s="223">
        <f t="shared" si="273"/>
        <v>0</v>
      </c>
      <c r="CQ427" s="223">
        <f t="shared" si="274"/>
        <v>0</v>
      </c>
      <c r="CR427" s="223">
        <f t="shared" si="275"/>
        <v>0</v>
      </c>
      <c r="CS427" s="343"/>
      <c r="CT427" s="343"/>
      <c r="CU427" s="343"/>
      <c r="CV427" s="343"/>
      <c r="CW427" s="343"/>
      <c r="CX427" s="343"/>
      <c r="CY427" s="343"/>
      <c r="CZ427" s="342"/>
      <c r="DA427" s="338"/>
      <c r="DB427" s="338"/>
      <c r="DC427" s="338"/>
      <c r="DD427" s="338"/>
      <c r="DE427" s="84">
        <f t="shared" si="258"/>
        <v>0</v>
      </c>
      <c r="DF427" s="84">
        <f t="shared" si="258"/>
        <v>0</v>
      </c>
      <c r="DG427" s="84">
        <f t="shared" si="258"/>
        <v>0</v>
      </c>
      <c r="DH427" s="84">
        <f t="shared" si="259"/>
        <v>0</v>
      </c>
      <c r="DI427" s="84">
        <f t="shared" si="259"/>
        <v>0</v>
      </c>
      <c r="DJ427" s="84">
        <f t="shared" si="259"/>
        <v>0</v>
      </c>
      <c r="DK427" s="84">
        <f t="shared" si="257"/>
        <v>0</v>
      </c>
      <c r="DL427" s="337"/>
      <c r="DM427" s="337"/>
      <c r="DN427" s="337"/>
      <c r="DO427" s="337"/>
      <c r="DP427" s="337"/>
      <c r="DQ427" s="337"/>
      <c r="DR427" s="337"/>
    </row>
    <row r="428" spans="1:122" ht="13.5" thickBot="1" x14ac:dyDescent="0.25">
      <c r="A428" s="84">
        <v>2102</v>
      </c>
      <c r="B428" s="335"/>
      <c r="D428" s="87"/>
      <c r="E428" s="84"/>
      <c r="F428" s="88"/>
      <c r="G428" s="84"/>
      <c r="H428" s="89"/>
      <c r="I428" s="88"/>
      <c r="J428" s="84"/>
      <c r="K428" s="88"/>
      <c r="L428" s="89"/>
      <c r="M428" s="88"/>
      <c r="N428" s="88"/>
      <c r="O428" s="88"/>
      <c r="P428" s="90"/>
      <c r="Q428" s="88"/>
      <c r="R428" s="88"/>
      <c r="S428" s="88"/>
      <c r="T428" s="90"/>
      <c r="U428" s="88"/>
      <c r="V428" s="88"/>
      <c r="W428" s="88"/>
      <c r="X428" s="90"/>
      <c r="Y428" s="84"/>
      <c r="Z428" s="84"/>
      <c r="AA428" s="94"/>
      <c r="AB428" s="115"/>
      <c r="AC428" s="84"/>
      <c r="AD428" s="84"/>
      <c r="AE428" s="115"/>
      <c r="AF428" s="84"/>
      <c r="AG428" s="84"/>
      <c r="AH428" s="115"/>
      <c r="AI428" s="84"/>
      <c r="AJ428" s="84"/>
      <c r="AK428" s="224"/>
      <c r="AL428" s="84"/>
      <c r="AM428" s="94"/>
      <c r="AN428" s="224"/>
      <c r="AO428" s="84"/>
      <c r="AP428" s="94"/>
      <c r="AQ428" s="224"/>
      <c r="AR428" s="84"/>
      <c r="AS428" s="94"/>
      <c r="AT428" s="224"/>
      <c r="AU428" s="84"/>
      <c r="AV428" s="225"/>
      <c r="AW428" s="226"/>
      <c r="AX428" s="226"/>
      <c r="AY428" s="227"/>
      <c r="AZ428" s="116"/>
      <c r="BA428" s="97"/>
      <c r="BB428" s="98"/>
      <c r="BC428" s="98"/>
      <c r="BD428" s="98"/>
      <c r="BE428" s="118"/>
      <c r="BF428" s="101"/>
      <c r="BG428" s="84"/>
      <c r="BH428" s="84"/>
      <c r="BI428" s="102"/>
      <c r="BJ428" s="102"/>
      <c r="BK428" s="102"/>
      <c r="BL428" s="103"/>
      <c r="BM428" s="104"/>
      <c r="BN428" s="102"/>
      <c r="BO428" s="102"/>
      <c r="BP428" s="104"/>
      <c r="BQ428" s="104"/>
      <c r="BR428" s="104"/>
      <c r="BS428" s="237"/>
      <c r="BT428" s="105">
        <f t="shared" si="276"/>
        <v>1</v>
      </c>
      <c r="BU428" s="105">
        <f t="shared" si="277"/>
        <v>1</v>
      </c>
      <c r="BV428" s="105">
        <f t="shared" si="278"/>
        <v>1</v>
      </c>
      <c r="BW428" s="105">
        <f t="shared" si="268"/>
        <v>1</v>
      </c>
      <c r="BX428" s="105">
        <f t="shared" si="279"/>
        <v>1</v>
      </c>
      <c r="BY428" s="105">
        <f t="shared" si="280"/>
        <v>1</v>
      </c>
      <c r="BZ428" s="105">
        <f t="shared" si="281"/>
        <v>1</v>
      </c>
      <c r="CA428" s="221">
        <v>0.98</v>
      </c>
      <c r="CB428" s="221">
        <v>0.9</v>
      </c>
      <c r="CC428" s="340"/>
      <c r="CD428" s="340"/>
      <c r="CE428" s="340"/>
      <c r="CF428" s="340"/>
      <c r="CG428" s="340"/>
      <c r="CH428" s="340"/>
      <c r="CI428" s="340"/>
      <c r="CJ428" s="222">
        <v>0.998</v>
      </c>
      <c r="CK428" s="222">
        <v>0.95</v>
      </c>
      <c r="CL428" s="223">
        <f t="shared" si="269"/>
        <v>0</v>
      </c>
      <c r="CM428" s="223">
        <f t="shared" si="270"/>
        <v>0</v>
      </c>
      <c r="CN428" s="223">
        <f t="shared" si="271"/>
        <v>0</v>
      </c>
      <c r="CO428" s="223">
        <f t="shared" si="272"/>
        <v>0</v>
      </c>
      <c r="CP428" s="223">
        <f t="shared" si="273"/>
        <v>0</v>
      </c>
      <c r="CQ428" s="223">
        <f t="shared" si="274"/>
        <v>0</v>
      </c>
      <c r="CR428" s="223">
        <f t="shared" si="275"/>
        <v>0</v>
      </c>
      <c r="CS428" s="343"/>
      <c r="CT428" s="343"/>
      <c r="CU428" s="343"/>
      <c r="CV428" s="343"/>
      <c r="CW428" s="343"/>
      <c r="CX428" s="343"/>
      <c r="CY428" s="343"/>
      <c r="CZ428" s="342"/>
      <c r="DA428" s="338"/>
      <c r="DB428" s="338"/>
      <c r="DC428" s="338"/>
      <c r="DD428" s="338"/>
      <c r="DE428" s="84">
        <f t="shared" si="258"/>
        <v>0</v>
      </c>
      <c r="DF428" s="84">
        <f t="shared" si="258"/>
        <v>0</v>
      </c>
      <c r="DG428" s="84">
        <f t="shared" si="258"/>
        <v>0</v>
      </c>
      <c r="DH428" s="84">
        <f t="shared" si="259"/>
        <v>0</v>
      </c>
      <c r="DI428" s="84">
        <f t="shared" si="259"/>
        <v>0</v>
      </c>
      <c r="DJ428" s="84">
        <f t="shared" si="259"/>
        <v>0</v>
      </c>
      <c r="DK428" s="84">
        <f t="shared" si="257"/>
        <v>0</v>
      </c>
      <c r="DL428" s="337"/>
      <c r="DM428" s="337"/>
      <c r="DN428" s="337"/>
      <c r="DO428" s="337"/>
      <c r="DP428" s="337"/>
      <c r="DQ428" s="337"/>
      <c r="DR428" s="337"/>
    </row>
    <row r="429" spans="1:122" ht="13.5" thickBot="1" x14ac:dyDescent="0.25">
      <c r="A429" s="84">
        <v>2103</v>
      </c>
      <c r="B429" s="336"/>
      <c r="D429" s="87"/>
      <c r="E429" s="84"/>
      <c r="F429" s="88"/>
      <c r="G429" s="84"/>
      <c r="H429" s="89"/>
      <c r="I429" s="88"/>
      <c r="J429" s="84"/>
      <c r="K429" s="88"/>
      <c r="L429" s="89"/>
      <c r="M429" s="88"/>
      <c r="N429" s="88"/>
      <c r="O429" s="88"/>
      <c r="P429" s="90"/>
      <c r="Q429" s="88"/>
      <c r="R429" s="88"/>
      <c r="S429" s="88"/>
      <c r="T429" s="90"/>
      <c r="U429" s="88"/>
      <c r="V429" s="88"/>
      <c r="W429" s="88"/>
      <c r="X429" s="90"/>
      <c r="Y429" s="84"/>
      <c r="Z429" s="84"/>
      <c r="AA429" s="94"/>
      <c r="AB429" s="115"/>
      <c r="AC429" s="84"/>
      <c r="AD429" s="84"/>
      <c r="AE429" s="115"/>
      <c r="AF429" s="84"/>
      <c r="AG429" s="84"/>
      <c r="AH429" s="115"/>
      <c r="AI429" s="84"/>
      <c r="AJ429" s="84"/>
      <c r="AK429" s="224"/>
      <c r="AL429" s="84"/>
      <c r="AM429" s="94"/>
      <c r="AN429" s="224"/>
      <c r="AO429" s="84"/>
      <c r="AP429" s="94"/>
      <c r="AQ429" s="224"/>
      <c r="AR429" s="84"/>
      <c r="AS429" s="94"/>
      <c r="AT429" s="224"/>
      <c r="AU429" s="84"/>
      <c r="AV429" s="225"/>
      <c r="AW429" s="226"/>
      <c r="AX429" s="226"/>
      <c r="AY429" s="227"/>
      <c r="AZ429" s="116"/>
      <c r="BA429" s="97"/>
      <c r="BB429" s="98"/>
      <c r="BC429" s="98"/>
      <c r="BD429" s="98"/>
      <c r="BE429" s="118"/>
      <c r="BF429" s="101"/>
      <c r="BG429" s="84"/>
      <c r="BH429" s="84"/>
      <c r="BI429" s="102"/>
      <c r="BJ429" s="102"/>
      <c r="BK429" s="102"/>
      <c r="BL429" s="103"/>
      <c r="BM429" s="104"/>
      <c r="BN429" s="102"/>
      <c r="BO429" s="102"/>
      <c r="BP429" s="104"/>
      <c r="BQ429" s="104"/>
      <c r="BR429" s="104"/>
      <c r="BS429" s="237"/>
      <c r="BT429" s="105">
        <f t="shared" si="276"/>
        <v>1</v>
      </c>
      <c r="BU429" s="105">
        <f t="shared" si="277"/>
        <v>1</v>
      </c>
      <c r="BV429" s="105">
        <f t="shared" si="278"/>
        <v>1</v>
      </c>
      <c r="BW429" s="105">
        <f t="shared" si="268"/>
        <v>1</v>
      </c>
      <c r="BX429" s="105">
        <f t="shared" si="279"/>
        <v>1</v>
      </c>
      <c r="BY429" s="105">
        <f t="shared" si="280"/>
        <v>1</v>
      </c>
      <c r="BZ429" s="105">
        <f t="shared" si="281"/>
        <v>1</v>
      </c>
      <c r="CA429" s="221">
        <v>0.98</v>
      </c>
      <c r="CB429" s="221">
        <v>0.9</v>
      </c>
      <c r="CC429" s="341"/>
      <c r="CD429" s="341"/>
      <c r="CE429" s="341"/>
      <c r="CF429" s="341"/>
      <c r="CG429" s="341"/>
      <c r="CH429" s="341"/>
      <c r="CI429" s="341"/>
      <c r="CJ429" s="222">
        <v>0.998</v>
      </c>
      <c r="CK429" s="222">
        <v>0.95</v>
      </c>
      <c r="CL429" s="223">
        <f t="shared" si="269"/>
        <v>0</v>
      </c>
      <c r="CM429" s="223">
        <f t="shared" si="270"/>
        <v>0</v>
      </c>
      <c r="CN429" s="223">
        <f t="shared" si="271"/>
        <v>0</v>
      </c>
      <c r="CO429" s="223">
        <f t="shared" si="272"/>
        <v>0</v>
      </c>
      <c r="CP429" s="223">
        <f t="shared" si="273"/>
        <v>0</v>
      </c>
      <c r="CQ429" s="223">
        <f t="shared" si="274"/>
        <v>0</v>
      </c>
      <c r="CR429" s="223">
        <f t="shared" si="275"/>
        <v>0</v>
      </c>
      <c r="CS429" s="343"/>
      <c r="CT429" s="343"/>
      <c r="CU429" s="343"/>
      <c r="CV429" s="343"/>
      <c r="CW429" s="343"/>
      <c r="CX429" s="343"/>
      <c r="CY429" s="343"/>
      <c r="CZ429" s="342"/>
      <c r="DA429" s="338"/>
      <c r="DB429" s="338"/>
      <c r="DC429" s="338"/>
      <c r="DD429" s="338"/>
      <c r="DE429" s="84">
        <f t="shared" si="258"/>
        <v>0</v>
      </c>
      <c r="DF429" s="84">
        <f t="shared" si="258"/>
        <v>0</v>
      </c>
      <c r="DG429" s="84">
        <f t="shared" si="258"/>
        <v>0</v>
      </c>
      <c r="DH429" s="84">
        <f t="shared" si="259"/>
        <v>0</v>
      </c>
      <c r="DI429" s="84">
        <f t="shared" si="259"/>
        <v>0</v>
      </c>
      <c r="DJ429" s="84">
        <f t="shared" si="259"/>
        <v>0</v>
      </c>
      <c r="DK429" s="84">
        <f t="shared" si="257"/>
        <v>0</v>
      </c>
      <c r="DL429" s="337"/>
      <c r="DM429" s="337"/>
      <c r="DN429" s="337"/>
      <c r="DO429" s="337"/>
      <c r="DP429" s="337"/>
      <c r="DQ429" s="337"/>
      <c r="DR429" s="337"/>
    </row>
    <row r="430" spans="1:122" ht="13.5" thickBot="1" x14ac:dyDescent="0.25">
      <c r="A430" s="84">
        <v>2104</v>
      </c>
      <c r="B430" s="334">
        <v>28</v>
      </c>
      <c r="D430" s="87"/>
      <c r="E430" s="84"/>
      <c r="F430" s="88"/>
      <c r="G430" s="84"/>
      <c r="H430" s="89"/>
      <c r="I430" s="88"/>
      <c r="J430" s="84"/>
      <c r="K430" s="88"/>
      <c r="L430" s="89"/>
      <c r="M430" s="88"/>
      <c r="N430" s="88"/>
      <c r="O430" s="88"/>
      <c r="P430" s="90"/>
      <c r="Q430" s="88"/>
      <c r="R430" s="88"/>
      <c r="S430" s="88"/>
      <c r="T430" s="90"/>
      <c r="U430" s="88"/>
      <c r="V430" s="88"/>
      <c r="W430" s="88"/>
      <c r="X430" s="90"/>
      <c r="Y430" s="84"/>
      <c r="Z430" s="84"/>
      <c r="AA430" s="94"/>
      <c r="AB430" s="115"/>
      <c r="AC430" s="84"/>
      <c r="AD430" s="84"/>
      <c r="AE430" s="115"/>
      <c r="AF430" s="84"/>
      <c r="AG430" s="84"/>
      <c r="AH430" s="115"/>
      <c r="AI430" s="84"/>
      <c r="AJ430" s="84"/>
      <c r="AK430" s="224"/>
      <c r="AL430" s="84"/>
      <c r="AM430" s="94"/>
      <c r="AN430" s="224"/>
      <c r="AO430" s="84"/>
      <c r="AP430" s="94"/>
      <c r="AQ430" s="224"/>
      <c r="AR430" s="84"/>
      <c r="AS430" s="94"/>
      <c r="AT430" s="224"/>
      <c r="AU430" s="84"/>
      <c r="AV430" s="225"/>
      <c r="AW430" s="226"/>
      <c r="AX430" s="226"/>
      <c r="AY430" s="227"/>
      <c r="AZ430" s="116"/>
      <c r="BA430" s="97"/>
      <c r="BB430" s="98"/>
      <c r="BC430" s="98"/>
      <c r="BD430" s="98"/>
      <c r="BE430" s="118"/>
      <c r="BF430" s="101"/>
      <c r="BG430" s="84"/>
      <c r="BH430" s="84"/>
      <c r="BI430" s="102"/>
      <c r="BJ430" s="102"/>
      <c r="BK430" s="102"/>
      <c r="BL430" s="103"/>
      <c r="BM430" s="104"/>
      <c r="BN430" s="102"/>
      <c r="BO430" s="102"/>
      <c r="BP430" s="104"/>
      <c r="BQ430" s="104"/>
      <c r="BR430" s="104"/>
      <c r="BS430" s="237"/>
      <c r="BT430" s="105">
        <f t="shared" si="276"/>
        <v>1</v>
      </c>
      <c r="BU430" s="105">
        <f t="shared" si="277"/>
        <v>1</v>
      </c>
      <c r="BV430" s="105">
        <f t="shared" si="278"/>
        <v>1</v>
      </c>
      <c r="BW430" s="105">
        <f t="shared" si="268"/>
        <v>1</v>
      </c>
      <c r="BX430" s="105">
        <f t="shared" si="279"/>
        <v>1</v>
      </c>
      <c r="BY430" s="105">
        <f t="shared" si="280"/>
        <v>1</v>
      </c>
      <c r="BZ430" s="105">
        <f t="shared" si="281"/>
        <v>1</v>
      </c>
      <c r="CA430" s="221">
        <v>0.98</v>
      </c>
      <c r="CB430" s="221">
        <v>0.9</v>
      </c>
      <c r="CC430" s="339">
        <f t="shared" ref="CC430:CI430" si="284">AVERAGE(BT430:BT436)</f>
        <v>1</v>
      </c>
      <c r="CD430" s="339">
        <f t="shared" si="284"/>
        <v>1</v>
      </c>
      <c r="CE430" s="339">
        <f t="shared" si="284"/>
        <v>1</v>
      </c>
      <c r="CF430" s="339">
        <f t="shared" si="284"/>
        <v>1</v>
      </c>
      <c r="CG430" s="339">
        <f t="shared" si="284"/>
        <v>1</v>
      </c>
      <c r="CH430" s="339">
        <f t="shared" si="284"/>
        <v>1</v>
      </c>
      <c r="CI430" s="339">
        <f t="shared" si="284"/>
        <v>1</v>
      </c>
      <c r="CJ430" s="222">
        <v>0.998</v>
      </c>
      <c r="CK430" s="222">
        <v>0.95</v>
      </c>
      <c r="CL430" s="223">
        <f t="shared" si="269"/>
        <v>0</v>
      </c>
      <c r="CM430" s="223">
        <f t="shared" si="270"/>
        <v>0</v>
      </c>
      <c r="CN430" s="223">
        <f t="shared" si="271"/>
        <v>0</v>
      </c>
      <c r="CO430" s="223">
        <f t="shared" si="272"/>
        <v>0</v>
      </c>
      <c r="CP430" s="223">
        <f t="shared" si="273"/>
        <v>0</v>
      </c>
      <c r="CQ430" s="223">
        <f t="shared" si="274"/>
        <v>0</v>
      </c>
      <c r="CR430" s="223">
        <f t="shared" si="275"/>
        <v>0</v>
      </c>
      <c r="CS430" s="342">
        <f t="shared" ref="CS430:CY430" si="285">AVERAGE(CL430:CL436)</f>
        <v>0</v>
      </c>
      <c r="CT430" s="342">
        <f t="shared" si="285"/>
        <v>0</v>
      </c>
      <c r="CU430" s="342">
        <f t="shared" si="285"/>
        <v>0</v>
      </c>
      <c r="CV430" s="342">
        <f t="shared" si="285"/>
        <v>0</v>
      </c>
      <c r="CW430" s="342">
        <f t="shared" si="285"/>
        <v>0</v>
      </c>
      <c r="CX430" s="342">
        <f t="shared" si="285"/>
        <v>0</v>
      </c>
      <c r="CY430" s="342">
        <f t="shared" si="285"/>
        <v>0</v>
      </c>
      <c r="CZ430" s="342" t="e">
        <f>(SUM(Q429:Q435)-SUM(R429:R435))/SUM(Q429:Q435)</f>
        <v>#DIV/0!</v>
      </c>
      <c r="DA430" s="338" t="e">
        <f>(SUM(U429:U435)-SUM(V429:V435))/SUM(U429:U435)</f>
        <v>#DIV/0!</v>
      </c>
      <c r="DB430" s="338" t="e">
        <f>((SUM(E429:E435)-SUM(F429:F435))/SUM(E429:E435))</f>
        <v>#DIV/0!</v>
      </c>
      <c r="DC430" s="338" t="e">
        <f>((SUM(I429:I435)-SUM(J429:J435))/SUM(I429:I435))</f>
        <v>#DIV/0!</v>
      </c>
      <c r="DD430" s="338" t="e">
        <f>((SUM(M429:M435)-SUM(N429:N435))/SUM(M429:M435))</f>
        <v>#DIV/0!</v>
      </c>
      <c r="DE430" s="84">
        <f t="shared" si="258"/>
        <v>0</v>
      </c>
      <c r="DF430" s="84">
        <f t="shared" si="258"/>
        <v>0</v>
      </c>
      <c r="DG430" s="84">
        <f t="shared" si="258"/>
        <v>0</v>
      </c>
      <c r="DH430" s="84">
        <f t="shared" si="259"/>
        <v>0</v>
      </c>
      <c r="DI430" s="84">
        <f t="shared" si="259"/>
        <v>0</v>
      </c>
      <c r="DJ430" s="84">
        <f t="shared" si="259"/>
        <v>0</v>
      </c>
      <c r="DK430" s="84">
        <f t="shared" si="257"/>
        <v>0</v>
      </c>
      <c r="DL430" s="337">
        <f>IF(CC430&lt;99%,5000,IF(CC430&lt;99.2%,4500,IF(CC430&lt;99.3%,4000,IF(CC430&lt;99.4%,3500,IF(CC430&lt;99.5%,3000,IF(CC430&lt;99.6%,2500,IF(CC430&lt;99.7%,2000,IF(CC430&lt;99.8%,1500,))))))))</f>
        <v>0</v>
      </c>
      <c r="DM430" s="337">
        <f>IF(CD430&lt;99%,5000,IF(CD430&lt;99.2%,4500,IF(CD430&lt;99.3%,4000,IF(CD430&lt;99.4%,3500,IF(CD430&lt;99.5%,3000,IF(CD430&lt;99.6%,2500,IF(CD430&lt;99.7%,2000,IF(CD430&lt;99.8%,1500,))))))))</f>
        <v>0</v>
      </c>
      <c r="DN430" s="337">
        <f>IF(CE430&lt;99%,5000,IF(CE430&lt;99.2%,4500,IF(CE430&lt;99.3%,4000,IF(CE430&lt;99.4%,3500,IF(CE430&lt;99.5%,3000,IF(CE430&lt;99.6%,2500,IF(CE430&lt;99.7%,2000,IF(CE430&lt;99.8%,1500,))))))))</f>
        <v>0</v>
      </c>
      <c r="DO430" s="337">
        <f>IF(CF430&lt;88.2%,5000,IF(CF430&lt;88.4%,4500,IF(CF430&lt;88.5%,4000,IF(CF430&lt;88.6%,3500,IF(CF430&lt;88.7%,3000,IF(CF430&lt;88.8%,2500,IF(CF430&lt;88.9%,2000,IF(CF430&lt;90%,1500,))))))))</f>
        <v>0</v>
      </c>
      <c r="DP430" s="337">
        <f>IF(CG430&lt;99%,5000,IF(CG430&lt;99.2%,4500,IF(CG430&lt;99.3%,4000,IF(CG430&lt;99.4%,3500,IF(CG430&lt;99.5%,3000,IF(CG430&lt;99.6%,2500,IF(CG430&lt;99.7%,2000,IF(CG430&lt;99.8%,1500,))))))))</f>
        <v>0</v>
      </c>
      <c r="DQ430" s="337">
        <f>IF(CH430&lt;99%,5000,IF(CH430&lt;99.2%,4500,IF(CH430&lt;99.3%,4000,IF(CH430&lt;99.4%,3500,IF(CH430&lt;99.5%,3000,IF(CH430&lt;99.6%,2500,IF(CH430&lt;99.7%,2000,IF(CH430&lt;99.8%,1500,))))))))</f>
        <v>0</v>
      </c>
      <c r="DR430" s="337">
        <f>IF(CI430&lt;99%,5000,IF(CI430&lt;99.2%,4500,IF(CI430&lt;99.3%,4000,IF(CI430&lt;99.4%,3500,IF(CI430&lt;99.5%,3000,IF(CI430&lt;99.6%,2500,IF(CI430&lt;99.7%,2000,IF(CI430&lt;99.8%,1500,))))))))</f>
        <v>0</v>
      </c>
    </row>
    <row r="431" spans="1:122" ht="13.5" thickBot="1" x14ac:dyDescent="0.25">
      <c r="A431" s="84">
        <v>2105</v>
      </c>
      <c r="B431" s="335"/>
      <c r="D431" s="87"/>
      <c r="E431" s="84"/>
      <c r="F431" s="88"/>
      <c r="G431" s="84"/>
      <c r="H431" s="89"/>
      <c r="I431" s="88"/>
      <c r="J431" s="84"/>
      <c r="K431" s="88"/>
      <c r="L431" s="89"/>
      <c r="M431" s="88"/>
      <c r="N431" s="88"/>
      <c r="O431" s="88"/>
      <c r="P431" s="90"/>
      <c r="Q431" s="88"/>
      <c r="R431" s="88"/>
      <c r="S431" s="88"/>
      <c r="T431" s="90"/>
      <c r="U431" s="88"/>
      <c r="V431" s="88"/>
      <c r="W431" s="88"/>
      <c r="X431" s="90"/>
      <c r="Y431" s="84"/>
      <c r="Z431" s="84"/>
      <c r="AA431" s="94"/>
      <c r="AB431" s="115"/>
      <c r="AC431" s="84"/>
      <c r="AD431" s="84"/>
      <c r="AE431" s="115"/>
      <c r="AF431" s="84"/>
      <c r="AG431" s="84"/>
      <c r="AH431" s="115"/>
      <c r="AI431" s="84"/>
      <c r="AJ431" s="84"/>
      <c r="AK431" s="224"/>
      <c r="AL431" s="84"/>
      <c r="AM431" s="94"/>
      <c r="AN431" s="224"/>
      <c r="AO431" s="84"/>
      <c r="AP431" s="94"/>
      <c r="AQ431" s="224"/>
      <c r="AR431" s="84"/>
      <c r="AS431" s="94"/>
      <c r="AT431" s="224"/>
      <c r="AU431" s="84"/>
      <c r="AV431" s="225"/>
      <c r="AW431" s="226"/>
      <c r="AX431" s="226"/>
      <c r="AY431" s="227"/>
      <c r="AZ431" s="116"/>
      <c r="BA431" s="97"/>
      <c r="BB431" s="98"/>
      <c r="BC431" s="98"/>
      <c r="BD431" s="98"/>
      <c r="BE431" s="118"/>
      <c r="BF431" s="101"/>
      <c r="BG431" s="84"/>
      <c r="BH431" s="84"/>
      <c r="BI431" s="102"/>
      <c r="BJ431" s="102"/>
      <c r="BK431" s="102"/>
      <c r="BL431" s="103"/>
      <c r="BM431" s="104"/>
      <c r="BN431" s="102"/>
      <c r="BO431" s="102"/>
      <c r="BP431" s="104"/>
      <c r="BQ431" s="104"/>
      <c r="BR431" s="104"/>
      <c r="BS431" s="237"/>
      <c r="BT431" s="105">
        <f t="shared" si="276"/>
        <v>1</v>
      </c>
      <c r="BU431" s="105">
        <f t="shared" si="277"/>
        <v>1</v>
      </c>
      <c r="BV431" s="105">
        <f t="shared" si="278"/>
        <v>1</v>
      </c>
      <c r="BW431" s="105">
        <f t="shared" si="268"/>
        <v>1</v>
      </c>
      <c r="BX431" s="105">
        <f t="shared" si="279"/>
        <v>1</v>
      </c>
      <c r="BY431" s="105">
        <f t="shared" si="280"/>
        <v>1</v>
      </c>
      <c r="BZ431" s="105">
        <f t="shared" si="281"/>
        <v>1</v>
      </c>
      <c r="CA431" s="221">
        <v>0.98</v>
      </c>
      <c r="CB431" s="221">
        <v>0.9</v>
      </c>
      <c r="CC431" s="340"/>
      <c r="CD431" s="340"/>
      <c r="CE431" s="340"/>
      <c r="CF431" s="340"/>
      <c r="CG431" s="340"/>
      <c r="CH431" s="340"/>
      <c r="CI431" s="340"/>
      <c r="CJ431" s="222">
        <v>0.998</v>
      </c>
      <c r="CK431" s="222">
        <v>0.95</v>
      </c>
      <c r="CL431" s="223">
        <f t="shared" si="269"/>
        <v>0</v>
      </c>
      <c r="CM431" s="223">
        <f t="shared" si="270"/>
        <v>0</v>
      </c>
      <c r="CN431" s="223">
        <f t="shared" si="271"/>
        <v>0</v>
      </c>
      <c r="CO431" s="223">
        <f t="shared" si="272"/>
        <v>0</v>
      </c>
      <c r="CP431" s="223">
        <f t="shared" si="273"/>
        <v>0</v>
      </c>
      <c r="CQ431" s="223">
        <f t="shared" si="274"/>
        <v>0</v>
      </c>
      <c r="CR431" s="223">
        <f t="shared" si="275"/>
        <v>0</v>
      </c>
      <c r="CS431" s="343"/>
      <c r="CT431" s="343"/>
      <c r="CU431" s="343"/>
      <c r="CV431" s="343"/>
      <c r="CW431" s="343"/>
      <c r="CX431" s="343"/>
      <c r="CY431" s="343"/>
      <c r="CZ431" s="342"/>
      <c r="DA431" s="338"/>
      <c r="DB431" s="338"/>
      <c r="DC431" s="338"/>
      <c r="DD431" s="338"/>
      <c r="DE431" s="84">
        <f t="shared" si="258"/>
        <v>0</v>
      </c>
      <c r="DF431" s="84">
        <f t="shared" si="258"/>
        <v>0</v>
      </c>
      <c r="DG431" s="84">
        <f t="shared" si="258"/>
        <v>0</v>
      </c>
      <c r="DH431" s="84">
        <f t="shared" si="259"/>
        <v>0</v>
      </c>
      <c r="DI431" s="84">
        <f t="shared" si="259"/>
        <v>0</v>
      </c>
      <c r="DJ431" s="84">
        <f t="shared" si="259"/>
        <v>0</v>
      </c>
      <c r="DK431" s="84">
        <f t="shared" si="257"/>
        <v>0</v>
      </c>
      <c r="DL431" s="337"/>
      <c r="DM431" s="337"/>
      <c r="DN431" s="337"/>
      <c r="DO431" s="337"/>
      <c r="DP431" s="337"/>
      <c r="DQ431" s="337"/>
      <c r="DR431" s="337"/>
    </row>
    <row r="432" spans="1:122" ht="13.5" thickBot="1" x14ac:dyDescent="0.25">
      <c r="A432" s="84">
        <v>2106</v>
      </c>
      <c r="B432" s="335"/>
      <c r="D432" s="87"/>
      <c r="E432" s="84"/>
      <c r="F432" s="88"/>
      <c r="G432" s="84"/>
      <c r="H432" s="89"/>
      <c r="I432" s="88"/>
      <c r="J432" s="84"/>
      <c r="K432" s="88"/>
      <c r="L432" s="89"/>
      <c r="M432" s="88"/>
      <c r="N432" s="88"/>
      <c r="O432" s="88"/>
      <c r="P432" s="90"/>
      <c r="Q432" s="88"/>
      <c r="R432" s="88"/>
      <c r="S432" s="88"/>
      <c r="T432" s="90"/>
      <c r="U432" s="88"/>
      <c r="V432" s="88"/>
      <c r="W432" s="88"/>
      <c r="X432" s="90"/>
      <c r="Y432" s="84"/>
      <c r="Z432" s="84"/>
      <c r="AA432" s="94"/>
      <c r="AB432" s="115"/>
      <c r="AC432" s="84"/>
      <c r="AD432" s="84"/>
      <c r="AE432" s="115"/>
      <c r="AF432" s="84"/>
      <c r="AG432" s="84"/>
      <c r="AH432" s="115"/>
      <c r="AI432" s="84"/>
      <c r="AJ432" s="84"/>
      <c r="AK432" s="224"/>
      <c r="AL432" s="84"/>
      <c r="AM432" s="94"/>
      <c r="AN432" s="224"/>
      <c r="AO432" s="84"/>
      <c r="AP432" s="94"/>
      <c r="AQ432" s="224"/>
      <c r="AR432" s="84"/>
      <c r="AS432" s="94"/>
      <c r="AT432" s="224"/>
      <c r="AU432" s="84"/>
      <c r="AV432" s="225"/>
      <c r="AW432" s="226"/>
      <c r="AX432" s="226"/>
      <c r="AY432" s="227"/>
      <c r="AZ432" s="116"/>
      <c r="BA432" s="97"/>
      <c r="BB432" s="98"/>
      <c r="BC432" s="98"/>
      <c r="BD432" s="98"/>
      <c r="BE432" s="118"/>
      <c r="BF432" s="101"/>
      <c r="BG432" s="84"/>
      <c r="BH432" s="84"/>
      <c r="BI432" s="102"/>
      <c r="BJ432" s="102"/>
      <c r="BK432" s="102"/>
      <c r="BL432" s="103"/>
      <c r="BM432" s="104"/>
      <c r="BN432" s="102"/>
      <c r="BO432" s="102"/>
      <c r="BP432" s="104"/>
      <c r="BQ432" s="104"/>
      <c r="BR432" s="104"/>
      <c r="BS432" s="237"/>
      <c r="BT432" s="105">
        <f t="shared" si="276"/>
        <v>1</v>
      </c>
      <c r="BU432" s="105">
        <f t="shared" si="277"/>
        <v>1</v>
      </c>
      <c r="BV432" s="105">
        <f t="shared" si="278"/>
        <v>1</v>
      </c>
      <c r="BW432" s="105">
        <f t="shared" si="268"/>
        <v>1</v>
      </c>
      <c r="BX432" s="105">
        <f t="shared" si="279"/>
        <v>1</v>
      </c>
      <c r="BY432" s="105">
        <f t="shared" si="280"/>
        <v>1</v>
      </c>
      <c r="BZ432" s="105">
        <f t="shared" si="281"/>
        <v>1</v>
      </c>
      <c r="CA432" s="221">
        <v>0.98</v>
      </c>
      <c r="CB432" s="221">
        <v>0.9</v>
      </c>
      <c r="CC432" s="340"/>
      <c r="CD432" s="340"/>
      <c r="CE432" s="340"/>
      <c r="CF432" s="340"/>
      <c r="CG432" s="340"/>
      <c r="CH432" s="340"/>
      <c r="CI432" s="340"/>
      <c r="CJ432" s="222">
        <v>0.998</v>
      </c>
      <c r="CK432" s="222">
        <v>0.95</v>
      </c>
      <c r="CL432" s="223">
        <f t="shared" si="269"/>
        <v>0</v>
      </c>
      <c r="CM432" s="223">
        <f t="shared" si="270"/>
        <v>0</v>
      </c>
      <c r="CN432" s="223">
        <f t="shared" si="271"/>
        <v>0</v>
      </c>
      <c r="CO432" s="223">
        <f t="shared" si="272"/>
        <v>0</v>
      </c>
      <c r="CP432" s="223">
        <f t="shared" si="273"/>
        <v>0</v>
      </c>
      <c r="CQ432" s="223">
        <f t="shared" si="274"/>
        <v>0</v>
      </c>
      <c r="CR432" s="223">
        <f t="shared" si="275"/>
        <v>0</v>
      </c>
      <c r="CS432" s="343"/>
      <c r="CT432" s="343"/>
      <c r="CU432" s="343"/>
      <c r="CV432" s="343"/>
      <c r="CW432" s="343"/>
      <c r="CX432" s="343"/>
      <c r="CY432" s="343"/>
      <c r="CZ432" s="342"/>
      <c r="DA432" s="338"/>
      <c r="DB432" s="338"/>
      <c r="DC432" s="338"/>
      <c r="DD432" s="338"/>
      <c r="DE432" s="84">
        <f t="shared" si="258"/>
        <v>0</v>
      </c>
      <c r="DF432" s="84">
        <f t="shared" si="258"/>
        <v>0</v>
      </c>
      <c r="DG432" s="84">
        <f t="shared" si="258"/>
        <v>0</v>
      </c>
      <c r="DH432" s="84">
        <f t="shared" si="259"/>
        <v>0</v>
      </c>
      <c r="DI432" s="84">
        <f t="shared" si="259"/>
        <v>0</v>
      </c>
      <c r="DJ432" s="84">
        <f t="shared" si="259"/>
        <v>0</v>
      </c>
      <c r="DK432" s="84">
        <f t="shared" si="257"/>
        <v>0</v>
      </c>
      <c r="DL432" s="337"/>
      <c r="DM432" s="337"/>
      <c r="DN432" s="337"/>
      <c r="DO432" s="337"/>
      <c r="DP432" s="337"/>
      <c r="DQ432" s="337"/>
      <c r="DR432" s="337"/>
    </row>
    <row r="433" spans="1:122" ht="13.5" thickBot="1" x14ac:dyDescent="0.25">
      <c r="A433" s="84">
        <v>2107</v>
      </c>
      <c r="B433" s="335"/>
      <c r="D433" s="87"/>
      <c r="E433" s="84"/>
      <c r="F433" s="88"/>
      <c r="G433" s="84"/>
      <c r="H433" s="89"/>
      <c r="I433" s="88"/>
      <c r="J433" s="84"/>
      <c r="K433" s="88"/>
      <c r="L433" s="89"/>
      <c r="M433" s="88"/>
      <c r="N433" s="88"/>
      <c r="O433" s="88"/>
      <c r="P433" s="90"/>
      <c r="Q433" s="88"/>
      <c r="R433" s="88"/>
      <c r="S433" s="88"/>
      <c r="T433" s="90"/>
      <c r="U433" s="88"/>
      <c r="V433" s="88"/>
      <c r="W433" s="88"/>
      <c r="X433" s="90"/>
      <c r="Y433" s="84"/>
      <c r="Z433" s="84"/>
      <c r="AA433" s="94"/>
      <c r="AB433" s="115"/>
      <c r="AC433" s="84"/>
      <c r="AD433" s="84"/>
      <c r="AE433" s="115"/>
      <c r="AF433" s="84"/>
      <c r="AG433" s="84"/>
      <c r="AH433" s="115"/>
      <c r="AI433" s="84"/>
      <c r="AJ433" s="84"/>
      <c r="AK433" s="224"/>
      <c r="AL433" s="84"/>
      <c r="AM433" s="94"/>
      <c r="AN433" s="224"/>
      <c r="AO433" s="84"/>
      <c r="AP433" s="94"/>
      <c r="AQ433" s="224"/>
      <c r="AR433" s="84"/>
      <c r="AS433" s="94"/>
      <c r="AT433" s="224"/>
      <c r="AU433" s="84"/>
      <c r="AV433" s="225"/>
      <c r="AW433" s="226"/>
      <c r="AX433" s="226"/>
      <c r="AY433" s="227"/>
      <c r="AZ433" s="116"/>
      <c r="BA433" s="97"/>
      <c r="BB433" s="98"/>
      <c r="BC433" s="98"/>
      <c r="BD433" s="98"/>
      <c r="BE433" s="118"/>
      <c r="BF433" s="101"/>
      <c r="BG433" s="84"/>
      <c r="BH433" s="84"/>
      <c r="BI433" s="102"/>
      <c r="BJ433" s="102"/>
      <c r="BK433" s="102"/>
      <c r="BL433" s="103"/>
      <c r="BM433" s="104"/>
      <c r="BN433" s="102"/>
      <c r="BO433" s="102"/>
      <c r="BP433" s="104"/>
      <c r="BQ433" s="104"/>
      <c r="BR433" s="104"/>
      <c r="BS433" s="237"/>
      <c r="BT433" s="105">
        <f t="shared" si="276"/>
        <v>1</v>
      </c>
      <c r="BU433" s="105">
        <f t="shared" si="277"/>
        <v>1</v>
      </c>
      <c r="BV433" s="105">
        <f t="shared" si="278"/>
        <v>1</v>
      </c>
      <c r="BW433" s="105">
        <f t="shared" si="268"/>
        <v>1</v>
      </c>
      <c r="BX433" s="105">
        <f t="shared" si="279"/>
        <v>1</v>
      </c>
      <c r="BY433" s="105">
        <f t="shared" si="280"/>
        <v>1</v>
      </c>
      <c r="BZ433" s="105">
        <f t="shared" si="281"/>
        <v>1</v>
      </c>
      <c r="CA433" s="221">
        <v>0.98</v>
      </c>
      <c r="CB433" s="221">
        <v>0.9</v>
      </c>
      <c r="CC433" s="340"/>
      <c r="CD433" s="340"/>
      <c r="CE433" s="340"/>
      <c r="CF433" s="340"/>
      <c r="CG433" s="340"/>
      <c r="CH433" s="340"/>
      <c r="CI433" s="340"/>
      <c r="CJ433" s="222">
        <v>0.998</v>
      </c>
      <c r="CK433" s="222">
        <v>0.95</v>
      </c>
      <c r="CL433" s="223">
        <f t="shared" si="269"/>
        <v>0</v>
      </c>
      <c r="CM433" s="223">
        <f t="shared" si="270"/>
        <v>0</v>
      </c>
      <c r="CN433" s="223">
        <f t="shared" si="271"/>
        <v>0</v>
      </c>
      <c r="CO433" s="223">
        <f t="shared" si="272"/>
        <v>0</v>
      </c>
      <c r="CP433" s="223">
        <f t="shared" si="273"/>
        <v>0</v>
      </c>
      <c r="CQ433" s="223">
        <f t="shared" si="274"/>
        <v>0</v>
      </c>
      <c r="CR433" s="223">
        <f t="shared" si="275"/>
        <v>0</v>
      </c>
      <c r="CS433" s="343"/>
      <c r="CT433" s="343"/>
      <c r="CU433" s="343"/>
      <c r="CV433" s="343"/>
      <c r="CW433" s="343"/>
      <c r="CX433" s="343"/>
      <c r="CY433" s="343"/>
      <c r="CZ433" s="342"/>
      <c r="DA433" s="338"/>
      <c r="DB433" s="338"/>
      <c r="DC433" s="338"/>
      <c r="DD433" s="338"/>
      <c r="DE433" s="84">
        <f t="shared" si="258"/>
        <v>0</v>
      </c>
      <c r="DF433" s="84">
        <f t="shared" si="258"/>
        <v>0</v>
      </c>
      <c r="DG433" s="84">
        <f t="shared" si="258"/>
        <v>0</v>
      </c>
      <c r="DH433" s="84">
        <f t="shared" si="259"/>
        <v>0</v>
      </c>
      <c r="DI433" s="84">
        <f t="shared" si="259"/>
        <v>0</v>
      </c>
      <c r="DJ433" s="84">
        <f t="shared" si="259"/>
        <v>0</v>
      </c>
      <c r="DK433" s="84">
        <f t="shared" si="257"/>
        <v>0</v>
      </c>
      <c r="DL433" s="337"/>
      <c r="DM433" s="337"/>
      <c r="DN433" s="337"/>
      <c r="DO433" s="337"/>
      <c r="DP433" s="337"/>
      <c r="DQ433" s="337"/>
      <c r="DR433" s="337"/>
    </row>
    <row r="434" spans="1:122" ht="13.5" thickBot="1" x14ac:dyDescent="0.25">
      <c r="A434" s="84">
        <v>2108</v>
      </c>
      <c r="B434" s="335"/>
      <c r="D434" s="87"/>
      <c r="E434" s="84"/>
      <c r="F434" s="88"/>
      <c r="G434" s="84"/>
      <c r="H434" s="89"/>
      <c r="I434" s="88"/>
      <c r="J434" s="84"/>
      <c r="K434" s="88"/>
      <c r="L434" s="89"/>
      <c r="M434" s="88"/>
      <c r="N434" s="88"/>
      <c r="O434" s="88"/>
      <c r="P434" s="90"/>
      <c r="Q434" s="88"/>
      <c r="R434" s="88"/>
      <c r="S434" s="88"/>
      <c r="T434" s="90"/>
      <c r="U434" s="88"/>
      <c r="V434" s="88"/>
      <c r="W434" s="88"/>
      <c r="X434" s="90"/>
      <c r="Y434" s="84"/>
      <c r="Z434" s="84"/>
      <c r="AA434" s="94"/>
      <c r="AB434" s="115"/>
      <c r="AC434" s="84"/>
      <c r="AD434" s="84"/>
      <c r="AE434" s="115"/>
      <c r="AF434" s="84"/>
      <c r="AG434" s="84"/>
      <c r="AH434" s="115"/>
      <c r="AI434" s="84"/>
      <c r="AJ434" s="84"/>
      <c r="AK434" s="224"/>
      <c r="AL434" s="84"/>
      <c r="AM434" s="94"/>
      <c r="AN434" s="224"/>
      <c r="AO434" s="84"/>
      <c r="AP434" s="94"/>
      <c r="AQ434" s="224"/>
      <c r="AR434" s="84"/>
      <c r="AS434" s="94"/>
      <c r="AT434" s="224"/>
      <c r="AU434" s="84"/>
      <c r="AV434" s="225"/>
      <c r="AW434" s="226"/>
      <c r="AX434" s="226"/>
      <c r="AY434" s="227"/>
      <c r="AZ434" s="116"/>
      <c r="BA434" s="97"/>
      <c r="BB434" s="98"/>
      <c r="BC434" s="98"/>
      <c r="BD434" s="98"/>
      <c r="BE434" s="118"/>
      <c r="BF434" s="101"/>
      <c r="BG434" s="84"/>
      <c r="BH434" s="84"/>
      <c r="BI434" s="102"/>
      <c r="BJ434" s="102"/>
      <c r="BK434" s="102"/>
      <c r="BL434" s="103"/>
      <c r="BM434" s="104"/>
      <c r="BN434" s="102"/>
      <c r="BO434" s="102"/>
      <c r="BP434" s="104"/>
      <c r="BQ434" s="104"/>
      <c r="BR434" s="104"/>
      <c r="BS434" s="237"/>
      <c r="BT434" s="105">
        <f t="shared" si="276"/>
        <v>1</v>
      </c>
      <c r="BU434" s="105">
        <f t="shared" si="277"/>
        <v>1</v>
      </c>
      <c r="BV434" s="105">
        <f t="shared" si="278"/>
        <v>1</v>
      </c>
      <c r="BW434" s="105">
        <f t="shared" si="268"/>
        <v>1</v>
      </c>
      <c r="BX434" s="105">
        <f t="shared" si="279"/>
        <v>1</v>
      </c>
      <c r="BY434" s="105">
        <f t="shared" si="280"/>
        <v>1</v>
      </c>
      <c r="BZ434" s="105">
        <f t="shared" si="281"/>
        <v>1</v>
      </c>
      <c r="CA434" s="221">
        <v>0.98</v>
      </c>
      <c r="CB434" s="221">
        <v>0.9</v>
      </c>
      <c r="CC434" s="340"/>
      <c r="CD434" s="340"/>
      <c r="CE434" s="340"/>
      <c r="CF434" s="340"/>
      <c r="CG434" s="340"/>
      <c r="CH434" s="340"/>
      <c r="CI434" s="340"/>
      <c r="CJ434" s="222">
        <v>0.998</v>
      </c>
      <c r="CK434" s="222">
        <v>0.95</v>
      </c>
      <c r="CL434" s="223">
        <f t="shared" si="269"/>
        <v>0</v>
      </c>
      <c r="CM434" s="223">
        <f t="shared" si="270"/>
        <v>0</v>
      </c>
      <c r="CN434" s="223">
        <f t="shared" si="271"/>
        <v>0</v>
      </c>
      <c r="CO434" s="223">
        <f t="shared" si="272"/>
        <v>0</v>
      </c>
      <c r="CP434" s="223">
        <f t="shared" si="273"/>
        <v>0</v>
      </c>
      <c r="CQ434" s="223">
        <f t="shared" si="274"/>
        <v>0</v>
      </c>
      <c r="CR434" s="223">
        <f t="shared" si="275"/>
        <v>0</v>
      </c>
      <c r="CS434" s="343"/>
      <c r="CT434" s="343"/>
      <c r="CU434" s="343"/>
      <c r="CV434" s="343"/>
      <c r="CW434" s="343"/>
      <c r="CX434" s="343"/>
      <c r="CY434" s="343"/>
      <c r="CZ434" s="342"/>
      <c r="DA434" s="338"/>
      <c r="DB434" s="338"/>
      <c r="DC434" s="338"/>
      <c r="DD434" s="338"/>
      <c r="DE434" s="84">
        <f t="shared" si="258"/>
        <v>0</v>
      </c>
      <c r="DF434" s="84">
        <f t="shared" si="258"/>
        <v>0</v>
      </c>
      <c r="DG434" s="84">
        <f t="shared" si="258"/>
        <v>0</v>
      </c>
      <c r="DH434" s="84">
        <f t="shared" si="259"/>
        <v>0</v>
      </c>
      <c r="DI434" s="84">
        <f t="shared" si="259"/>
        <v>0</v>
      </c>
      <c r="DJ434" s="84">
        <f t="shared" si="259"/>
        <v>0</v>
      </c>
      <c r="DK434" s="84">
        <f t="shared" si="257"/>
        <v>0</v>
      </c>
      <c r="DL434" s="337"/>
      <c r="DM434" s="337"/>
      <c r="DN434" s="337"/>
      <c r="DO434" s="337"/>
      <c r="DP434" s="337"/>
      <c r="DQ434" s="337"/>
      <c r="DR434" s="337"/>
    </row>
    <row r="435" spans="1:122" ht="13.5" thickBot="1" x14ac:dyDescent="0.25">
      <c r="A435" s="84">
        <v>2109</v>
      </c>
      <c r="B435" s="335"/>
      <c r="D435" s="87"/>
      <c r="E435" s="84"/>
      <c r="F435" s="88"/>
      <c r="G435" s="84"/>
      <c r="H435" s="89"/>
      <c r="I435" s="88"/>
      <c r="J435" s="84"/>
      <c r="K435" s="88"/>
      <c r="L435" s="89"/>
      <c r="M435" s="88"/>
      <c r="N435" s="88"/>
      <c r="O435" s="88"/>
      <c r="P435" s="90"/>
      <c r="Q435" s="88"/>
      <c r="R435" s="88"/>
      <c r="S435" s="88"/>
      <c r="T435" s="90"/>
      <c r="U435" s="88"/>
      <c r="V435" s="88"/>
      <c r="W435" s="88"/>
      <c r="X435" s="90"/>
      <c r="Y435" s="84"/>
      <c r="Z435" s="84"/>
      <c r="AA435" s="94"/>
      <c r="AB435" s="115"/>
      <c r="AC435" s="84"/>
      <c r="AD435" s="84"/>
      <c r="AE435" s="115"/>
      <c r="AF435" s="84"/>
      <c r="AG435" s="84"/>
      <c r="AH435" s="115"/>
      <c r="AI435" s="84"/>
      <c r="AJ435" s="84"/>
      <c r="AK435" s="224"/>
      <c r="AL435" s="84"/>
      <c r="AM435" s="94"/>
      <c r="AN435" s="224"/>
      <c r="AO435" s="84"/>
      <c r="AP435" s="94"/>
      <c r="AQ435" s="224"/>
      <c r="AR435" s="84"/>
      <c r="AS435" s="94"/>
      <c r="AT435" s="224"/>
      <c r="AU435" s="84"/>
      <c r="AV435" s="225"/>
      <c r="AW435" s="226"/>
      <c r="AX435" s="226"/>
      <c r="AY435" s="227"/>
      <c r="AZ435" s="116"/>
      <c r="BA435" s="97"/>
      <c r="BB435" s="98"/>
      <c r="BC435" s="98"/>
      <c r="BD435" s="98"/>
      <c r="BE435" s="118"/>
      <c r="BF435" s="101"/>
      <c r="BG435" s="84"/>
      <c r="BH435" s="84"/>
      <c r="BI435" s="102"/>
      <c r="BJ435" s="102"/>
      <c r="BK435" s="102"/>
      <c r="BL435" s="103"/>
      <c r="BM435" s="104"/>
      <c r="BN435" s="102"/>
      <c r="BO435" s="102"/>
      <c r="BP435" s="104"/>
      <c r="BQ435" s="104"/>
      <c r="BR435" s="104"/>
      <c r="BS435" s="237"/>
      <c r="BT435" s="105">
        <f t="shared" si="276"/>
        <v>1</v>
      </c>
      <c r="BU435" s="105">
        <f t="shared" si="277"/>
        <v>1</v>
      </c>
      <c r="BV435" s="105">
        <f t="shared" si="278"/>
        <v>1</v>
      </c>
      <c r="BW435" s="105">
        <f t="shared" si="268"/>
        <v>1</v>
      </c>
      <c r="BX435" s="105">
        <f t="shared" si="279"/>
        <v>1</v>
      </c>
      <c r="BY435" s="105">
        <f t="shared" si="280"/>
        <v>1</v>
      </c>
      <c r="BZ435" s="105">
        <f t="shared" si="281"/>
        <v>1</v>
      </c>
      <c r="CA435" s="221">
        <v>0.98</v>
      </c>
      <c r="CB435" s="221">
        <v>0.9</v>
      </c>
      <c r="CC435" s="340"/>
      <c r="CD435" s="340"/>
      <c r="CE435" s="340"/>
      <c r="CF435" s="340"/>
      <c r="CG435" s="340"/>
      <c r="CH435" s="340"/>
      <c r="CI435" s="340"/>
      <c r="CJ435" s="222">
        <v>0.998</v>
      </c>
      <c r="CK435" s="222">
        <v>0.95</v>
      </c>
      <c r="CL435" s="223">
        <f t="shared" si="269"/>
        <v>0</v>
      </c>
      <c r="CM435" s="223">
        <f t="shared" si="270"/>
        <v>0</v>
      </c>
      <c r="CN435" s="223">
        <f t="shared" si="271"/>
        <v>0</v>
      </c>
      <c r="CO435" s="223">
        <f t="shared" si="272"/>
        <v>0</v>
      </c>
      <c r="CP435" s="223">
        <f t="shared" si="273"/>
        <v>0</v>
      </c>
      <c r="CQ435" s="223">
        <f t="shared" si="274"/>
        <v>0</v>
      </c>
      <c r="CR435" s="223">
        <f t="shared" si="275"/>
        <v>0</v>
      </c>
      <c r="CS435" s="343"/>
      <c r="CT435" s="343"/>
      <c r="CU435" s="343"/>
      <c r="CV435" s="343"/>
      <c r="CW435" s="343"/>
      <c r="CX435" s="343"/>
      <c r="CY435" s="343"/>
      <c r="CZ435" s="342"/>
      <c r="DA435" s="338"/>
      <c r="DB435" s="338"/>
      <c r="DC435" s="338"/>
      <c r="DD435" s="338"/>
      <c r="DE435" s="84">
        <f t="shared" si="258"/>
        <v>0</v>
      </c>
      <c r="DF435" s="84">
        <f t="shared" si="258"/>
        <v>0</v>
      </c>
      <c r="DG435" s="84">
        <f t="shared" si="258"/>
        <v>0</v>
      </c>
      <c r="DH435" s="84">
        <f t="shared" si="259"/>
        <v>0</v>
      </c>
      <c r="DI435" s="84">
        <f t="shared" si="259"/>
        <v>0</v>
      </c>
      <c r="DJ435" s="84">
        <f t="shared" si="259"/>
        <v>0</v>
      </c>
      <c r="DK435" s="84">
        <f t="shared" si="257"/>
        <v>0</v>
      </c>
      <c r="DL435" s="337"/>
      <c r="DM435" s="337"/>
      <c r="DN435" s="337"/>
      <c r="DO435" s="337"/>
      <c r="DP435" s="337"/>
      <c r="DQ435" s="337"/>
      <c r="DR435" s="337"/>
    </row>
    <row r="436" spans="1:122" ht="13.5" thickBot="1" x14ac:dyDescent="0.25">
      <c r="A436" s="84">
        <v>2110</v>
      </c>
      <c r="B436" s="336"/>
      <c r="D436" s="87"/>
      <c r="E436" s="84"/>
      <c r="F436" s="88"/>
      <c r="G436" s="84"/>
      <c r="H436" s="89"/>
      <c r="I436" s="88"/>
      <c r="J436" s="84"/>
      <c r="K436" s="88"/>
      <c r="L436" s="89"/>
      <c r="M436" s="88"/>
      <c r="N436" s="88"/>
      <c r="O436" s="88"/>
      <c r="P436" s="90"/>
      <c r="Q436" s="88"/>
      <c r="R436" s="88"/>
      <c r="S436" s="88"/>
      <c r="T436" s="90"/>
      <c r="U436" s="88"/>
      <c r="V436" s="88"/>
      <c r="W436" s="88"/>
      <c r="X436" s="90"/>
      <c r="Y436" s="84"/>
      <c r="Z436" s="84"/>
      <c r="AA436" s="94"/>
      <c r="AB436" s="115"/>
      <c r="AC436" s="84"/>
      <c r="AD436" s="84"/>
      <c r="AE436" s="115"/>
      <c r="AF436" s="84"/>
      <c r="AG436" s="84"/>
      <c r="AH436" s="115"/>
      <c r="AI436" s="84"/>
      <c r="AJ436" s="84"/>
      <c r="AK436" s="224"/>
      <c r="AL436" s="84"/>
      <c r="AM436" s="94"/>
      <c r="AN436" s="224"/>
      <c r="AO436" s="84"/>
      <c r="AP436" s="94"/>
      <c r="AQ436" s="224"/>
      <c r="AR436" s="84"/>
      <c r="AS436" s="94"/>
      <c r="AT436" s="224"/>
      <c r="AU436" s="84"/>
      <c r="AV436" s="225"/>
      <c r="AW436" s="226"/>
      <c r="AX436" s="226"/>
      <c r="AY436" s="227"/>
      <c r="AZ436" s="116"/>
      <c r="BA436" s="97"/>
      <c r="BB436" s="98"/>
      <c r="BC436" s="98"/>
      <c r="BD436" s="98"/>
      <c r="BE436" s="118"/>
      <c r="BF436" s="101"/>
      <c r="BG436" s="84"/>
      <c r="BH436" s="84"/>
      <c r="BI436" s="102"/>
      <c r="BJ436" s="102"/>
      <c r="BK436" s="102"/>
      <c r="BL436" s="103"/>
      <c r="BM436" s="104"/>
      <c r="BN436" s="102"/>
      <c r="BO436" s="102"/>
      <c r="BP436" s="104"/>
      <c r="BQ436" s="104"/>
      <c r="BR436" s="104"/>
      <c r="BS436" s="237"/>
      <c r="BT436" s="105">
        <f t="shared" si="276"/>
        <v>1</v>
      </c>
      <c r="BU436" s="105">
        <f t="shared" si="277"/>
        <v>1</v>
      </c>
      <c r="BV436" s="105">
        <f t="shared" si="278"/>
        <v>1</v>
      </c>
      <c r="BW436" s="105">
        <f t="shared" si="268"/>
        <v>1</v>
      </c>
      <c r="BX436" s="105">
        <f t="shared" si="279"/>
        <v>1</v>
      </c>
      <c r="BY436" s="105">
        <f t="shared" si="280"/>
        <v>1</v>
      </c>
      <c r="BZ436" s="105">
        <f t="shared" si="281"/>
        <v>1</v>
      </c>
      <c r="CA436" s="221">
        <v>0.98</v>
      </c>
      <c r="CB436" s="221">
        <v>0.9</v>
      </c>
      <c r="CC436" s="341"/>
      <c r="CD436" s="341"/>
      <c r="CE436" s="341"/>
      <c r="CF436" s="341"/>
      <c r="CG436" s="341"/>
      <c r="CH436" s="341"/>
      <c r="CI436" s="341"/>
      <c r="CJ436" s="222">
        <v>0.998</v>
      </c>
      <c r="CK436" s="222">
        <v>0.95</v>
      </c>
      <c r="CL436" s="223">
        <f t="shared" si="269"/>
        <v>0</v>
      </c>
      <c r="CM436" s="223">
        <f t="shared" si="270"/>
        <v>0</v>
      </c>
      <c r="CN436" s="223">
        <f t="shared" si="271"/>
        <v>0</v>
      </c>
      <c r="CO436" s="223">
        <f t="shared" si="272"/>
        <v>0</v>
      </c>
      <c r="CP436" s="223">
        <f t="shared" si="273"/>
        <v>0</v>
      </c>
      <c r="CQ436" s="223">
        <f t="shared" si="274"/>
        <v>0</v>
      </c>
      <c r="CR436" s="223">
        <f t="shared" si="275"/>
        <v>0</v>
      </c>
      <c r="CS436" s="343"/>
      <c r="CT436" s="343"/>
      <c r="CU436" s="343"/>
      <c r="CV436" s="343"/>
      <c r="CW436" s="343"/>
      <c r="CX436" s="343"/>
      <c r="CY436" s="343"/>
      <c r="CZ436" s="342"/>
      <c r="DA436" s="338"/>
      <c r="DB436" s="338"/>
      <c r="DC436" s="338"/>
      <c r="DD436" s="338"/>
      <c r="DE436" s="84">
        <f t="shared" si="258"/>
        <v>0</v>
      </c>
      <c r="DF436" s="84">
        <f t="shared" si="258"/>
        <v>0</v>
      </c>
      <c r="DG436" s="84">
        <f t="shared" si="258"/>
        <v>0</v>
      </c>
      <c r="DH436" s="84">
        <f t="shared" si="259"/>
        <v>0</v>
      </c>
      <c r="DI436" s="84">
        <f t="shared" si="259"/>
        <v>0</v>
      </c>
      <c r="DJ436" s="84">
        <f t="shared" si="259"/>
        <v>0</v>
      </c>
      <c r="DK436" s="84">
        <f t="shared" si="257"/>
        <v>0</v>
      </c>
      <c r="DL436" s="337"/>
      <c r="DM436" s="337"/>
      <c r="DN436" s="337"/>
      <c r="DO436" s="337"/>
      <c r="DP436" s="337"/>
      <c r="DQ436" s="337"/>
      <c r="DR436" s="337"/>
    </row>
    <row r="437" spans="1:122" ht="13.5" thickBot="1" x14ac:dyDescent="0.25">
      <c r="A437" s="84">
        <v>2111</v>
      </c>
      <c r="B437" s="334">
        <v>29</v>
      </c>
      <c r="D437" s="87"/>
      <c r="E437" s="84"/>
      <c r="F437" s="88"/>
      <c r="G437" s="84"/>
      <c r="H437" s="89"/>
      <c r="I437" s="88"/>
      <c r="J437" s="84"/>
      <c r="K437" s="88"/>
      <c r="L437" s="89"/>
      <c r="M437" s="88"/>
      <c r="N437" s="88"/>
      <c r="O437" s="88"/>
      <c r="P437" s="90"/>
      <c r="Q437" s="88"/>
      <c r="R437" s="88"/>
      <c r="S437" s="88"/>
      <c r="T437" s="90"/>
      <c r="U437" s="88"/>
      <c r="V437" s="88"/>
      <c r="W437" s="88"/>
      <c r="X437" s="90"/>
      <c r="Y437" s="84"/>
      <c r="Z437" s="84"/>
      <c r="AA437" s="94"/>
      <c r="AB437" s="115"/>
      <c r="AC437" s="84"/>
      <c r="AD437" s="84"/>
      <c r="AE437" s="115"/>
      <c r="AF437" s="84"/>
      <c r="AG437" s="84"/>
      <c r="AH437" s="115"/>
      <c r="AI437" s="84"/>
      <c r="AJ437" s="84"/>
      <c r="AK437" s="224"/>
      <c r="AL437" s="84"/>
      <c r="AM437" s="94"/>
      <c r="AN437" s="224"/>
      <c r="AO437" s="84"/>
      <c r="AP437" s="94"/>
      <c r="AQ437" s="224"/>
      <c r="AR437" s="84"/>
      <c r="AS437" s="94"/>
      <c r="AT437" s="224"/>
      <c r="AU437" s="84"/>
      <c r="AV437" s="225"/>
      <c r="AW437" s="226"/>
      <c r="AX437" s="226"/>
      <c r="AY437" s="227"/>
      <c r="AZ437" s="116"/>
      <c r="BA437" s="97"/>
      <c r="BB437" s="98"/>
      <c r="BC437" s="98"/>
      <c r="BD437" s="98"/>
      <c r="BE437" s="118"/>
      <c r="BF437" s="101"/>
      <c r="BG437" s="84"/>
      <c r="BH437" s="84"/>
      <c r="BI437" s="102"/>
      <c r="BJ437" s="102"/>
      <c r="BK437" s="102"/>
      <c r="BL437" s="103"/>
      <c r="BM437" s="104"/>
      <c r="BN437" s="102"/>
      <c r="BO437" s="102"/>
      <c r="BP437" s="104"/>
      <c r="BQ437" s="104"/>
      <c r="BR437" s="104"/>
      <c r="BS437" s="237"/>
      <c r="BT437" s="105">
        <f t="shared" si="276"/>
        <v>1</v>
      </c>
      <c r="BU437" s="105">
        <f t="shared" si="277"/>
        <v>1</v>
      </c>
      <c r="BV437" s="105">
        <f t="shared" si="278"/>
        <v>1</v>
      </c>
      <c r="BW437" s="105">
        <f t="shared" si="268"/>
        <v>1</v>
      </c>
      <c r="BX437" s="105">
        <f t="shared" si="279"/>
        <v>1</v>
      </c>
      <c r="BY437" s="105">
        <f t="shared" si="280"/>
        <v>1</v>
      </c>
      <c r="BZ437" s="105">
        <f t="shared" si="281"/>
        <v>1</v>
      </c>
      <c r="CA437" s="221">
        <v>0.98</v>
      </c>
      <c r="CB437" s="221">
        <v>0.9</v>
      </c>
      <c r="CC437" s="339">
        <f t="shared" ref="CC437:CI437" si="286">AVERAGE(BT437:BT443)</f>
        <v>1</v>
      </c>
      <c r="CD437" s="339">
        <f t="shared" si="286"/>
        <v>1</v>
      </c>
      <c r="CE437" s="339">
        <f t="shared" si="286"/>
        <v>1</v>
      </c>
      <c r="CF437" s="339">
        <f t="shared" si="286"/>
        <v>1</v>
      </c>
      <c r="CG437" s="339">
        <f t="shared" si="286"/>
        <v>1</v>
      </c>
      <c r="CH437" s="339">
        <f t="shared" si="286"/>
        <v>1</v>
      </c>
      <c r="CI437" s="339">
        <f t="shared" si="286"/>
        <v>1</v>
      </c>
      <c r="CJ437" s="222">
        <v>0.998</v>
      </c>
      <c r="CK437" s="222">
        <v>0.95</v>
      </c>
      <c r="CL437" s="223">
        <f t="shared" si="269"/>
        <v>0</v>
      </c>
      <c r="CM437" s="223">
        <f t="shared" si="270"/>
        <v>0</v>
      </c>
      <c r="CN437" s="223">
        <f t="shared" si="271"/>
        <v>0</v>
      </c>
      <c r="CO437" s="223">
        <f t="shared" si="272"/>
        <v>0</v>
      </c>
      <c r="CP437" s="223">
        <f t="shared" si="273"/>
        <v>0</v>
      </c>
      <c r="CQ437" s="223">
        <f t="shared" si="274"/>
        <v>0</v>
      </c>
      <c r="CR437" s="223">
        <f t="shared" si="275"/>
        <v>0</v>
      </c>
      <c r="CS437" s="342">
        <f t="shared" ref="CS437:CY437" si="287">AVERAGE(CL437:CL443)</f>
        <v>0</v>
      </c>
      <c r="CT437" s="342">
        <f t="shared" si="287"/>
        <v>0</v>
      </c>
      <c r="CU437" s="342">
        <f t="shared" si="287"/>
        <v>0</v>
      </c>
      <c r="CV437" s="342">
        <f t="shared" si="287"/>
        <v>0</v>
      </c>
      <c r="CW437" s="342">
        <f t="shared" si="287"/>
        <v>0</v>
      </c>
      <c r="CX437" s="342">
        <f t="shared" si="287"/>
        <v>0</v>
      </c>
      <c r="CY437" s="342">
        <f t="shared" si="287"/>
        <v>0</v>
      </c>
      <c r="CZ437" s="342" t="e">
        <f>(SUM(Q436:Q442)-SUM(R436:R442))/SUM(Q436:Q442)</f>
        <v>#DIV/0!</v>
      </c>
      <c r="DA437" s="338" t="e">
        <f>(SUM(U436:U442)-SUM(V436:V442))/SUM(U436:U442)</f>
        <v>#DIV/0!</v>
      </c>
      <c r="DB437" s="338" t="e">
        <f>((SUM(E436:E442)-SUM(F436:F442))/SUM(E436:E442))</f>
        <v>#DIV/0!</v>
      </c>
      <c r="DC437" s="338" t="e">
        <f>((SUM(I436:I442)-SUM(J436:J442))/SUM(I436:I442))</f>
        <v>#DIV/0!</v>
      </c>
      <c r="DD437" s="338" t="e">
        <f>((SUM(M436:M442)-SUM(N436:N442))/SUM(M436:M442))</f>
        <v>#DIV/0!</v>
      </c>
      <c r="DE437" s="84">
        <f t="shared" si="258"/>
        <v>0</v>
      </c>
      <c r="DF437" s="84">
        <f t="shared" si="258"/>
        <v>0</v>
      </c>
      <c r="DG437" s="84">
        <f t="shared" si="258"/>
        <v>0</v>
      </c>
      <c r="DH437" s="84">
        <f t="shared" si="259"/>
        <v>0</v>
      </c>
      <c r="DI437" s="84">
        <f t="shared" si="259"/>
        <v>0</v>
      </c>
      <c r="DJ437" s="84">
        <f t="shared" si="259"/>
        <v>0</v>
      </c>
      <c r="DK437" s="84">
        <f t="shared" si="257"/>
        <v>0</v>
      </c>
      <c r="DL437" s="337">
        <f>IF(CC437&lt;99%,5000,IF(CC437&lt;99.2%,4500,IF(CC437&lt;99.3%,4000,IF(CC437&lt;99.4%,3500,IF(CC437&lt;99.5%,3000,IF(CC437&lt;99.6%,2500,IF(CC437&lt;99.7%,2000,IF(CC437&lt;99.8%,1500,))))))))</f>
        <v>0</v>
      </c>
      <c r="DM437" s="337">
        <f>IF(CD437&lt;99%,5000,IF(CD437&lt;99.2%,4500,IF(CD437&lt;99.3%,4000,IF(CD437&lt;99.4%,3500,IF(CD437&lt;99.5%,3000,IF(CD437&lt;99.6%,2500,IF(CD437&lt;99.7%,2000,IF(CD437&lt;99.8%,1500,))))))))</f>
        <v>0</v>
      </c>
      <c r="DN437" s="337">
        <f>IF(CE437&lt;99%,5000,IF(CE437&lt;99.2%,4500,IF(CE437&lt;99.3%,4000,IF(CE437&lt;99.4%,3500,IF(CE437&lt;99.5%,3000,IF(CE437&lt;99.6%,2500,IF(CE437&lt;99.7%,2000,IF(CE437&lt;99.8%,1500,))))))))</f>
        <v>0</v>
      </c>
      <c r="DO437" s="337">
        <f>IF(CF437&lt;88.2%,5000,IF(CF437&lt;88.4%,4500,IF(CF437&lt;88.5%,4000,IF(CF437&lt;88.6%,3500,IF(CF437&lt;88.7%,3000,IF(CF437&lt;88.8%,2500,IF(CF437&lt;88.9%,2000,IF(CF437&lt;90%,1500,))))))))</f>
        <v>0</v>
      </c>
      <c r="DP437" s="337">
        <f>IF(CG437&lt;99%,5000,IF(CG437&lt;99.2%,4500,IF(CG437&lt;99.3%,4000,IF(CG437&lt;99.4%,3500,IF(CG437&lt;99.5%,3000,IF(CG437&lt;99.6%,2500,IF(CG437&lt;99.7%,2000,IF(CG437&lt;99.8%,1500,))))))))</f>
        <v>0</v>
      </c>
      <c r="DQ437" s="337">
        <f>IF(CH437&lt;99%,5000,IF(CH437&lt;99.2%,4500,IF(CH437&lt;99.3%,4000,IF(CH437&lt;99.4%,3500,IF(CH437&lt;99.5%,3000,IF(CH437&lt;99.6%,2500,IF(CH437&lt;99.7%,2000,IF(CH437&lt;99.8%,1500,))))))))</f>
        <v>0</v>
      </c>
      <c r="DR437" s="337">
        <f>IF(CI437&lt;99%,5000,IF(CI437&lt;99.2%,4500,IF(CI437&lt;99.3%,4000,IF(CI437&lt;99.4%,3500,IF(CI437&lt;99.5%,3000,IF(CI437&lt;99.6%,2500,IF(CI437&lt;99.7%,2000,IF(CI437&lt;99.8%,1500,))))))))</f>
        <v>0</v>
      </c>
    </row>
    <row r="438" spans="1:122" ht="13.5" thickBot="1" x14ac:dyDescent="0.25">
      <c r="A438" s="84">
        <v>2112</v>
      </c>
      <c r="B438" s="335"/>
      <c r="D438" s="87"/>
      <c r="E438" s="84"/>
      <c r="F438" s="88"/>
      <c r="G438" s="84"/>
      <c r="H438" s="89"/>
      <c r="I438" s="88"/>
      <c r="J438" s="84"/>
      <c r="K438" s="88"/>
      <c r="L438" s="89"/>
      <c r="M438" s="88"/>
      <c r="N438" s="88"/>
      <c r="O438" s="88"/>
      <c r="P438" s="90"/>
      <c r="Q438" s="88"/>
      <c r="R438" s="88"/>
      <c r="S438" s="88"/>
      <c r="T438" s="90"/>
      <c r="U438" s="88"/>
      <c r="V438" s="88"/>
      <c r="W438" s="88"/>
      <c r="X438" s="90"/>
      <c r="Y438" s="84"/>
      <c r="Z438" s="84"/>
      <c r="AA438" s="94"/>
      <c r="AB438" s="115"/>
      <c r="AC438" s="84"/>
      <c r="AD438" s="84"/>
      <c r="AE438" s="115"/>
      <c r="AF438" s="84"/>
      <c r="AG438" s="84"/>
      <c r="AH438" s="115"/>
      <c r="AI438" s="84"/>
      <c r="AJ438" s="84"/>
      <c r="AK438" s="224"/>
      <c r="AL438" s="84"/>
      <c r="AM438" s="94"/>
      <c r="AN438" s="224"/>
      <c r="AO438" s="84"/>
      <c r="AP438" s="94"/>
      <c r="AQ438" s="224"/>
      <c r="AR438" s="84"/>
      <c r="AS438" s="94"/>
      <c r="AT438" s="224"/>
      <c r="AU438" s="84"/>
      <c r="AV438" s="225"/>
      <c r="AW438" s="226"/>
      <c r="AX438" s="226"/>
      <c r="AY438" s="227"/>
      <c r="AZ438" s="116"/>
      <c r="BA438" s="97"/>
      <c r="BB438" s="98"/>
      <c r="BC438" s="98"/>
      <c r="BD438" s="98"/>
      <c r="BE438" s="118"/>
      <c r="BF438" s="101"/>
      <c r="BG438" s="84"/>
      <c r="BH438" s="84"/>
      <c r="BI438" s="102"/>
      <c r="BJ438" s="102"/>
      <c r="BK438" s="102"/>
      <c r="BL438" s="103"/>
      <c r="BM438" s="104"/>
      <c r="BN438" s="102"/>
      <c r="BO438" s="102"/>
      <c r="BP438" s="104"/>
      <c r="BQ438" s="104"/>
      <c r="BR438" s="104"/>
      <c r="BS438" s="237"/>
      <c r="BT438" s="105">
        <f t="shared" si="276"/>
        <v>1</v>
      </c>
      <c r="BU438" s="105">
        <f t="shared" si="277"/>
        <v>1</v>
      </c>
      <c r="BV438" s="105">
        <f t="shared" si="278"/>
        <v>1</v>
      </c>
      <c r="BW438" s="105">
        <f t="shared" si="268"/>
        <v>1</v>
      </c>
      <c r="BX438" s="105">
        <f t="shared" si="279"/>
        <v>1</v>
      </c>
      <c r="BY438" s="105">
        <f t="shared" si="280"/>
        <v>1</v>
      </c>
      <c r="BZ438" s="105">
        <f t="shared" si="281"/>
        <v>1</v>
      </c>
      <c r="CA438" s="221">
        <v>0.98</v>
      </c>
      <c r="CB438" s="221">
        <v>0.9</v>
      </c>
      <c r="CC438" s="340"/>
      <c r="CD438" s="340"/>
      <c r="CE438" s="340"/>
      <c r="CF438" s="340"/>
      <c r="CG438" s="340"/>
      <c r="CH438" s="340"/>
      <c r="CI438" s="340"/>
      <c r="CJ438" s="222">
        <v>0.998</v>
      </c>
      <c r="CK438" s="222">
        <v>0.95</v>
      </c>
      <c r="CL438" s="223">
        <f t="shared" si="269"/>
        <v>0</v>
      </c>
      <c r="CM438" s="223">
        <f t="shared" si="270"/>
        <v>0</v>
      </c>
      <c r="CN438" s="223">
        <f t="shared" si="271"/>
        <v>0</v>
      </c>
      <c r="CO438" s="223">
        <f t="shared" si="272"/>
        <v>0</v>
      </c>
      <c r="CP438" s="223">
        <f t="shared" si="273"/>
        <v>0</v>
      </c>
      <c r="CQ438" s="223">
        <f t="shared" si="274"/>
        <v>0</v>
      </c>
      <c r="CR438" s="223">
        <f t="shared" si="275"/>
        <v>0</v>
      </c>
      <c r="CS438" s="343"/>
      <c r="CT438" s="343"/>
      <c r="CU438" s="343"/>
      <c r="CV438" s="343"/>
      <c r="CW438" s="343"/>
      <c r="CX438" s="343"/>
      <c r="CY438" s="343"/>
      <c r="CZ438" s="342"/>
      <c r="DA438" s="338"/>
      <c r="DB438" s="338"/>
      <c r="DC438" s="338"/>
      <c r="DD438" s="338"/>
      <c r="DE438" s="84">
        <f t="shared" si="258"/>
        <v>0</v>
      </c>
      <c r="DF438" s="84">
        <f t="shared" si="258"/>
        <v>0</v>
      </c>
      <c r="DG438" s="84">
        <f t="shared" si="258"/>
        <v>0</v>
      </c>
      <c r="DH438" s="84">
        <f t="shared" si="259"/>
        <v>0</v>
      </c>
      <c r="DI438" s="84">
        <f t="shared" si="259"/>
        <v>0</v>
      </c>
      <c r="DJ438" s="84">
        <f t="shared" si="259"/>
        <v>0</v>
      </c>
      <c r="DK438" s="84">
        <f t="shared" si="257"/>
        <v>0</v>
      </c>
      <c r="DL438" s="337"/>
      <c r="DM438" s="337"/>
      <c r="DN438" s="337"/>
      <c r="DO438" s="337"/>
      <c r="DP438" s="337"/>
      <c r="DQ438" s="337"/>
      <c r="DR438" s="337"/>
    </row>
    <row r="439" spans="1:122" ht="13.5" thickBot="1" x14ac:dyDescent="0.25">
      <c r="A439" s="84">
        <v>2113</v>
      </c>
      <c r="B439" s="335"/>
      <c r="D439" s="87"/>
      <c r="E439" s="84"/>
      <c r="F439" s="88"/>
      <c r="G439" s="84"/>
      <c r="H439" s="89"/>
      <c r="I439" s="88"/>
      <c r="J439" s="84"/>
      <c r="K439" s="88"/>
      <c r="L439" s="89"/>
      <c r="M439" s="88"/>
      <c r="N439" s="88"/>
      <c r="O439" s="88"/>
      <c r="P439" s="90"/>
      <c r="Q439" s="88"/>
      <c r="R439" s="88"/>
      <c r="S439" s="88"/>
      <c r="T439" s="90"/>
      <c r="U439" s="88"/>
      <c r="V439" s="88"/>
      <c r="W439" s="88"/>
      <c r="X439" s="90"/>
      <c r="Y439" s="84"/>
      <c r="Z439" s="84"/>
      <c r="AA439" s="94"/>
      <c r="AB439" s="115"/>
      <c r="AC439" s="84"/>
      <c r="AD439" s="84"/>
      <c r="AE439" s="115"/>
      <c r="AF439" s="84"/>
      <c r="AG439" s="84"/>
      <c r="AH439" s="115"/>
      <c r="AI439" s="84"/>
      <c r="AJ439" s="84"/>
      <c r="AK439" s="224"/>
      <c r="AL439" s="84"/>
      <c r="AM439" s="94"/>
      <c r="AN439" s="224"/>
      <c r="AO439" s="84"/>
      <c r="AP439" s="94"/>
      <c r="AQ439" s="224"/>
      <c r="AR439" s="84"/>
      <c r="AS439" s="94"/>
      <c r="AT439" s="224"/>
      <c r="AU439" s="84"/>
      <c r="AV439" s="225"/>
      <c r="AW439" s="226"/>
      <c r="AX439" s="226"/>
      <c r="AY439" s="227"/>
      <c r="AZ439" s="116"/>
      <c r="BA439" s="97"/>
      <c r="BB439" s="98"/>
      <c r="BC439" s="98"/>
      <c r="BD439" s="98"/>
      <c r="BE439" s="118"/>
      <c r="BF439" s="101"/>
      <c r="BG439" s="84"/>
      <c r="BH439" s="84"/>
      <c r="BI439" s="102"/>
      <c r="BJ439" s="102"/>
      <c r="BK439" s="102"/>
      <c r="BL439" s="103"/>
      <c r="BM439" s="104"/>
      <c r="BN439" s="102"/>
      <c r="BO439" s="102"/>
      <c r="BP439" s="104"/>
      <c r="BQ439" s="104"/>
      <c r="BR439" s="104"/>
      <c r="BS439" s="237"/>
      <c r="BT439" s="105">
        <f t="shared" si="276"/>
        <v>1</v>
      </c>
      <c r="BU439" s="105">
        <f t="shared" si="277"/>
        <v>1</v>
      </c>
      <c r="BV439" s="105">
        <f t="shared" si="278"/>
        <v>1</v>
      </c>
      <c r="BW439" s="105">
        <f t="shared" si="268"/>
        <v>1</v>
      </c>
      <c r="BX439" s="105">
        <f t="shared" si="279"/>
        <v>1</v>
      </c>
      <c r="BY439" s="105">
        <f t="shared" si="280"/>
        <v>1</v>
      </c>
      <c r="BZ439" s="105">
        <f t="shared" si="281"/>
        <v>1</v>
      </c>
      <c r="CA439" s="221">
        <v>0.98</v>
      </c>
      <c r="CB439" s="221">
        <v>0.9</v>
      </c>
      <c r="CC439" s="340"/>
      <c r="CD439" s="340"/>
      <c r="CE439" s="340"/>
      <c r="CF439" s="340"/>
      <c r="CG439" s="340"/>
      <c r="CH439" s="340"/>
      <c r="CI439" s="340"/>
      <c r="CJ439" s="222">
        <v>0.998</v>
      </c>
      <c r="CK439" s="222">
        <v>0.95</v>
      </c>
      <c r="CL439" s="223">
        <f t="shared" si="269"/>
        <v>0</v>
      </c>
      <c r="CM439" s="223">
        <f t="shared" si="270"/>
        <v>0</v>
      </c>
      <c r="CN439" s="223">
        <f t="shared" si="271"/>
        <v>0</v>
      </c>
      <c r="CO439" s="223">
        <f t="shared" si="272"/>
        <v>0</v>
      </c>
      <c r="CP439" s="223">
        <f t="shared" si="273"/>
        <v>0</v>
      </c>
      <c r="CQ439" s="223">
        <f t="shared" si="274"/>
        <v>0</v>
      </c>
      <c r="CR439" s="223">
        <f t="shared" si="275"/>
        <v>0</v>
      </c>
      <c r="CS439" s="343"/>
      <c r="CT439" s="343"/>
      <c r="CU439" s="343"/>
      <c r="CV439" s="343"/>
      <c r="CW439" s="343"/>
      <c r="CX439" s="343"/>
      <c r="CY439" s="343"/>
      <c r="CZ439" s="342"/>
      <c r="DA439" s="338"/>
      <c r="DB439" s="338"/>
      <c r="DC439" s="338"/>
      <c r="DD439" s="338"/>
      <c r="DE439" s="84">
        <f t="shared" si="258"/>
        <v>0</v>
      </c>
      <c r="DF439" s="84">
        <f t="shared" si="258"/>
        <v>0</v>
      </c>
      <c r="DG439" s="84">
        <f t="shared" si="258"/>
        <v>0</v>
      </c>
      <c r="DH439" s="84">
        <f t="shared" si="259"/>
        <v>0</v>
      </c>
      <c r="DI439" s="84">
        <f t="shared" si="259"/>
        <v>0</v>
      </c>
      <c r="DJ439" s="84">
        <f t="shared" si="259"/>
        <v>0</v>
      </c>
      <c r="DK439" s="84">
        <f t="shared" si="257"/>
        <v>0</v>
      </c>
      <c r="DL439" s="337"/>
      <c r="DM439" s="337"/>
      <c r="DN439" s="337"/>
      <c r="DO439" s="337"/>
      <c r="DP439" s="337"/>
      <c r="DQ439" s="337"/>
      <c r="DR439" s="337"/>
    </row>
    <row r="440" spans="1:122" ht="13.5" thickBot="1" x14ac:dyDescent="0.25">
      <c r="A440" s="84">
        <v>2114</v>
      </c>
      <c r="B440" s="335"/>
      <c r="D440" s="87"/>
      <c r="E440" s="84"/>
      <c r="F440" s="88"/>
      <c r="G440" s="84"/>
      <c r="H440" s="89"/>
      <c r="I440" s="88"/>
      <c r="J440" s="84"/>
      <c r="K440" s="88"/>
      <c r="L440" s="89"/>
      <c r="M440" s="88"/>
      <c r="N440" s="88"/>
      <c r="O440" s="88"/>
      <c r="P440" s="90"/>
      <c r="Q440" s="88"/>
      <c r="R440" s="88"/>
      <c r="S440" s="88"/>
      <c r="T440" s="90"/>
      <c r="U440" s="88"/>
      <c r="V440" s="88"/>
      <c r="W440" s="88"/>
      <c r="X440" s="90"/>
      <c r="Y440" s="84"/>
      <c r="Z440" s="84"/>
      <c r="AA440" s="94"/>
      <c r="AB440" s="115"/>
      <c r="AC440" s="84"/>
      <c r="AD440" s="84"/>
      <c r="AE440" s="115"/>
      <c r="AF440" s="84"/>
      <c r="AG440" s="84"/>
      <c r="AH440" s="115"/>
      <c r="AI440" s="84"/>
      <c r="AJ440" s="84"/>
      <c r="AK440" s="224"/>
      <c r="AL440" s="84"/>
      <c r="AM440" s="94"/>
      <c r="AN440" s="224"/>
      <c r="AO440" s="84"/>
      <c r="AP440" s="94"/>
      <c r="AQ440" s="224"/>
      <c r="AR440" s="84"/>
      <c r="AS440" s="94"/>
      <c r="AT440" s="224"/>
      <c r="AU440" s="84"/>
      <c r="AV440" s="225"/>
      <c r="AW440" s="226"/>
      <c r="AX440" s="226"/>
      <c r="AY440" s="227"/>
      <c r="AZ440" s="116"/>
      <c r="BA440" s="97"/>
      <c r="BB440" s="98"/>
      <c r="BC440" s="98"/>
      <c r="BD440" s="98"/>
      <c r="BE440" s="118"/>
      <c r="BF440" s="101"/>
      <c r="BG440" s="84"/>
      <c r="BH440" s="84"/>
      <c r="BI440" s="102"/>
      <c r="BJ440" s="102"/>
      <c r="BK440" s="102"/>
      <c r="BL440" s="103"/>
      <c r="BM440" s="104"/>
      <c r="BN440" s="102"/>
      <c r="BO440" s="102"/>
      <c r="BP440" s="104"/>
      <c r="BQ440" s="104"/>
      <c r="BR440" s="104"/>
      <c r="BS440" s="237"/>
      <c r="BT440" s="105">
        <f t="shared" si="276"/>
        <v>1</v>
      </c>
      <c r="BU440" s="105">
        <f t="shared" si="277"/>
        <v>1</v>
      </c>
      <c r="BV440" s="105">
        <f t="shared" si="278"/>
        <v>1</v>
      </c>
      <c r="BW440" s="105">
        <f t="shared" si="268"/>
        <v>1</v>
      </c>
      <c r="BX440" s="105">
        <f t="shared" si="279"/>
        <v>1</v>
      </c>
      <c r="BY440" s="105">
        <f t="shared" si="280"/>
        <v>1</v>
      </c>
      <c r="BZ440" s="105">
        <f t="shared" si="281"/>
        <v>1</v>
      </c>
      <c r="CA440" s="221">
        <v>0.98</v>
      </c>
      <c r="CB440" s="221">
        <v>0.9</v>
      </c>
      <c r="CC440" s="340"/>
      <c r="CD440" s="340"/>
      <c r="CE440" s="340"/>
      <c r="CF440" s="340"/>
      <c r="CG440" s="340"/>
      <c r="CH440" s="340"/>
      <c r="CI440" s="340"/>
      <c r="CJ440" s="222">
        <v>0.998</v>
      </c>
      <c r="CK440" s="222">
        <v>0.95</v>
      </c>
      <c r="CL440" s="223">
        <f t="shared" si="269"/>
        <v>0</v>
      </c>
      <c r="CM440" s="223">
        <f t="shared" si="270"/>
        <v>0</v>
      </c>
      <c r="CN440" s="223">
        <f t="shared" si="271"/>
        <v>0</v>
      </c>
      <c r="CO440" s="223">
        <f t="shared" si="272"/>
        <v>0</v>
      </c>
      <c r="CP440" s="223">
        <f t="shared" si="273"/>
        <v>0</v>
      </c>
      <c r="CQ440" s="223">
        <f t="shared" si="274"/>
        <v>0</v>
      </c>
      <c r="CR440" s="223">
        <f t="shared" si="275"/>
        <v>0</v>
      </c>
      <c r="CS440" s="343"/>
      <c r="CT440" s="343"/>
      <c r="CU440" s="343"/>
      <c r="CV440" s="343"/>
      <c r="CW440" s="343"/>
      <c r="CX440" s="343"/>
      <c r="CY440" s="343"/>
      <c r="CZ440" s="342"/>
      <c r="DA440" s="338"/>
      <c r="DB440" s="338"/>
      <c r="DC440" s="338"/>
      <c r="DD440" s="338"/>
      <c r="DE440" s="84">
        <f t="shared" si="258"/>
        <v>0</v>
      </c>
      <c r="DF440" s="84">
        <f t="shared" si="258"/>
        <v>0</v>
      </c>
      <c r="DG440" s="84">
        <f t="shared" si="258"/>
        <v>0</v>
      </c>
      <c r="DH440" s="84">
        <f t="shared" si="259"/>
        <v>0</v>
      </c>
      <c r="DI440" s="84">
        <f t="shared" si="259"/>
        <v>0</v>
      </c>
      <c r="DJ440" s="84">
        <f t="shared" si="259"/>
        <v>0</v>
      </c>
      <c r="DK440" s="84">
        <f t="shared" si="257"/>
        <v>0</v>
      </c>
      <c r="DL440" s="337"/>
      <c r="DM440" s="337"/>
      <c r="DN440" s="337"/>
      <c r="DO440" s="337"/>
      <c r="DP440" s="337"/>
      <c r="DQ440" s="337"/>
      <c r="DR440" s="337"/>
    </row>
    <row r="441" spans="1:122" ht="13.5" thickBot="1" x14ac:dyDescent="0.25">
      <c r="A441" s="84">
        <v>2115</v>
      </c>
      <c r="B441" s="335"/>
      <c r="D441" s="87"/>
      <c r="E441" s="84"/>
      <c r="F441" s="88"/>
      <c r="G441" s="84"/>
      <c r="H441" s="89"/>
      <c r="I441" s="88"/>
      <c r="J441" s="84"/>
      <c r="K441" s="88"/>
      <c r="L441" s="89"/>
      <c r="M441" s="88"/>
      <c r="N441" s="88"/>
      <c r="O441" s="88"/>
      <c r="P441" s="90"/>
      <c r="Q441" s="88"/>
      <c r="R441" s="88"/>
      <c r="S441" s="88"/>
      <c r="T441" s="90"/>
      <c r="U441" s="88"/>
      <c r="V441" s="88"/>
      <c r="W441" s="88"/>
      <c r="X441" s="90"/>
      <c r="Y441" s="84"/>
      <c r="Z441" s="84"/>
      <c r="AA441" s="94"/>
      <c r="AB441" s="115"/>
      <c r="AC441" s="84"/>
      <c r="AD441" s="84"/>
      <c r="AE441" s="115"/>
      <c r="AF441" s="84"/>
      <c r="AG441" s="84"/>
      <c r="AH441" s="115"/>
      <c r="AI441" s="84"/>
      <c r="AJ441" s="84"/>
      <c r="AK441" s="224"/>
      <c r="AL441" s="84"/>
      <c r="AM441" s="94"/>
      <c r="AN441" s="224"/>
      <c r="AO441" s="84"/>
      <c r="AP441" s="94"/>
      <c r="AQ441" s="224"/>
      <c r="AR441" s="84"/>
      <c r="AS441" s="94"/>
      <c r="AT441" s="224"/>
      <c r="AU441" s="84"/>
      <c r="AV441" s="225"/>
      <c r="AW441" s="226"/>
      <c r="AX441" s="226"/>
      <c r="AY441" s="227"/>
      <c r="AZ441" s="116"/>
      <c r="BA441" s="97"/>
      <c r="BB441" s="98"/>
      <c r="BC441" s="98"/>
      <c r="BD441" s="98"/>
      <c r="BE441" s="118"/>
      <c r="BF441" s="101"/>
      <c r="BG441" s="84"/>
      <c r="BH441" s="84"/>
      <c r="BI441" s="102"/>
      <c r="BJ441" s="102"/>
      <c r="BK441" s="102"/>
      <c r="BL441" s="103"/>
      <c r="BM441" s="104"/>
      <c r="BN441" s="102"/>
      <c r="BO441" s="102"/>
      <c r="BP441" s="104"/>
      <c r="BQ441" s="104"/>
      <c r="BR441" s="104"/>
      <c r="BS441" s="237"/>
      <c r="BT441" s="105">
        <f t="shared" si="276"/>
        <v>1</v>
      </c>
      <c r="BU441" s="105">
        <f t="shared" si="277"/>
        <v>1</v>
      </c>
      <c r="BV441" s="105">
        <f t="shared" si="278"/>
        <v>1</v>
      </c>
      <c r="BW441" s="105">
        <f t="shared" si="268"/>
        <v>1</v>
      </c>
      <c r="BX441" s="105">
        <f t="shared" si="279"/>
        <v>1</v>
      </c>
      <c r="BY441" s="105">
        <f t="shared" si="280"/>
        <v>1</v>
      </c>
      <c r="BZ441" s="105">
        <f t="shared" si="281"/>
        <v>1</v>
      </c>
      <c r="CA441" s="221">
        <v>0.98</v>
      </c>
      <c r="CB441" s="221">
        <v>0.9</v>
      </c>
      <c r="CC441" s="340"/>
      <c r="CD441" s="340"/>
      <c r="CE441" s="340"/>
      <c r="CF441" s="340"/>
      <c r="CG441" s="340"/>
      <c r="CH441" s="340"/>
      <c r="CI441" s="340"/>
      <c r="CJ441" s="222">
        <v>0.998</v>
      </c>
      <c r="CK441" s="222">
        <v>0.95</v>
      </c>
      <c r="CL441" s="223">
        <f t="shared" si="269"/>
        <v>0</v>
      </c>
      <c r="CM441" s="223">
        <f t="shared" si="270"/>
        <v>0</v>
      </c>
      <c r="CN441" s="223">
        <f t="shared" si="271"/>
        <v>0</v>
      </c>
      <c r="CO441" s="223">
        <f t="shared" si="272"/>
        <v>0</v>
      </c>
      <c r="CP441" s="223">
        <f t="shared" si="273"/>
        <v>0</v>
      </c>
      <c r="CQ441" s="223">
        <f t="shared" si="274"/>
        <v>0</v>
      </c>
      <c r="CR441" s="223">
        <f t="shared" si="275"/>
        <v>0</v>
      </c>
      <c r="CS441" s="343"/>
      <c r="CT441" s="343"/>
      <c r="CU441" s="343"/>
      <c r="CV441" s="343"/>
      <c r="CW441" s="343"/>
      <c r="CX441" s="343"/>
      <c r="CY441" s="343"/>
      <c r="CZ441" s="342"/>
      <c r="DA441" s="338"/>
      <c r="DB441" s="338"/>
      <c r="DC441" s="338"/>
      <c r="DD441" s="338"/>
      <c r="DE441" s="84">
        <f t="shared" si="258"/>
        <v>0</v>
      </c>
      <c r="DF441" s="84">
        <f t="shared" si="258"/>
        <v>0</v>
      </c>
      <c r="DG441" s="84">
        <f t="shared" si="258"/>
        <v>0</v>
      </c>
      <c r="DH441" s="84">
        <f t="shared" si="259"/>
        <v>0</v>
      </c>
      <c r="DI441" s="84">
        <f t="shared" si="259"/>
        <v>0</v>
      </c>
      <c r="DJ441" s="84">
        <f t="shared" si="259"/>
        <v>0</v>
      </c>
      <c r="DK441" s="84">
        <f t="shared" si="257"/>
        <v>0</v>
      </c>
      <c r="DL441" s="337"/>
      <c r="DM441" s="337"/>
      <c r="DN441" s="337"/>
      <c r="DO441" s="337"/>
      <c r="DP441" s="337"/>
      <c r="DQ441" s="337"/>
      <c r="DR441" s="337"/>
    </row>
    <row r="442" spans="1:122" ht="13.5" thickBot="1" x14ac:dyDescent="0.25">
      <c r="A442" s="84">
        <v>2116</v>
      </c>
      <c r="B442" s="335"/>
      <c r="D442" s="87"/>
      <c r="E442" s="84"/>
      <c r="F442" s="88"/>
      <c r="G442" s="84"/>
      <c r="H442" s="89"/>
      <c r="I442" s="88"/>
      <c r="J442" s="84"/>
      <c r="K442" s="88"/>
      <c r="L442" s="89"/>
      <c r="M442" s="88"/>
      <c r="N442" s="88"/>
      <c r="O442" s="88"/>
      <c r="P442" s="90"/>
      <c r="Q442" s="88"/>
      <c r="R442" s="88"/>
      <c r="S442" s="88"/>
      <c r="T442" s="90"/>
      <c r="U442" s="88"/>
      <c r="V442" s="88"/>
      <c r="W442" s="88"/>
      <c r="X442" s="90"/>
      <c r="Y442" s="84"/>
      <c r="Z442" s="84"/>
      <c r="AA442" s="94"/>
      <c r="AB442" s="115"/>
      <c r="AC442" s="84"/>
      <c r="AD442" s="84"/>
      <c r="AE442" s="115"/>
      <c r="AF442" s="84"/>
      <c r="AG442" s="84"/>
      <c r="AH442" s="115"/>
      <c r="AI442" s="84"/>
      <c r="AJ442" s="84"/>
      <c r="AK442" s="224"/>
      <c r="AL442" s="84"/>
      <c r="AM442" s="94"/>
      <c r="AN442" s="224"/>
      <c r="AO442" s="84"/>
      <c r="AP442" s="94"/>
      <c r="AQ442" s="224"/>
      <c r="AR442" s="84"/>
      <c r="AS442" s="94"/>
      <c r="AT442" s="224"/>
      <c r="AU442" s="84"/>
      <c r="AV442" s="225"/>
      <c r="AW442" s="226"/>
      <c r="AX442" s="226"/>
      <c r="AY442" s="227"/>
      <c r="AZ442" s="116"/>
      <c r="BA442" s="97"/>
      <c r="BB442" s="98"/>
      <c r="BC442" s="98"/>
      <c r="BD442" s="98"/>
      <c r="BE442" s="118"/>
      <c r="BF442" s="101"/>
      <c r="BG442" s="84"/>
      <c r="BH442" s="84"/>
      <c r="BI442" s="102"/>
      <c r="BJ442" s="102"/>
      <c r="BK442" s="102"/>
      <c r="BL442" s="103"/>
      <c r="BM442" s="104"/>
      <c r="BN442" s="102"/>
      <c r="BO442" s="102"/>
      <c r="BP442" s="104"/>
      <c r="BQ442" s="104"/>
      <c r="BR442" s="104"/>
      <c r="BS442" s="237"/>
      <c r="BT442" s="105">
        <f t="shared" si="276"/>
        <v>1</v>
      </c>
      <c r="BU442" s="105">
        <f t="shared" si="277"/>
        <v>1</v>
      </c>
      <c r="BV442" s="105">
        <f t="shared" si="278"/>
        <v>1</v>
      </c>
      <c r="BW442" s="105">
        <f t="shared" si="268"/>
        <v>1</v>
      </c>
      <c r="BX442" s="105">
        <f t="shared" si="279"/>
        <v>1</v>
      </c>
      <c r="BY442" s="105">
        <f t="shared" si="280"/>
        <v>1</v>
      </c>
      <c r="BZ442" s="105">
        <f t="shared" si="281"/>
        <v>1</v>
      </c>
      <c r="CA442" s="221">
        <v>0.98</v>
      </c>
      <c r="CB442" s="221">
        <v>0.9</v>
      </c>
      <c r="CC442" s="340"/>
      <c r="CD442" s="340"/>
      <c r="CE442" s="340"/>
      <c r="CF442" s="340"/>
      <c r="CG442" s="340"/>
      <c r="CH442" s="340"/>
      <c r="CI442" s="340"/>
      <c r="CJ442" s="222">
        <v>0.998</v>
      </c>
      <c r="CK442" s="222">
        <v>0.95</v>
      </c>
      <c r="CL442" s="223">
        <f t="shared" si="269"/>
        <v>0</v>
      </c>
      <c r="CM442" s="223">
        <f t="shared" si="270"/>
        <v>0</v>
      </c>
      <c r="CN442" s="223">
        <f t="shared" si="271"/>
        <v>0</v>
      </c>
      <c r="CO442" s="223">
        <f t="shared" si="272"/>
        <v>0</v>
      </c>
      <c r="CP442" s="223">
        <f t="shared" si="273"/>
        <v>0</v>
      </c>
      <c r="CQ442" s="223">
        <f t="shared" si="274"/>
        <v>0</v>
      </c>
      <c r="CR442" s="223">
        <f t="shared" si="275"/>
        <v>0</v>
      </c>
      <c r="CS442" s="343"/>
      <c r="CT442" s="343"/>
      <c r="CU442" s="343"/>
      <c r="CV442" s="343"/>
      <c r="CW442" s="343"/>
      <c r="CX442" s="343"/>
      <c r="CY442" s="343"/>
      <c r="CZ442" s="342"/>
      <c r="DA442" s="338"/>
      <c r="DB442" s="338"/>
      <c r="DC442" s="338"/>
      <c r="DD442" s="338"/>
      <c r="DE442" s="84">
        <f t="shared" si="258"/>
        <v>0</v>
      </c>
      <c r="DF442" s="84">
        <f t="shared" si="258"/>
        <v>0</v>
      </c>
      <c r="DG442" s="84">
        <f t="shared" si="258"/>
        <v>0</v>
      </c>
      <c r="DH442" s="84">
        <f t="shared" si="259"/>
        <v>0</v>
      </c>
      <c r="DI442" s="84">
        <f t="shared" si="259"/>
        <v>0</v>
      </c>
      <c r="DJ442" s="84">
        <f t="shared" si="259"/>
        <v>0</v>
      </c>
      <c r="DK442" s="84">
        <f t="shared" si="257"/>
        <v>0</v>
      </c>
      <c r="DL442" s="337"/>
      <c r="DM442" s="337"/>
      <c r="DN442" s="337"/>
      <c r="DO442" s="337"/>
      <c r="DP442" s="337"/>
      <c r="DQ442" s="337"/>
      <c r="DR442" s="337"/>
    </row>
    <row r="443" spans="1:122" ht="13.5" thickBot="1" x14ac:dyDescent="0.25">
      <c r="A443" s="84">
        <v>2117</v>
      </c>
      <c r="B443" s="336"/>
      <c r="D443" s="87"/>
      <c r="E443" s="84"/>
      <c r="F443" s="88"/>
      <c r="G443" s="84"/>
      <c r="H443" s="89"/>
      <c r="I443" s="88"/>
      <c r="J443" s="84"/>
      <c r="K443" s="88"/>
      <c r="L443" s="89"/>
      <c r="M443" s="88"/>
      <c r="N443" s="88"/>
      <c r="O443" s="88"/>
      <c r="P443" s="90"/>
      <c r="Q443" s="88"/>
      <c r="R443" s="88"/>
      <c r="S443" s="88"/>
      <c r="T443" s="90"/>
      <c r="U443" s="88"/>
      <c r="V443" s="88"/>
      <c r="W443" s="88"/>
      <c r="X443" s="90"/>
      <c r="Y443" s="84"/>
      <c r="Z443" s="84"/>
      <c r="AA443" s="94"/>
      <c r="AB443" s="115"/>
      <c r="AC443" s="84"/>
      <c r="AD443" s="84"/>
      <c r="AE443" s="115"/>
      <c r="AF443" s="84"/>
      <c r="AG443" s="84"/>
      <c r="AH443" s="115"/>
      <c r="AI443" s="84"/>
      <c r="AJ443" s="84"/>
      <c r="AK443" s="224"/>
      <c r="AL443" s="84"/>
      <c r="AM443" s="94"/>
      <c r="AN443" s="224"/>
      <c r="AO443" s="84"/>
      <c r="AP443" s="94"/>
      <c r="AQ443" s="224"/>
      <c r="AR443" s="84"/>
      <c r="AS443" s="94"/>
      <c r="AT443" s="224"/>
      <c r="AU443" s="84"/>
      <c r="AV443" s="225"/>
      <c r="AW443" s="226"/>
      <c r="AX443" s="226"/>
      <c r="AY443" s="227"/>
      <c r="AZ443" s="116"/>
      <c r="BA443" s="97"/>
      <c r="BB443" s="98"/>
      <c r="BC443" s="98"/>
      <c r="BD443" s="98"/>
      <c r="BE443" s="118"/>
      <c r="BF443" s="101"/>
      <c r="BG443" s="84"/>
      <c r="BH443" s="84"/>
      <c r="BI443" s="102"/>
      <c r="BJ443" s="102"/>
      <c r="BK443" s="102"/>
      <c r="BL443" s="103"/>
      <c r="BM443" s="104"/>
      <c r="BN443" s="102"/>
      <c r="BO443" s="102"/>
      <c r="BP443" s="104"/>
      <c r="BQ443" s="104"/>
      <c r="BR443" s="104"/>
      <c r="BS443" s="237"/>
      <c r="BT443" s="105">
        <f t="shared" si="276"/>
        <v>1</v>
      </c>
      <c r="BU443" s="105">
        <f t="shared" si="277"/>
        <v>1</v>
      </c>
      <c r="BV443" s="105">
        <f t="shared" si="278"/>
        <v>1</v>
      </c>
      <c r="BW443" s="105">
        <f t="shared" si="268"/>
        <v>1</v>
      </c>
      <c r="BX443" s="105">
        <f t="shared" si="279"/>
        <v>1</v>
      </c>
      <c r="BY443" s="105">
        <f t="shared" si="280"/>
        <v>1</v>
      </c>
      <c r="BZ443" s="105">
        <f t="shared" si="281"/>
        <v>1</v>
      </c>
      <c r="CA443" s="221">
        <v>0.98</v>
      </c>
      <c r="CB443" s="221">
        <v>0.9</v>
      </c>
      <c r="CC443" s="341"/>
      <c r="CD443" s="341"/>
      <c r="CE443" s="341"/>
      <c r="CF443" s="341"/>
      <c r="CG443" s="341"/>
      <c r="CH443" s="341"/>
      <c r="CI443" s="341"/>
      <c r="CJ443" s="222">
        <v>0.998</v>
      </c>
      <c r="CK443" s="222">
        <v>0.95</v>
      </c>
      <c r="CL443" s="223">
        <f t="shared" si="269"/>
        <v>0</v>
      </c>
      <c r="CM443" s="223">
        <f t="shared" si="270"/>
        <v>0</v>
      </c>
      <c r="CN443" s="223">
        <f t="shared" si="271"/>
        <v>0</v>
      </c>
      <c r="CO443" s="223">
        <f t="shared" si="272"/>
        <v>0</v>
      </c>
      <c r="CP443" s="223">
        <f t="shared" si="273"/>
        <v>0</v>
      </c>
      <c r="CQ443" s="223">
        <f t="shared" si="274"/>
        <v>0</v>
      </c>
      <c r="CR443" s="223">
        <f t="shared" si="275"/>
        <v>0</v>
      </c>
      <c r="CS443" s="343"/>
      <c r="CT443" s="343"/>
      <c r="CU443" s="343"/>
      <c r="CV443" s="343"/>
      <c r="CW443" s="343"/>
      <c r="CX443" s="343"/>
      <c r="CY443" s="343"/>
      <c r="CZ443" s="342"/>
      <c r="DA443" s="338"/>
      <c r="DB443" s="338"/>
      <c r="DC443" s="338"/>
      <c r="DD443" s="338"/>
      <c r="DE443" s="84">
        <f t="shared" si="258"/>
        <v>0</v>
      </c>
      <c r="DF443" s="84">
        <f t="shared" si="258"/>
        <v>0</v>
      </c>
      <c r="DG443" s="84">
        <f t="shared" si="258"/>
        <v>0</v>
      </c>
      <c r="DH443" s="84">
        <f t="shared" si="259"/>
        <v>0</v>
      </c>
      <c r="DI443" s="84">
        <f t="shared" si="259"/>
        <v>0</v>
      </c>
      <c r="DJ443" s="84">
        <f t="shared" si="259"/>
        <v>0</v>
      </c>
      <c r="DK443" s="84">
        <f t="shared" si="257"/>
        <v>0</v>
      </c>
      <c r="DL443" s="337"/>
      <c r="DM443" s="337"/>
      <c r="DN443" s="337"/>
      <c r="DO443" s="337"/>
      <c r="DP443" s="337"/>
      <c r="DQ443" s="337"/>
      <c r="DR443" s="337"/>
    </row>
    <row r="444" spans="1:122" ht="13.5" thickBot="1" x14ac:dyDescent="0.25">
      <c r="A444" s="84">
        <v>2118</v>
      </c>
      <c r="B444" s="334">
        <v>30</v>
      </c>
      <c r="D444" s="87"/>
      <c r="E444" s="84"/>
      <c r="F444" s="88"/>
      <c r="G444" s="84"/>
      <c r="H444" s="89"/>
      <c r="I444" s="88"/>
      <c r="J444" s="84"/>
      <c r="K444" s="88"/>
      <c r="L444" s="89"/>
      <c r="M444" s="88"/>
      <c r="N444" s="88"/>
      <c r="O444" s="88"/>
      <c r="P444" s="90"/>
      <c r="Q444" s="88"/>
      <c r="R444" s="88"/>
      <c r="S444" s="88"/>
      <c r="T444" s="90"/>
      <c r="U444" s="88"/>
      <c r="V444" s="88"/>
      <c r="W444" s="88"/>
      <c r="X444" s="90"/>
      <c r="Y444" s="84"/>
      <c r="Z444" s="84"/>
      <c r="AA444" s="94"/>
      <c r="AB444" s="115"/>
      <c r="AC444" s="84"/>
      <c r="AD444" s="84"/>
      <c r="AE444" s="115"/>
      <c r="AF444" s="84"/>
      <c r="AG444" s="84"/>
      <c r="AH444" s="115"/>
      <c r="AI444" s="84"/>
      <c r="AJ444" s="84"/>
      <c r="AK444" s="224"/>
      <c r="AL444" s="84"/>
      <c r="AM444" s="94"/>
      <c r="AN444" s="224"/>
      <c r="AO444" s="84"/>
      <c r="AP444" s="94"/>
      <c r="AQ444" s="224"/>
      <c r="AR444" s="84"/>
      <c r="AS444" s="94"/>
      <c r="AT444" s="224"/>
      <c r="AU444" s="84"/>
      <c r="AV444" s="225"/>
      <c r="AW444" s="226"/>
      <c r="AX444" s="226"/>
      <c r="AY444" s="227"/>
      <c r="AZ444" s="116"/>
      <c r="BA444" s="97"/>
      <c r="BB444" s="98"/>
      <c r="BC444" s="98"/>
      <c r="BD444" s="98"/>
      <c r="BE444" s="118"/>
      <c r="BF444" s="101"/>
      <c r="BG444" s="84"/>
      <c r="BH444" s="84"/>
      <c r="BI444" s="102"/>
      <c r="BJ444" s="102"/>
      <c r="BK444" s="102"/>
      <c r="BL444" s="103"/>
      <c r="BM444" s="104"/>
      <c r="BN444" s="102"/>
      <c r="BO444" s="102"/>
      <c r="BP444" s="104"/>
      <c r="BQ444" s="104"/>
      <c r="BR444" s="104"/>
      <c r="BS444" s="237"/>
      <c r="BT444" s="105">
        <f t="shared" si="276"/>
        <v>1</v>
      </c>
      <c r="BU444" s="105">
        <f t="shared" si="277"/>
        <v>1</v>
      </c>
      <c r="BV444" s="105">
        <f t="shared" si="278"/>
        <v>1</v>
      </c>
      <c r="BW444" s="105">
        <f t="shared" si="268"/>
        <v>1</v>
      </c>
      <c r="BX444" s="105">
        <f t="shared" si="279"/>
        <v>1</v>
      </c>
      <c r="BY444" s="105">
        <f t="shared" si="280"/>
        <v>1</v>
      </c>
      <c r="BZ444" s="105">
        <f t="shared" si="281"/>
        <v>1</v>
      </c>
      <c r="CA444" s="221">
        <v>0.98</v>
      </c>
      <c r="CB444" s="221">
        <v>0.9</v>
      </c>
      <c r="CC444" s="339">
        <f t="shared" ref="CC444:CI444" si="288">AVERAGE(BT444:BT450)</f>
        <v>1</v>
      </c>
      <c r="CD444" s="339">
        <f t="shared" si="288"/>
        <v>1</v>
      </c>
      <c r="CE444" s="339">
        <f t="shared" si="288"/>
        <v>1</v>
      </c>
      <c r="CF444" s="339">
        <f t="shared" si="288"/>
        <v>1</v>
      </c>
      <c r="CG444" s="339">
        <f t="shared" si="288"/>
        <v>1</v>
      </c>
      <c r="CH444" s="339">
        <f t="shared" si="288"/>
        <v>1</v>
      </c>
      <c r="CI444" s="339">
        <f t="shared" si="288"/>
        <v>1</v>
      </c>
      <c r="CJ444" s="222">
        <v>0.998</v>
      </c>
      <c r="CK444" s="222">
        <v>0.95</v>
      </c>
      <c r="CL444" s="223">
        <f t="shared" si="269"/>
        <v>0</v>
      </c>
      <c r="CM444" s="223">
        <f t="shared" si="270"/>
        <v>0</v>
      </c>
      <c r="CN444" s="223">
        <f t="shared" si="271"/>
        <v>0</v>
      </c>
      <c r="CO444" s="223">
        <f t="shared" si="272"/>
        <v>0</v>
      </c>
      <c r="CP444" s="223">
        <f t="shared" si="273"/>
        <v>0</v>
      </c>
      <c r="CQ444" s="223">
        <f t="shared" si="274"/>
        <v>0</v>
      </c>
      <c r="CR444" s="223">
        <f t="shared" si="275"/>
        <v>0</v>
      </c>
      <c r="CS444" s="342">
        <f t="shared" ref="CS444:CY444" si="289">AVERAGE(CL444:CL450)</f>
        <v>0</v>
      </c>
      <c r="CT444" s="342">
        <f t="shared" si="289"/>
        <v>0</v>
      </c>
      <c r="CU444" s="342">
        <f t="shared" si="289"/>
        <v>0</v>
      </c>
      <c r="CV444" s="342">
        <f t="shared" si="289"/>
        <v>0</v>
      </c>
      <c r="CW444" s="342">
        <f t="shared" si="289"/>
        <v>0</v>
      </c>
      <c r="CX444" s="342">
        <f t="shared" si="289"/>
        <v>0</v>
      </c>
      <c r="CY444" s="342">
        <f t="shared" si="289"/>
        <v>0</v>
      </c>
      <c r="CZ444" s="342" t="e">
        <f>(SUM(Q443:Q449)-SUM(R443:R449))/SUM(Q443:Q449)</f>
        <v>#DIV/0!</v>
      </c>
      <c r="DA444" s="338" t="e">
        <f>(SUM(U443:U449)-SUM(V443:V449))/SUM(U443:U449)</f>
        <v>#DIV/0!</v>
      </c>
      <c r="DB444" s="338" t="e">
        <f>((SUM(E443:E449)-SUM(F443:F449))/SUM(E443:E449))</f>
        <v>#DIV/0!</v>
      </c>
      <c r="DC444" s="338" t="e">
        <f>((SUM(I443:I449)-SUM(J443:J449))/SUM(I443:I449))</f>
        <v>#DIV/0!</v>
      </c>
      <c r="DD444" s="338" t="e">
        <f>((SUM(M443:M449)-SUM(N443:N449))/SUM(M443:M449))</f>
        <v>#DIV/0!</v>
      </c>
      <c r="DE444" s="84">
        <f t="shared" si="258"/>
        <v>0</v>
      </c>
      <c r="DF444" s="84">
        <f t="shared" si="258"/>
        <v>0</v>
      </c>
      <c r="DG444" s="84">
        <f t="shared" si="258"/>
        <v>0</v>
      </c>
      <c r="DH444" s="84">
        <f t="shared" si="259"/>
        <v>0</v>
      </c>
      <c r="DI444" s="84">
        <f t="shared" si="259"/>
        <v>0</v>
      </c>
      <c r="DJ444" s="84">
        <f t="shared" si="259"/>
        <v>0</v>
      </c>
      <c r="DK444" s="84">
        <f t="shared" si="257"/>
        <v>0</v>
      </c>
      <c r="DL444" s="337">
        <f>IF(CC444&lt;99%,5000,IF(CC444&lt;99.2%,4500,IF(CC444&lt;99.3%,4000,IF(CC444&lt;99.4%,3500,IF(CC444&lt;99.5%,3000,IF(CC444&lt;99.6%,2500,IF(CC444&lt;99.7%,2000,IF(CC444&lt;99.8%,1500,))))))))</f>
        <v>0</v>
      </c>
      <c r="DM444" s="337">
        <f>IF(CD444&lt;99%,5000,IF(CD444&lt;99.2%,4500,IF(CD444&lt;99.3%,4000,IF(CD444&lt;99.4%,3500,IF(CD444&lt;99.5%,3000,IF(CD444&lt;99.6%,2500,IF(CD444&lt;99.7%,2000,IF(CD444&lt;99.8%,1500,))))))))</f>
        <v>0</v>
      </c>
      <c r="DN444" s="337">
        <f>IF(CE444&lt;99%,5000,IF(CE444&lt;99.2%,4500,IF(CE444&lt;99.3%,4000,IF(CE444&lt;99.4%,3500,IF(CE444&lt;99.5%,3000,IF(CE444&lt;99.6%,2500,IF(CE444&lt;99.7%,2000,IF(CE444&lt;99.8%,1500,))))))))</f>
        <v>0</v>
      </c>
      <c r="DO444" s="337">
        <f>IF(CF444&lt;88.2%,5000,IF(CF444&lt;88.4%,4500,IF(CF444&lt;88.5%,4000,IF(CF444&lt;88.6%,3500,IF(CF444&lt;88.7%,3000,IF(CF444&lt;88.8%,2500,IF(CF444&lt;88.9%,2000,IF(CF444&lt;90%,1500,))))))))</f>
        <v>0</v>
      </c>
      <c r="DP444" s="337">
        <f>IF(CG444&lt;99%,5000,IF(CG444&lt;99.2%,4500,IF(CG444&lt;99.3%,4000,IF(CG444&lt;99.4%,3500,IF(CG444&lt;99.5%,3000,IF(CG444&lt;99.6%,2500,IF(CG444&lt;99.7%,2000,IF(CG444&lt;99.8%,1500,))))))))</f>
        <v>0</v>
      </c>
      <c r="DQ444" s="337">
        <f>IF(CH444&lt;99%,5000,IF(CH444&lt;99.2%,4500,IF(CH444&lt;99.3%,4000,IF(CH444&lt;99.4%,3500,IF(CH444&lt;99.5%,3000,IF(CH444&lt;99.6%,2500,IF(CH444&lt;99.7%,2000,IF(CH444&lt;99.8%,1500,))))))))</f>
        <v>0</v>
      </c>
      <c r="DR444" s="337">
        <f>IF(CI444&lt;99%,5000,IF(CI444&lt;99.2%,4500,IF(CI444&lt;99.3%,4000,IF(CI444&lt;99.4%,3500,IF(CI444&lt;99.5%,3000,IF(CI444&lt;99.6%,2500,IF(CI444&lt;99.7%,2000,IF(CI444&lt;99.8%,1500,))))))))</f>
        <v>0</v>
      </c>
    </row>
    <row r="445" spans="1:122" ht="13.5" thickBot="1" x14ac:dyDescent="0.25">
      <c r="A445" s="84">
        <v>2119</v>
      </c>
      <c r="B445" s="335"/>
      <c r="D445" s="87"/>
      <c r="E445" s="84"/>
      <c r="F445" s="88"/>
      <c r="G445" s="84"/>
      <c r="H445" s="89"/>
      <c r="I445" s="88"/>
      <c r="J445" s="84"/>
      <c r="K445" s="88"/>
      <c r="L445" s="89"/>
      <c r="M445" s="88"/>
      <c r="N445" s="88"/>
      <c r="O445" s="88"/>
      <c r="P445" s="90"/>
      <c r="Q445" s="88"/>
      <c r="R445" s="88"/>
      <c r="S445" s="88"/>
      <c r="T445" s="90"/>
      <c r="U445" s="88"/>
      <c r="V445" s="88"/>
      <c r="W445" s="88"/>
      <c r="X445" s="90"/>
      <c r="Y445" s="84"/>
      <c r="Z445" s="84"/>
      <c r="AA445" s="94"/>
      <c r="AB445" s="115"/>
      <c r="AC445" s="84"/>
      <c r="AD445" s="84"/>
      <c r="AE445" s="115"/>
      <c r="AF445" s="84"/>
      <c r="AG445" s="84"/>
      <c r="AH445" s="115"/>
      <c r="AI445" s="84"/>
      <c r="AJ445" s="84"/>
      <c r="AK445" s="224"/>
      <c r="AL445" s="84"/>
      <c r="AM445" s="94"/>
      <c r="AN445" s="224"/>
      <c r="AO445" s="84"/>
      <c r="AP445" s="94"/>
      <c r="AQ445" s="224"/>
      <c r="AR445" s="84"/>
      <c r="AS445" s="94"/>
      <c r="AT445" s="224"/>
      <c r="AU445" s="84"/>
      <c r="AV445" s="225"/>
      <c r="AW445" s="226"/>
      <c r="AX445" s="226"/>
      <c r="AY445" s="227"/>
      <c r="AZ445" s="116"/>
      <c r="BA445" s="97"/>
      <c r="BB445" s="98"/>
      <c r="BC445" s="98"/>
      <c r="BD445" s="98"/>
      <c r="BE445" s="118"/>
      <c r="BF445" s="101"/>
      <c r="BG445" s="84"/>
      <c r="BH445" s="84"/>
      <c r="BI445" s="102"/>
      <c r="BJ445" s="102"/>
      <c r="BK445" s="102"/>
      <c r="BL445" s="103"/>
      <c r="BM445" s="104"/>
      <c r="BN445" s="102"/>
      <c r="BO445" s="102"/>
      <c r="BP445" s="104"/>
      <c r="BQ445" s="104"/>
      <c r="BR445" s="104"/>
      <c r="BS445" s="237"/>
      <c r="BT445" s="105">
        <f t="shared" si="276"/>
        <v>1</v>
      </c>
      <c r="BU445" s="105">
        <f t="shared" si="277"/>
        <v>1</v>
      </c>
      <c r="BV445" s="105">
        <f t="shared" si="278"/>
        <v>1</v>
      </c>
      <c r="BW445" s="105">
        <f t="shared" si="268"/>
        <v>1</v>
      </c>
      <c r="BX445" s="105">
        <f t="shared" si="279"/>
        <v>1</v>
      </c>
      <c r="BY445" s="105">
        <f t="shared" si="280"/>
        <v>1</v>
      </c>
      <c r="BZ445" s="105">
        <f t="shared" si="281"/>
        <v>1</v>
      </c>
      <c r="CA445" s="221">
        <v>0.98</v>
      </c>
      <c r="CB445" s="221">
        <v>0.9</v>
      </c>
      <c r="CC445" s="340"/>
      <c r="CD445" s="340"/>
      <c r="CE445" s="340"/>
      <c r="CF445" s="340"/>
      <c r="CG445" s="340"/>
      <c r="CH445" s="340"/>
      <c r="CI445" s="340"/>
      <c r="CJ445" s="222">
        <v>0.998</v>
      </c>
      <c r="CK445" s="222">
        <v>0.95</v>
      </c>
      <c r="CL445" s="223">
        <f t="shared" si="269"/>
        <v>0</v>
      </c>
      <c r="CM445" s="223">
        <f t="shared" si="270"/>
        <v>0</v>
      </c>
      <c r="CN445" s="223">
        <f t="shared" si="271"/>
        <v>0</v>
      </c>
      <c r="CO445" s="223">
        <f t="shared" si="272"/>
        <v>0</v>
      </c>
      <c r="CP445" s="223">
        <f t="shared" si="273"/>
        <v>0</v>
      </c>
      <c r="CQ445" s="223">
        <f t="shared" si="274"/>
        <v>0</v>
      </c>
      <c r="CR445" s="223">
        <f t="shared" si="275"/>
        <v>0</v>
      </c>
      <c r="CS445" s="343"/>
      <c r="CT445" s="343"/>
      <c r="CU445" s="343"/>
      <c r="CV445" s="343"/>
      <c r="CW445" s="343"/>
      <c r="CX445" s="343"/>
      <c r="CY445" s="343"/>
      <c r="CZ445" s="342"/>
      <c r="DA445" s="338"/>
      <c r="DB445" s="338"/>
      <c r="DC445" s="338"/>
      <c r="DD445" s="338"/>
      <c r="DE445" s="84">
        <f t="shared" si="258"/>
        <v>0</v>
      </c>
      <c r="DF445" s="84">
        <f t="shared" si="258"/>
        <v>0</v>
      </c>
      <c r="DG445" s="84">
        <f t="shared" si="258"/>
        <v>0</v>
      </c>
      <c r="DH445" s="84">
        <f t="shared" si="259"/>
        <v>0</v>
      </c>
      <c r="DI445" s="84">
        <f t="shared" si="259"/>
        <v>0</v>
      </c>
      <c r="DJ445" s="84">
        <f t="shared" si="259"/>
        <v>0</v>
      </c>
      <c r="DK445" s="84">
        <f t="shared" si="257"/>
        <v>0</v>
      </c>
      <c r="DL445" s="337"/>
      <c r="DM445" s="337"/>
      <c r="DN445" s="337"/>
      <c r="DO445" s="337"/>
      <c r="DP445" s="337"/>
      <c r="DQ445" s="337"/>
      <c r="DR445" s="337"/>
    </row>
    <row r="446" spans="1:122" ht="13.5" thickBot="1" x14ac:dyDescent="0.25">
      <c r="A446" s="84">
        <v>2120</v>
      </c>
      <c r="B446" s="335"/>
      <c r="D446" s="87"/>
      <c r="E446" s="84"/>
      <c r="F446" s="88"/>
      <c r="G446" s="84"/>
      <c r="H446" s="89"/>
      <c r="I446" s="88"/>
      <c r="J446" s="84"/>
      <c r="K446" s="88"/>
      <c r="L446" s="89"/>
      <c r="M446" s="88"/>
      <c r="N446" s="88"/>
      <c r="O446" s="88"/>
      <c r="P446" s="90"/>
      <c r="Q446" s="88"/>
      <c r="R446" s="88"/>
      <c r="S446" s="88"/>
      <c r="T446" s="90"/>
      <c r="U446" s="88"/>
      <c r="V446" s="88"/>
      <c r="W446" s="88"/>
      <c r="X446" s="90"/>
      <c r="Y446" s="84"/>
      <c r="Z446" s="84"/>
      <c r="AA446" s="94"/>
      <c r="AB446" s="115"/>
      <c r="AC446" s="84"/>
      <c r="AD446" s="84"/>
      <c r="AE446" s="115"/>
      <c r="AF446" s="84"/>
      <c r="AG446" s="84"/>
      <c r="AH446" s="115"/>
      <c r="AI446" s="84"/>
      <c r="AJ446" s="84"/>
      <c r="AK446" s="224"/>
      <c r="AL446" s="84"/>
      <c r="AM446" s="94"/>
      <c r="AN446" s="224"/>
      <c r="AO446" s="84"/>
      <c r="AP446" s="94"/>
      <c r="AQ446" s="224"/>
      <c r="AR446" s="84"/>
      <c r="AS446" s="94"/>
      <c r="AT446" s="224"/>
      <c r="AU446" s="84"/>
      <c r="AV446" s="225"/>
      <c r="AW446" s="226"/>
      <c r="AX446" s="226"/>
      <c r="AY446" s="227"/>
      <c r="AZ446" s="116"/>
      <c r="BA446" s="97"/>
      <c r="BB446" s="98"/>
      <c r="BC446" s="98"/>
      <c r="BD446" s="98"/>
      <c r="BE446" s="118"/>
      <c r="BF446" s="101"/>
      <c r="BG446" s="84"/>
      <c r="BH446" s="84"/>
      <c r="BI446" s="102"/>
      <c r="BJ446" s="102"/>
      <c r="BK446" s="102"/>
      <c r="BL446" s="103"/>
      <c r="BM446" s="104"/>
      <c r="BN446" s="102"/>
      <c r="BO446" s="102"/>
      <c r="BP446" s="104"/>
      <c r="BQ446" s="104"/>
      <c r="BR446" s="104"/>
      <c r="BS446" s="237"/>
      <c r="BT446" s="105">
        <f t="shared" si="276"/>
        <v>1</v>
      </c>
      <c r="BU446" s="105">
        <f t="shared" si="277"/>
        <v>1</v>
      </c>
      <c r="BV446" s="105">
        <f t="shared" si="278"/>
        <v>1</v>
      </c>
      <c r="BW446" s="105">
        <f t="shared" si="268"/>
        <v>1</v>
      </c>
      <c r="BX446" s="105">
        <f t="shared" si="279"/>
        <v>1</v>
      </c>
      <c r="BY446" s="105">
        <f t="shared" si="280"/>
        <v>1</v>
      </c>
      <c r="BZ446" s="105">
        <f t="shared" si="281"/>
        <v>1</v>
      </c>
      <c r="CA446" s="221">
        <v>0.98</v>
      </c>
      <c r="CB446" s="221">
        <v>0.9</v>
      </c>
      <c r="CC446" s="340"/>
      <c r="CD446" s="340"/>
      <c r="CE446" s="340"/>
      <c r="CF446" s="340"/>
      <c r="CG446" s="340"/>
      <c r="CH446" s="340"/>
      <c r="CI446" s="340"/>
      <c r="CJ446" s="222">
        <v>0.998</v>
      </c>
      <c r="CK446" s="222">
        <v>0.95</v>
      </c>
      <c r="CL446" s="223">
        <f t="shared" si="269"/>
        <v>0</v>
      </c>
      <c r="CM446" s="223">
        <f t="shared" si="270"/>
        <v>0</v>
      </c>
      <c r="CN446" s="223">
        <f t="shared" si="271"/>
        <v>0</v>
      </c>
      <c r="CO446" s="223">
        <f t="shared" si="272"/>
        <v>0</v>
      </c>
      <c r="CP446" s="223">
        <f t="shared" si="273"/>
        <v>0</v>
      </c>
      <c r="CQ446" s="223">
        <f t="shared" si="274"/>
        <v>0</v>
      </c>
      <c r="CR446" s="223">
        <f t="shared" si="275"/>
        <v>0</v>
      </c>
      <c r="CS446" s="343"/>
      <c r="CT446" s="343"/>
      <c r="CU446" s="343"/>
      <c r="CV446" s="343"/>
      <c r="CW446" s="343"/>
      <c r="CX446" s="343"/>
      <c r="CY446" s="343"/>
      <c r="CZ446" s="342"/>
      <c r="DA446" s="338"/>
      <c r="DB446" s="338"/>
      <c r="DC446" s="338"/>
      <c r="DD446" s="338"/>
      <c r="DE446" s="84">
        <f t="shared" si="258"/>
        <v>0</v>
      </c>
      <c r="DF446" s="84">
        <f t="shared" si="258"/>
        <v>0</v>
      </c>
      <c r="DG446" s="84">
        <f t="shared" si="258"/>
        <v>0</v>
      </c>
      <c r="DH446" s="84">
        <f t="shared" si="259"/>
        <v>0</v>
      </c>
      <c r="DI446" s="84">
        <f t="shared" si="259"/>
        <v>0</v>
      </c>
      <c r="DJ446" s="84">
        <f t="shared" si="259"/>
        <v>0</v>
      </c>
      <c r="DK446" s="84">
        <f t="shared" si="257"/>
        <v>0</v>
      </c>
      <c r="DL446" s="337"/>
      <c r="DM446" s="337"/>
      <c r="DN446" s="337"/>
      <c r="DO446" s="337"/>
      <c r="DP446" s="337"/>
      <c r="DQ446" s="337"/>
      <c r="DR446" s="337"/>
    </row>
    <row r="447" spans="1:122" ht="13.5" thickBot="1" x14ac:dyDescent="0.25">
      <c r="A447" s="84">
        <v>2121</v>
      </c>
      <c r="B447" s="335"/>
      <c r="D447" s="87"/>
      <c r="E447" s="84"/>
      <c r="F447" s="88"/>
      <c r="G447" s="84"/>
      <c r="H447" s="89"/>
      <c r="I447" s="88"/>
      <c r="J447" s="84"/>
      <c r="K447" s="88"/>
      <c r="L447" s="89"/>
      <c r="M447" s="88"/>
      <c r="N447" s="88"/>
      <c r="O447" s="88"/>
      <c r="P447" s="90"/>
      <c r="Q447" s="88"/>
      <c r="R447" s="88"/>
      <c r="S447" s="88"/>
      <c r="T447" s="90"/>
      <c r="U447" s="88"/>
      <c r="V447" s="88"/>
      <c r="W447" s="88"/>
      <c r="X447" s="90"/>
      <c r="Y447" s="84"/>
      <c r="Z447" s="84"/>
      <c r="AA447" s="94"/>
      <c r="AB447" s="115"/>
      <c r="AC447" s="84"/>
      <c r="AD447" s="84"/>
      <c r="AE447" s="115"/>
      <c r="AF447" s="84"/>
      <c r="AG447" s="84"/>
      <c r="AH447" s="115"/>
      <c r="AI447" s="84"/>
      <c r="AJ447" s="84"/>
      <c r="AK447" s="224"/>
      <c r="AL447" s="84"/>
      <c r="AM447" s="94"/>
      <c r="AN447" s="224"/>
      <c r="AO447" s="84"/>
      <c r="AP447" s="94"/>
      <c r="AQ447" s="224"/>
      <c r="AR447" s="84"/>
      <c r="AS447" s="94"/>
      <c r="AT447" s="224"/>
      <c r="AU447" s="84"/>
      <c r="AV447" s="225"/>
      <c r="AW447" s="226"/>
      <c r="AX447" s="226"/>
      <c r="AY447" s="227"/>
      <c r="AZ447" s="116"/>
      <c r="BA447" s="97"/>
      <c r="BB447" s="98"/>
      <c r="BC447" s="98"/>
      <c r="BD447" s="98"/>
      <c r="BE447" s="118"/>
      <c r="BF447" s="101"/>
      <c r="BG447" s="84"/>
      <c r="BH447" s="84"/>
      <c r="BI447" s="102"/>
      <c r="BJ447" s="102"/>
      <c r="BK447" s="102"/>
      <c r="BL447" s="103"/>
      <c r="BM447" s="104"/>
      <c r="BN447" s="102"/>
      <c r="BO447" s="102"/>
      <c r="BP447" s="104"/>
      <c r="BQ447" s="104"/>
      <c r="BR447" s="104"/>
      <c r="BS447" s="237"/>
      <c r="BT447" s="105">
        <f t="shared" si="276"/>
        <v>1</v>
      </c>
      <c r="BU447" s="105">
        <f t="shared" si="277"/>
        <v>1</v>
      </c>
      <c r="BV447" s="105">
        <f t="shared" si="278"/>
        <v>1</v>
      </c>
      <c r="BW447" s="105">
        <f t="shared" si="268"/>
        <v>1</v>
      </c>
      <c r="BX447" s="105">
        <f t="shared" si="279"/>
        <v>1</v>
      </c>
      <c r="BY447" s="105">
        <f t="shared" si="280"/>
        <v>1</v>
      </c>
      <c r="BZ447" s="105">
        <f t="shared" si="281"/>
        <v>1</v>
      </c>
      <c r="CA447" s="221">
        <v>0.98</v>
      </c>
      <c r="CB447" s="221">
        <v>0.9</v>
      </c>
      <c r="CC447" s="340"/>
      <c r="CD447" s="340"/>
      <c r="CE447" s="340"/>
      <c r="CF447" s="340"/>
      <c r="CG447" s="340"/>
      <c r="CH447" s="340"/>
      <c r="CI447" s="340"/>
      <c r="CJ447" s="222">
        <v>0.998</v>
      </c>
      <c r="CK447" s="222">
        <v>0.95</v>
      </c>
      <c r="CL447" s="223">
        <f t="shared" si="269"/>
        <v>0</v>
      </c>
      <c r="CM447" s="223">
        <f t="shared" si="270"/>
        <v>0</v>
      </c>
      <c r="CN447" s="223">
        <f t="shared" si="271"/>
        <v>0</v>
      </c>
      <c r="CO447" s="223">
        <f t="shared" si="272"/>
        <v>0</v>
      </c>
      <c r="CP447" s="223">
        <f t="shared" si="273"/>
        <v>0</v>
      </c>
      <c r="CQ447" s="223">
        <f t="shared" si="274"/>
        <v>0</v>
      </c>
      <c r="CR447" s="223">
        <f t="shared" si="275"/>
        <v>0</v>
      </c>
      <c r="CS447" s="343"/>
      <c r="CT447" s="343"/>
      <c r="CU447" s="343"/>
      <c r="CV447" s="343"/>
      <c r="CW447" s="343"/>
      <c r="CX447" s="343"/>
      <c r="CY447" s="343"/>
      <c r="CZ447" s="342"/>
      <c r="DA447" s="338"/>
      <c r="DB447" s="338"/>
      <c r="DC447" s="338"/>
      <c r="DD447" s="338"/>
      <c r="DE447" s="84">
        <f t="shared" si="258"/>
        <v>0</v>
      </c>
      <c r="DF447" s="84">
        <f t="shared" si="258"/>
        <v>0</v>
      </c>
      <c r="DG447" s="84">
        <f t="shared" si="258"/>
        <v>0</v>
      </c>
      <c r="DH447" s="84">
        <f t="shared" si="259"/>
        <v>0</v>
      </c>
      <c r="DI447" s="84">
        <f t="shared" si="259"/>
        <v>0</v>
      </c>
      <c r="DJ447" s="84">
        <f t="shared" si="259"/>
        <v>0</v>
      </c>
      <c r="DK447" s="84">
        <f t="shared" si="257"/>
        <v>0</v>
      </c>
      <c r="DL447" s="337"/>
      <c r="DM447" s="337"/>
      <c r="DN447" s="337"/>
      <c r="DO447" s="337"/>
      <c r="DP447" s="337"/>
      <c r="DQ447" s="337"/>
      <c r="DR447" s="337"/>
    </row>
    <row r="448" spans="1:122" ht="13.5" thickBot="1" x14ac:dyDescent="0.25">
      <c r="A448" s="84">
        <v>2122</v>
      </c>
      <c r="B448" s="335"/>
      <c r="D448" s="87"/>
      <c r="E448" s="84"/>
      <c r="F448" s="88"/>
      <c r="G448" s="84"/>
      <c r="H448" s="89"/>
      <c r="I448" s="88"/>
      <c r="J448" s="84"/>
      <c r="K448" s="88"/>
      <c r="L448" s="89"/>
      <c r="M448" s="88"/>
      <c r="N448" s="88"/>
      <c r="O448" s="88"/>
      <c r="P448" s="90"/>
      <c r="Q448" s="88"/>
      <c r="R448" s="88"/>
      <c r="S448" s="88"/>
      <c r="T448" s="90"/>
      <c r="U448" s="88"/>
      <c r="V448" s="88"/>
      <c r="W448" s="88"/>
      <c r="X448" s="90"/>
      <c r="Y448" s="84"/>
      <c r="Z448" s="84"/>
      <c r="AA448" s="94"/>
      <c r="AB448" s="115"/>
      <c r="AC448" s="84"/>
      <c r="AD448" s="84"/>
      <c r="AE448" s="115"/>
      <c r="AF448" s="84"/>
      <c r="AG448" s="84"/>
      <c r="AH448" s="115"/>
      <c r="AI448" s="84"/>
      <c r="AJ448" s="84"/>
      <c r="AK448" s="224"/>
      <c r="AL448" s="84"/>
      <c r="AM448" s="94"/>
      <c r="AN448" s="224"/>
      <c r="AO448" s="84"/>
      <c r="AP448" s="94"/>
      <c r="AQ448" s="224"/>
      <c r="AR448" s="84"/>
      <c r="AS448" s="94"/>
      <c r="AT448" s="224"/>
      <c r="AU448" s="84"/>
      <c r="AV448" s="225"/>
      <c r="AW448" s="226"/>
      <c r="AX448" s="226"/>
      <c r="AY448" s="227"/>
      <c r="AZ448" s="116"/>
      <c r="BA448" s="97"/>
      <c r="BB448" s="98"/>
      <c r="BC448" s="98"/>
      <c r="BD448" s="98"/>
      <c r="BE448" s="118"/>
      <c r="BF448" s="101"/>
      <c r="BG448" s="84"/>
      <c r="BH448" s="84"/>
      <c r="BI448" s="102"/>
      <c r="BJ448" s="102"/>
      <c r="BK448" s="102"/>
      <c r="BL448" s="103"/>
      <c r="BM448" s="104"/>
      <c r="BN448" s="102"/>
      <c r="BO448" s="102"/>
      <c r="BP448" s="104"/>
      <c r="BQ448" s="104"/>
      <c r="BR448" s="104"/>
      <c r="BS448" s="237"/>
      <c r="BT448" s="105">
        <f t="shared" si="276"/>
        <v>1</v>
      </c>
      <c r="BU448" s="105">
        <f t="shared" si="277"/>
        <v>1</v>
      </c>
      <c r="BV448" s="105">
        <f t="shared" si="278"/>
        <v>1</v>
      </c>
      <c r="BW448" s="105">
        <f t="shared" si="268"/>
        <v>1</v>
      </c>
      <c r="BX448" s="105">
        <f t="shared" si="279"/>
        <v>1</v>
      </c>
      <c r="BY448" s="105">
        <f t="shared" si="280"/>
        <v>1</v>
      </c>
      <c r="BZ448" s="105">
        <f t="shared" si="281"/>
        <v>1</v>
      </c>
      <c r="CA448" s="221">
        <v>0.98</v>
      </c>
      <c r="CB448" s="221">
        <v>0.9</v>
      </c>
      <c r="CC448" s="340"/>
      <c r="CD448" s="340"/>
      <c r="CE448" s="340"/>
      <c r="CF448" s="340"/>
      <c r="CG448" s="340"/>
      <c r="CH448" s="340"/>
      <c r="CI448" s="340"/>
      <c r="CJ448" s="222">
        <v>0.998</v>
      </c>
      <c r="CK448" s="222">
        <v>0.95</v>
      </c>
      <c r="CL448" s="223">
        <f t="shared" si="269"/>
        <v>0</v>
      </c>
      <c r="CM448" s="223">
        <f t="shared" si="270"/>
        <v>0</v>
      </c>
      <c r="CN448" s="223">
        <f t="shared" si="271"/>
        <v>0</v>
      </c>
      <c r="CO448" s="223">
        <f t="shared" si="272"/>
        <v>0</v>
      </c>
      <c r="CP448" s="223">
        <f t="shared" si="273"/>
        <v>0</v>
      </c>
      <c r="CQ448" s="223">
        <f t="shared" si="274"/>
        <v>0</v>
      </c>
      <c r="CR448" s="223">
        <f t="shared" si="275"/>
        <v>0</v>
      </c>
      <c r="CS448" s="343"/>
      <c r="CT448" s="343"/>
      <c r="CU448" s="343"/>
      <c r="CV448" s="343"/>
      <c r="CW448" s="343"/>
      <c r="CX448" s="343"/>
      <c r="CY448" s="343"/>
      <c r="CZ448" s="342"/>
      <c r="DA448" s="338"/>
      <c r="DB448" s="338"/>
      <c r="DC448" s="338"/>
      <c r="DD448" s="338"/>
      <c r="DE448" s="84">
        <f t="shared" si="258"/>
        <v>0</v>
      </c>
      <c r="DF448" s="84">
        <f t="shared" si="258"/>
        <v>0</v>
      </c>
      <c r="DG448" s="84">
        <f t="shared" si="258"/>
        <v>0</v>
      </c>
      <c r="DH448" s="84">
        <f t="shared" si="259"/>
        <v>0</v>
      </c>
      <c r="DI448" s="84">
        <f t="shared" si="259"/>
        <v>0</v>
      </c>
      <c r="DJ448" s="84">
        <f t="shared" si="259"/>
        <v>0</v>
      </c>
      <c r="DK448" s="84">
        <f t="shared" si="257"/>
        <v>0</v>
      </c>
      <c r="DL448" s="337"/>
      <c r="DM448" s="337"/>
      <c r="DN448" s="337"/>
      <c r="DO448" s="337"/>
      <c r="DP448" s="337"/>
      <c r="DQ448" s="337"/>
      <c r="DR448" s="337"/>
    </row>
    <row r="449" spans="1:122" ht="13.5" thickBot="1" x14ac:dyDescent="0.25">
      <c r="A449" s="84">
        <v>2123</v>
      </c>
      <c r="B449" s="335"/>
      <c r="D449" s="87"/>
      <c r="E449" s="84"/>
      <c r="F449" s="88"/>
      <c r="G449" s="84"/>
      <c r="H449" s="89"/>
      <c r="I449" s="88"/>
      <c r="J449" s="84"/>
      <c r="K449" s="88"/>
      <c r="L449" s="89"/>
      <c r="M449" s="88"/>
      <c r="N449" s="88"/>
      <c r="O449" s="88"/>
      <c r="P449" s="90"/>
      <c r="Q449" s="88"/>
      <c r="R449" s="88"/>
      <c r="S449" s="88"/>
      <c r="T449" s="90"/>
      <c r="U449" s="88"/>
      <c r="V449" s="88"/>
      <c r="W449" s="88"/>
      <c r="X449" s="90"/>
      <c r="Y449" s="84"/>
      <c r="Z449" s="84"/>
      <c r="AA449" s="94"/>
      <c r="AB449" s="115"/>
      <c r="AC449" s="84"/>
      <c r="AD449" s="84"/>
      <c r="AE449" s="115"/>
      <c r="AF449" s="84"/>
      <c r="AG449" s="84"/>
      <c r="AH449" s="115"/>
      <c r="AI449" s="84"/>
      <c r="AJ449" s="84"/>
      <c r="AK449" s="224"/>
      <c r="AL449" s="84"/>
      <c r="AM449" s="94"/>
      <c r="AN449" s="224"/>
      <c r="AO449" s="84"/>
      <c r="AP449" s="94"/>
      <c r="AQ449" s="224"/>
      <c r="AR449" s="84"/>
      <c r="AS449" s="94"/>
      <c r="AT449" s="224"/>
      <c r="AU449" s="84"/>
      <c r="AV449" s="225"/>
      <c r="AW449" s="226"/>
      <c r="AX449" s="226"/>
      <c r="AY449" s="227"/>
      <c r="AZ449" s="116"/>
      <c r="BA449" s="97"/>
      <c r="BB449" s="98"/>
      <c r="BC449" s="98"/>
      <c r="BD449" s="98"/>
      <c r="BE449" s="118"/>
      <c r="BF449" s="101"/>
      <c r="BG449" s="84"/>
      <c r="BH449" s="84"/>
      <c r="BI449" s="102"/>
      <c r="BJ449" s="102"/>
      <c r="BK449" s="102"/>
      <c r="BL449" s="103"/>
      <c r="BM449" s="104"/>
      <c r="BN449" s="102"/>
      <c r="BO449" s="102"/>
      <c r="BP449" s="104"/>
      <c r="BQ449" s="104"/>
      <c r="BR449" s="104"/>
      <c r="BS449" s="237"/>
      <c r="BT449" s="105">
        <f t="shared" si="276"/>
        <v>1</v>
      </c>
      <c r="BU449" s="105">
        <f t="shared" si="277"/>
        <v>1</v>
      </c>
      <c r="BV449" s="105">
        <f t="shared" si="278"/>
        <v>1</v>
      </c>
      <c r="BW449" s="105">
        <f t="shared" si="268"/>
        <v>1</v>
      </c>
      <c r="BX449" s="105">
        <f t="shared" si="279"/>
        <v>1</v>
      </c>
      <c r="BY449" s="105">
        <f t="shared" si="280"/>
        <v>1</v>
      </c>
      <c r="BZ449" s="105">
        <f t="shared" si="281"/>
        <v>1</v>
      </c>
      <c r="CA449" s="221">
        <v>0.98</v>
      </c>
      <c r="CB449" s="221">
        <v>0.9</v>
      </c>
      <c r="CC449" s="340"/>
      <c r="CD449" s="340"/>
      <c r="CE449" s="340"/>
      <c r="CF449" s="340"/>
      <c r="CG449" s="340"/>
      <c r="CH449" s="340"/>
      <c r="CI449" s="340"/>
      <c r="CJ449" s="222">
        <v>0.998</v>
      </c>
      <c r="CK449" s="222">
        <v>0.95</v>
      </c>
      <c r="CL449" s="223">
        <f t="shared" si="269"/>
        <v>0</v>
      </c>
      <c r="CM449" s="223">
        <f t="shared" si="270"/>
        <v>0</v>
      </c>
      <c r="CN449" s="223">
        <f t="shared" si="271"/>
        <v>0</v>
      </c>
      <c r="CO449" s="223">
        <f t="shared" si="272"/>
        <v>0</v>
      </c>
      <c r="CP449" s="223">
        <f t="shared" si="273"/>
        <v>0</v>
      </c>
      <c r="CQ449" s="223">
        <f t="shared" si="274"/>
        <v>0</v>
      </c>
      <c r="CR449" s="223">
        <f t="shared" si="275"/>
        <v>0</v>
      </c>
      <c r="CS449" s="343"/>
      <c r="CT449" s="343"/>
      <c r="CU449" s="343"/>
      <c r="CV449" s="343"/>
      <c r="CW449" s="343"/>
      <c r="CX449" s="343"/>
      <c r="CY449" s="343"/>
      <c r="CZ449" s="342"/>
      <c r="DA449" s="338"/>
      <c r="DB449" s="338"/>
      <c r="DC449" s="338"/>
      <c r="DD449" s="338"/>
      <c r="DE449" s="84">
        <f t="shared" si="258"/>
        <v>0</v>
      </c>
      <c r="DF449" s="84">
        <f t="shared" si="258"/>
        <v>0</v>
      </c>
      <c r="DG449" s="84">
        <f t="shared" si="258"/>
        <v>0</v>
      </c>
      <c r="DH449" s="84">
        <f t="shared" si="259"/>
        <v>0</v>
      </c>
      <c r="DI449" s="84">
        <f t="shared" si="259"/>
        <v>0</v>
      </c>
      <c r="DJ449" s="84">
        <f t="shared" si="259"/>
        <v>0</v>
      </c>
      <c r="DK449" s="84">
        <f t="shared" si="257"/>
        <v>0</v>
      </c>
      <c r="DL449" s="337"/>
      <c r="DM449" s="337"/>
      <c r="DN449" s="337"/>
      <c r="DO449" s="337"/>
      <c r="DP449" s="337"/>
      <c r="DQ449" s="337"/>
      <c r="DR449" s="337"/>
    </row>
    <row r="450" spans="1:122" ht="13.5" thickBot="1" x14ac:dyDescent="0.25">
      <c r="A450" s="84">
        <v>2124</v>
      </c>
      <c r="B450" s="336"/>
      <c r="D450" s="87"/>
      <c r="E450" s="84"/>
      <c r="F450" s="88"/>
      <c r="G450" s="84"/>
      <c r="H450" s="89"/>
      <c r="I450" s="88"/>
      <c r="J450" s="84"/>
      <c r="K450" s="88"/>
      <c r="L450" s="89"/>
      <c r="M450" s="88"/>
      <c r="N450" s="88"/>
      <c r="O450" s="88"/>
      <c r="P450" s="90"/>
      <c r="Q450" s="88"/>
      <c r="R450" s="88"/>
      <c r="S450" s="88"/>
      <c r="T450" s="90"/>
      <c r="U450" s="88"/>
      <c r="V450" s="88"/>
      <c r="W450" s="88"/>
      <c r="X450" s="90"/>
      <c r="Y450" s="84"/>
      <c r="Z450" s="84"/>
      <c r="AA450" s="94"/>
      <c r="AB450" s="115"/>
      <c r="AC450" s="84"/>
      <c r="AD450" s="84"/>
      <c r="AE450" s="115"/>
      <c r="AF450" s="84"/>
      <c r="AG450" s="84"/>
      <c r="AH450" s="115"/>
      <c r="AI450" s="84"/>
      <c r="AJ450" s="84"/>
      <c r="AK450" s="224"/>
      <c r="AL450" s="84"/>
      <c r="AM450" s="94"/>
      <c r="AN450" s="224"/>
      <c r="AO450" s="84"/>
      <c r="AP450" s="94"/>
      <c r="AQ450" s="224"/>
      <c r="AR450" s="84"/>
      <c r="AS450" s="94"/>
      <c r="AT450" s="224"/>
      <c r="AU450" s="84"/>
      <c r="AV450" s="225"/>
      <c r="AW450" s="226"/>
      <c r="AX450" s="226"/>
      <c r="AY450" s="227"/>
      <c r="AZ450" s="116"/>
      <c r="BA450" s="97"/>
      <c r="BB450" s="98"/>
      <c r="BC450" s="98"/>
      <c r="BD450" s="98"/>
      <c r="BE450" s="118"/>
      <c r="BF450" s="101"/>
      <c r="BG450" s="84"/>
      <c r="BH450" s="84"/>
      <c r="BI450" s="102"/>
      <c r="BJ450" s="102"/>
      <c r="BK450" s="102"/>
      <c r="BL450" s="103"/>
      <c r="BM450" s="104"/>
      <c r="BN450" s="102"/>
      <c r="BO450" s="102"/>
      <c r="BP450" s="104"/>
      <c r="BQ450" s="104"/>
      <c r="BR450" s="104"/>
      <c r="BS450" s="237"/>
      <c r="BT450" s="105">
        <f t="shared" si="276"/>
        <v>1</v>
      </c>
      <c r="BU450" s="105">
        <f t="shared" si="277"/>
        <v>1</v>
      </c>
      <c r="BV450" s="105">
        <f t="shared" si="278"/>
        <v>1</v>
      </c>
      <c r="BW450" s="105">
        <f t="shared" si="268"/>
        <v>1</v>
      </c>
      <c r="BX450" s="105">
        <f t="shared" si="279"/>
        <v>1</v>
      </c>
      <c r="BY450" s="105">
        <f t="shared" si="280"/>
        <v>1</v>
      </c>
      <c r="BZ450" s="105">
        <f t="shared" si="281"/>
        <v>1</v>
      </c>
      <c r="CA450" s="221">
        <v>0.98</v>
      </c>
      <c r="CB450" s="221">
        <v>0.9</v>
      </c>
      <c r="CC450" s="341"/>
      <c r="CD450" s="341"/>
      <c r="CE450" s="341"/>
      <c r="CF450" s="341"/>
      <c r="CG450" s="341"/>
      <c r="CH450" s="341"/>
      <c r="CI450" s="341"/>
      <c r="CJ450" s="222">
        <v>0.998</v>
      </c>
      <c r="CK450" s="222">
        <v>0.95</v>
      </c>
      <c r="CL450" s="223">
        <f t="shared" si="269"/>
        <v>0</v>
      </c>
      <c r="CM450" s="223">
        <f t="shared" si="270"/>
        <v>0</v>
      </c>
      <c r="CN450" s="223">
        <f t="shared" si="271"/>
        <v>0</v>
      </c>
      <c r="CO450" s="223">
        <f t="shared" si="272"/>
        <v>0</v>
      </c>
      <c r="CP450" s="223">
        <f t="shared" si="273"/>
        <v>0</v>
      </c>
      <c r="CQ450" s="223">
        <f t="shared" si="274"/>
        <v>0</v>
      </c>
      <c r="CR450" s="223">
        <f t="shared" si="275"/>
        <v>0</v>
      </c>
      <c r="CS450" s="343"/>
      <c r="CT450" s="343"/>
      <c r="CU450" s="343"/>
      <c r="CV450" s="343"/>
      <c r="CW450" s="343"/>
      <c r="CX450" s="343"/>
      <c r="CY450" s="343"/>
      <c r="CZ450" s="342"/>
      <c r="DA450" s="338"/>
      <c r="DB450" s="338"/>
      <c r="DC450" s="338"/>
      <c r="DD450" s="338"/>
      <c r="DE450" s="84">
        <f t="shared" si="258"/>
        <v>0</v>
      </c>
      <c r="DF450" s="84">
        <f t="shared" si="258"/>
        <v>0</v>
      </c>
      <c r="DG450" s="84">
        <f t="shared" si="258"/>
        <v>0</v>
      </c>
      <c r="DH450" s="84">
        <f t="shared" si="259"/>
        <v>0</v>
      </c>
      <c r="DI450" s="84">
        <f t="shared" si="259"/>
        <v>0</v>
      </c>
      <c r="DJ450" s="84">
        <f t="shared" si="259"/>
        <v>0</v>
      </c>
      <c r="DK450" s="84">
        <f t="shared" si="257"/>
        <v>0</v>
      </c>
      <c r="DL450" s="337"/>
      <c r="DM450" s="337"/>
      <c r="DN450" s="337"/>
      <c r="DO450" s="337"/>
      <c r="DP450" s="337"/>
      <c r="DQ450" s="337"/>
      <c r="DR450" s="337"/>
    </row>
    <row r="451" spans="1:122" ht="13.5" thickBot="1" x14ac:dyDescent="0.25">
      <c r="A451" s="84">
        <v>2125</v>
      </c>
      <c r="B451" s="334">
        <v>31</v>
      </c>
      <c r="D451" s="87"/>
      <c r="E451" s="84"/>
      <c r="F451" s="88"/>
      <c r="G451" s="84"/>
      <c r="H451" s="89"/>
      <c r="I451" s="88"/>
      <c r="J451" s="84"/>
      <c r="K451" s="88"/>
      <c r="L451" s="89"/>
      <c r="M451" s="88"/>
      <c r="N451" s="88"/>
      <c r="O451" s="88"/>
      <c r="P451" s="90"/>
      <c r="Q451" s="88"/>
      <c r="R451" s="88"/>
      <c r="S451" s="88"/>
      <c r="T451" s="90"/>
      <c r="U451" s="88"/>
      <c r="V451" s="88"/>
      <c r="W451" s="88"/>
      <c r="X451" s="90"/>
      <c r="Y451" s="84"/>
      <c r="Z451" s="84"/>
      <c r="AA451" s="94"/>
      <c r="AB451" s="115"/>
      <c r="AC451" s="84"/>
      <c r="AD451" s="84"/>
      <c r="AE451" s="115"/>
      <c r="AF451" s="84"/>
      <c r="AG451" s="84"/>
      <c r="AH451" s="115"/>
      <c r="AI451" s="84"/>
      <c r="AJ451" s="84"/>
      <c r="AK451" s="224"/>
      <c r="AL451" s="84"/>
      <c r="AM451" s="94"/>
      <c r="AN451" s="224"/>
      <c r="AO451" s="84"/>
      <c r="AP451" s="94"/>
      <c r="AQ451" s="224"/>
      <c r="AR451" s="84"/>
      <c r="AS451" s="94"/>
      <c r="AT451" s="224"/>
      <c r="AU451" s="84"/>
      <c r="AV451" s="225"/>
      <c r="AW451" s="226"/>
      <c r="AX451" s="226"/>
      <c r="AY451" s="227"/>
      <c r="AZ451" s="116"/>
      <c r="BA451" s="97"/>
      <c r="BB451" s="98"/>
      <c r="BC451" s="98"/>
      <c r="BD451" s="98"/>
      <c r="BE451" s="118"/>
      <c r="BF451" s="101"/>
      <c r="BG451" s="84"/>
      <c r="BH451" s="84"/>
      <c r="BI451" s="102"/>
      <c r="BJ451" s="102"/>
      <c r="BK451" s="102"/>
      <c r="BL451" s="103"/>
      <c r="BM451" s="104"/>
      <c r="BN451" s="102"/>
      <c r="BO451" s="102"/>
      <c r="BP451" s="104"/>
      <c r="BQ451" s="104"/>
      <c r="BR451" s="104"/>
      <c r="BS451" s="237"/>
      <c r="BT451" s="105">
        <f t="shared" si="276"/>
        <v>1</v>
      </c>
      <c r="BU451" s="105">
        <f t="shared" si="277"/>
        <v>1</v>
      </c>
      <c r="BV451" s="105">
        <f t="shared" si="278"/>
        <v>1</v>
      </c>
      <c r="BW451" s="105">
        <f t="shared" si="268"/>
        <v>1</v>
      </c>
      <c r="BX451" s="105">
        <f t="shared" si="279"/>
        <v>1</v>
      </c>
      <c r="BY451" s="105">
        <f t="shared" si="280"/>
        <v>1</v>
      </c>
      <c r="BZ451" s="105">
        <f t="shared" si="281"/>
        <v>1</v>
      </c>
      <c r="CA451" s="221">
        <v>0.98</v>
      </c>
      <c r="CB451" s="221">
        <v>0.9</v>
      </c>
      <c r="CC451" s="339">
        <f t="shared" ref="CC451:CI451" si="290">AVERAGE(BT451:BT457)</f>
        <v>1</v>
      </c>
      <c r="CD451" s="339">
        <f t="shared" si="290"/>
        <v>1</v>
      </c>
      <c r="CE451" s="339">
        <f t="shared" si="290"/>
        <v>1</v>
      </c>
      <c r="CF451" s="339">
        <f t="shared" si="290"/>
        <v>1</v>
      </c>
      <c r="CG451" s="339">
        <f t="shared" si="290"/>
        <v>1</v>
      </c>
      <c r="CH451" s="339">
        <f t="shared" si="290"/>
        <v>1</v>
      </c>
      <c r="CI451" s="339">
        <f t="shared" si="290"/>
        <v>1</v>
      </c>
      <c r="CJ451" s="222">
        <v>0.998</v>
      </c>
      <c r="CK451" s="222">
        <v>0.95</v>
      </c>
      <c r="CL451" s="223">
        <f t="shared" si="269"/>
        <v>0</v>
      </c>
      <c r="CM451" s="223">
        <f t="shared" si="270"/>
        <v>0</v>
      </c>
      <c r="CN451" s="223">
        <f t="shared" si="271"/>
        <v>0</v>
      </c>
      <c r="CO451" s="223">
        <f t="shared" si="272"/>
        <v>0</v>
      </c>
      <c r="CP451" s="223">
        <f t="shared" si="273"/>
        <v>0</v>
      </c>
      <c r="CQ451" s="223">
        <f t="shared" si="274"/>
        <v>0</v>
      </c>
      <c r="CR451" s="223">
        <f t="shared" si="275"/>
        <v>0</v>
      </c>
      <c r="CS451" s="342">
        <f t="shared" ref="CS451:CY451" si="291">AVERAGE(CL451:CL457)</f>
        <v>0</v>
      </c>
      <c r="CT451" s="342">
        <f t="shared" si="291"/>
        <v>0</v>
      </c>
      <c r="CU451" s="342">
        <f t="shared" si="291"/>
        <v>0</v>
      </c>
      <c r="CV451" s="342">
        <f t="shared" si="291"/>
        <v>0</v>
      </c>
      <c r="CW451" s="342">
        <f t="shared" si="291"/>
        <v>0</v>
      </c>
      <c r="CX451" s="342">
        <f t="shared" si="291"/>
        <v>0</v>
      </c>
      <c r="CY451" s="342">
        <f t="shared" si="291"/>
        <v>0</v>
      </c>
      <c r="CZ451" s="342" t="e">
        <f>(SUM(Q450:Q456)-SUM(R450:R456))/SUM(Q450:Q456)</f>
        <v>#DIV/0!</v>
      </c>
      <c r="DA451" s="338" t="e">
        <f>(SUM(U450:U456)-SUM(V450:V456))/SUM(U450:U456)</f>
        <v>#DIV/0!</v>
      </c>
      <c r="DB451" s="338" t="e">
        <f>((SUM(E450:E456)-SUM(F450:F456))/SUM(E450:E456))</f>
        <v>#DIV/0!</v>
      </c>
      <c r="DC451" s="338" t="e">
        <f>((SUM(I450:I456)-SUM(J450:J456))/SUM(I450:I456))</f>
        <v>#DIV/0!</v>
      </c>
      <c r="DD451" s="338" t="e">
        <f>((SUM(M450:M456)-SUM(N450:N456))/SUM(M450:M456))</f>
        <v>#DIV/0!</v>
      </c>
      <c r="DE451" s="84">
        <f t="shared" si="258"/>
        <v>0</v>
      </c>
      <c r="DF451" s="84">
        <f t="shared" si="258"/>
        <v>0</v>
      </c>
      <c r="DG451" s="84">
        <f t="shared" si="258"/>
        <v>0</v>
      </c>
      <c r="DH451" s="84">
        <f t="shared" si="259"/>
        <v>0</v>
      </c>
      <c r="DI451" s="84">
        <f t="shared" si="259"/>
        <v>0</v>
      </c>
      <c r="DJ451" s="84">
        <f t="shared" si="259"/>
        <v>0</v>
      </c>
      <c r="DK451" s="84">
        <f t="shared" si="257"/>
        <v>0</v>
      </c>
      <c r="DL451" s="337">
        <f>IF(CC451&lt;99%,5000,IF(CC451&lt;99.2%,4500,IF(CC451&lt;99.3%,4000,IF(CC451&lt;99.4%,3500,IF(CC451&lt;99.5%,3000,IF(CC451&lt;99.6%,2500,IF(CC451&lt;99.7%,2000,IF(CC451&lt;99.8%,1500,))))))))</f>
        <v>0</v>
      </c>
      <c r="DM451" s="337">
        <f>IF(CD451&lt;99%,5000,IF(CD451&lt;99.2%,4500,IF(CD451&lt;99.3%,4000,IF(CD451&lt;99.4%,3500,IF(CD451&lt;99.5%,3000,IF(CD451&lt;99.6%,2500,IF(CD451&lt;99.7%,2000,IF(CD451&lt;99.8%,1500,))))))))</f>
        <v>0</v>
      </c>
      <c r="DN451" s="337">
        <f>IF(CE451&lt;99%,5000,IF(CE451&lt;99.2%,4500,IF(CE451&lt;99.3%,4000,IF(CE451&lt;99.4%,3500,IF(CE451&lt;99.5%,3000,IF(CE451&lt;99.6%,2500,IF(CE451&lt;99.7%,2000,IF(CE451&lt;99.8%,1500,))))))))</f>
        <v>0</v>
      </c>
      <c r="DO451" s="337">
        <f>IF(CF451&lt;88.2%,5000,IF(CF451&lt;88.4%,4500,IF(CF451&lt;88.5%,4000,IF(CF451&lt;88.6%,3500,IF(CF451&lt;88.7%,3000,IF(CF451&lt;88.8%,2500,IF(CF451&lt;88.9%,2000,IF(CF451&lt;90%,1500,))))))))</f>
        <v>0</v>
      </c>
      <c r="DP451" s="337">
        <f>IF(CG451&lt;99%,5000,IF(CG451&lt;99.2%,4500,IF(CG451&lt;99.3%,4000,IF(CG451&lt;99.4%,3500,IF(CG451&lt;99.5%,3000,IF(CG451&lt;99.6%,2500,IF(CG451&lt;99.7%,2000,IF(CG451&lt;99.8%,1500,))))))))</f>
        <v>0</v>
      </c>
      <c r="DQ451" s="337">
        <f>IF(CH451&lt;99%,5000,IF(CH451&lt;99.2%,4500,IF(CH451&lt;99.3%,4000,IF(CH451&lt;99.4%,3500,IF(CH451&lt;99.5%,3000,IF(CH451&lt;99.6%,2500,IF(CH451&lt;99.7%,2000,IF(CH451&lt;99.8%,1500,))))))))</f>
        <v>0</v>
      </c>
      <c r="DR451" s="337">
        <f>IF(CI451&lt;99%,5000,IF(CI451&lt;99.2%,4500,IF(CI451&lt;99.3%,4000,IF(CI451&lt;99.4%,3500,IF(CI451&lt;99.5%,3000,IF(CI451&lt;99.6%,2500,IF(CI451&lt;99.7%,2000,IF(CI451&lt;99.8%,1500,))))))))</f>
        <v>0</v>
      </c>
    </row>
    <row r="452" spans="1:122" ht="13.5" thickBot="1" x14ac:dyDescent="0.25">
      <c r="A452" s="84">
        <v>2126</v>
      </c>
      <c r="B452" s="335"/>
      <c r="D452" s="87"/>
      <c r="E452" s="84"/>
      <c r="F452" s="88"/>
      <c r="G452" s="84"/>
      <c r="H452" s="89"/>
      <c r="I452" s="88"/>
      <c r="J452" s="84"/>
      <c r="K452" s="88"/>
      <c r="L452" s="89"/>
      <c r="M452" s="88"/>
      <c r="N452" s="88"/>
      <c r="O452" s="88"/>
      <c r="P452" s="90"/>
      <c r="Q452" s="88"/>
      <c r="R452" s="88"/>
      <c r="S452" s="88"/>
      <c r="T452" s="90"/>
      <c r="U452" s="88"/>
      <c r="V452" s="88"/>
      <c r="W452" s="88"/>
      <c r="X452" s="90"/>
      <c r="Y452" s="84"/>
      <c r="Z452" s="84"/>
      <c r="AA452" s="94"/>
      <c r="AB452" s="115"/>
      <c r="AC452" s="84"/>
      <c r="AD452" s="84"/>
      <c r="AE452" s="115"/>
      <c r="AF452" s="84"/>
      <c r="AG452" s="84"/>
      <c r="AH452" s="115"/>
      <c r="AI452" s="84"/>
      <c r="AJ452" s="84"/>
      <c r="AK452" s="224"/>
      <c r="AL452" s="84"/>
      <c r="AM452" s="94"/>
      <c r="AN452" s="224"/>
      <c r="AO452" s="84"/>
      <c r="AP452" s="94"/>
      <c r="AQ452" s="224"/>
      <c r="AR452" s="84"/>
      <c r="AS452" s="94"/>
      <c r="AT452" s="224"/>
      <c r="AU452" s="84"/>
      <c r="AV452" s="225"/>
      <c r="AW452" s="226"/>
      <c r="AX452" s="226"/>
      <c r="AY452" s="227"/>
      <c r="AZ452" s="116"/>
      <c r="BA452" s="97"/>
      <c r="BB452" s="98"/>
      <c r="BC452" s="98"/>
      <c r="BD452" s="98"/>
      <c r="BE452" s="118"/>
      <c r="BF452" s="101"/>
      <c r="BG452" s="84"/>
      <c r="BH452" s="84"/>
      <c r="BI452" s="102"/>
      <c r="BJ452" s="102"/>
      <c r="BK452" s="102"/>
      <c r="BL452" s="103"/>
      <c r="BM452" s="104"/>
      <c r="BN452" s="102"/>
      <c r="BO452" s="102"/>
      <c r="BP452" s="104"/>
      <c r="BQ452" s="104"/>
      <c r="BR452" s="104"/>
      <c r="BS452" s="237"/>
      <c r="BT452" s="105">
        <f t="shared" si="276"/>
        <v>1</v>
      </c>
      <c r="BU452" s="105">
        <f t="shared" si="277"/>
        <v>1</v>
      </c>
      <c r="BV452" s="105">
        <f t="shared" si="278"/>
        <v>1</v>
      </c>
      <c r="BW452" s="105">
        <f t="shared" si="268"/>
        <v>1</v>
      </c>
      <c r="BX452" s="105">
        <f t="shared" si="279"/>
        <v>1</v>
      </c>
      <c r="BY452" s="105">
        <f t="shared" si="280"/>
        <v>1</v>
      </c>
      <c r="BZ452" s="105">
        <f t="shared" si="281"/>
        <v>1</v>
      </c>
      <c r="CA452" s="221">
        <v>0.98</v>
      </c>
      <c r="CB452" s="221">
        <v>0.9</v>
      </c>
      <c r="CC452" s="340"/>
      <c r="CD452" s="340"/>
      <c r="CE452" s="340"/>
      <c r="CF452" s="340"/>
      <c r="CG452" s="340"/>
      <c r="CH452" s="340"/>
      <c r="CI452" s="340"/>
      <c r="CJ452" s="222">
        <v>0.998</v>
      </c>
      <c r="CK452" s="222">
        <v>0.95</v>
      </c>
      <c r="CL452" s="223">
        <f t="shared" si="269"/>
        <v>0</v>
      </c>
      <c r="CM452" s="223">
        <f t="shared" si="270"/>
        <v>0</v>
      </c>
      <c r="CN452" s="223">
        <f t="shared" si="271"/>
        <v>0</v>
      </c>
      <c r="CO452" s="223">
        <f t="shared" si="272"/>
        <v>0</v>
      </c>
      <c r="CP452" s="223">
        <f t="shared" si="273"/>
        <v>0</v>
      </c>
      <c r="CQ452" s="223">
        <f t="shared" si="274"/>
        <v>0</v>
      </c>
      <c r="CR452" s="223">
        <f t="shared" si="275"/>
        <v>0</v>
      </c>
      <c r="CS452" s="343"/>
      <c r="CT452" s="343"/>
      <c r="CU452" s="343"/>
      <c r="CV452" s="343"/>
      <c r="CW452" s="343"/>
      <c r="CX452" s="343"/>
      <c r="CY452" s="343"/>
      <c r="CZ452" s="342"/>
      <c r="DA452" s="338"/>
      <c r="DB452" s="338"/>
      <c r="DC452" s="338"/>
      <c r="DD452" s="338"/>
      <c r="DE452" s="84">
        <f t="shared" si="258"/>
        <v>0</v>
      </c>
      <c r="DF452" s="84">
        <f t="shared" si="258"/>
        <v>0</v>
      </c>
      <c r="DG452" s="84">
        <f t="shared" si="258"/>
        <v>0</v>
      </c>
      <c r="DH452" s="84">
        <f t="shared" si="259"/>
        <v>0</v>
      </c>
      <c r="DI452" s="84">
        <f t="shared" si="259"/>
        <v>0</v>
      </c>
      <c r="DJ452" s="84">
        <f t="shared" si="259"/>
        <v>0</v>
      </c>
      <c r="DK452" s="84">
        <f t="shared" si="257"/>
        <v>0</v>
      </c>
      <c r="DL452" s="337"/>
      <c r="DM452" s="337"/>
      <c r="DN452" s="337"/>
      <c r="DO452" s="337"/>
      <c r="DP452" s="337"/>
      <c r="DQ452" s="337"/>
      <c r="DR452" s="337"/>
    </row>
    <row r="453" spans="1:122" ht="13.5" thickBot="1" x14ac:dyDescent="0.25">
      <c r="A453" s="84">
        <v>2127</v>
      </c>
      <c r="B453" s="335"/>
      <c r="D453" s="87"/>
      <c r="E453" s="84"/>
      <c r="F453" s="88"/>
      <c r="G453" s="84"/>
      <c r="H453" s="89"/>
      <c r="I453" s="88"/>
      <c r="J453" s="84"/>
      <c r="K453" s="88"/>
      <c r="L453" s="89"/>
      <c r="M453" s="88"/>
      <c r="N453" s="88"/>
      <c r="O453" s="88"/>
      <c r="P453" s="90"/>
      <c r="Q453" s="88"/>
      <c r="R453" s="88"/>
      <c r="S453" s="88"/>
      <c r="T453" s="90"/>
      <c r="U453" s="88"/>
      <c r="V453" s="88"/>
      <c r="W453" s="88"/>
      <c r="X453" s="90"/>
      <c r="Y453" s="84"/>
      <c r="Z453" s="84"/>
      <c r="AA453" s="94"/>
      <c r="AB453" s="115"/>
      <c r="AC453" s="84"/>
      <c r="AD453" s="84"/>
      <c r="AE453" s="115"/>
      <c r="AF453" s="84"/>
      <c r="AG453" s="84"/>
      <c r="AH453" s="115"/>
      <c r="AI453" s="84"/>
      <c r="AJ453" s="84"/>
      <c r="AK453" s="224"/>
      <c r="AL453" s="84"/>
      <c r="AM453" s="94"/>
      <c r="AN453" s="224"/>
      <c r="AO453" s="84"/>
      <c r="AP453" s="94"/>
      <c r="AQ453" s="224"/>
      <c r="AR453" s="84"/>
      <c r="AS453" s="94"/>
      <c r="AT453" s="224"/>
      <c r="AU453" s="84"/>
      <c r="AV453" s="225"/>
      <c r="AW453" s="226"/>
      <c r="AX453" s="226"/>
      <c r="AY453" s="227"/>
      <c r="AZ453" s="116"/>
      <c r="BA453" s="97"/>
      <c r="BB453" s="98"/>
      <c r="BC453" s="98"/>
      <c r="BD453" s="98"/>
      <c r="BE453" s="118"/>
      <c r="BF453" s="101"/>
      <c r="BG453" s="84"/>
      <c r="BH453" s="84"/>
      <c r="BI453" s="102"/>
      <c r="BJ453" s="102"/>
      <c r="BK453" s="102"/>
      <c r="BL453" s="103"/>
      <c r="BM453" s="104"/>
      <c r="BN453" s="102"/>
      <c r="BO453" s="102"/>
      <c r="BP453" s="104"/>
      <c r="BQ453" s="104"/>
      <c r="BR453" s="104"/>
      <c r="BS453" s="237"/>
      <c r="BT453" s="105">
        <f t="shared" si="276"/>
        <v>1</v>
      </c>
      <c r="BU453" s="105">
        <f t="shared" si="277"/>
        <v>1</v>
      </c>
      <c r="BV453" s="105">
        <f t="shared" si="278"/>
        <v>1</v>
      </c>
      <c r="BW453" s="105">
        <f t="shared" si="268"/>
        <v>1</v>
      </c>
      <c r="BX453" s="105">
        <f t="shared" si="279"/>
        <v>1</v>
      </c>
      <c r="BY453" s="105">
        <f t="shared" si="280"/>
        <v>1</v>
      </c>
      <c r="BZ453" s="105">
        <f t="shared" si="281"/>
        <v>1</v>
      </c>
      <c r="CA453" s="221">
        <v>0.98</v>
      </c>
      <c r="CB453" s="221">
        <v>0.9</v>
      </c>
      <c r="CC453" s="340"/>
      <c r="CD453" s="340"/>
      <c r="CE453" s="340"/>
      <c r="CF453" s="340"/>
      <c r="CG453" s="340"/>
      <c r="CH453" s="340"/>
      <c r="CI453" s="340"/>
      <c r="CJ453" s="222">
        <v>0.998</v>
      </c>
      <c r="CK453" s="222">
        <v>0.95</v>
      </c>
      <c r="CL453" s="223">
        <f t="shared" si="269"/>
        <v>0</v>
      </c>
      <c r="CM453" s="223">
        <f t="shared" si="270"/>
        <v>0</v>
      </c>
      <c r="CN453" s="223">
        <f t="shared" si="271"/>
        <v>0</v>
      </c>
      <c r="CO453" s="223">
        <f t="shared" si="272"/>
        <v>0</v>
      </c>
      <c r="CP453" s="223">
        <f t="shared" si="273"/>
        <v>0</v>
      </c>
      <c r="CQ453" s="223">
        <f t="shared" si="274"/>
        <v>0</v>
      </c>
      <c r="CR453" s="223">
        <f t="shared" si="275"/>
        <v>0</v>
      </c>
      <c r="CS453" s="343"/>
      <c r="CT453" s="343"/>
      <c r="CU453" s="343"/>
      <c r="CV453" s="343"/>
      <c r="CW453" s="343"/>
      <c r="CX453" s="343"/>
      <c r="CY453" s="343"/>
      <c r="CZ453" s="342"/>
      <c r="DA453" s="338"/>
      <c r="DB453" s="338"/>
      <c r="DC453" s="338"/>
      <c r="DD453" s="338"/>
      <c r="DE453" s="84">
        <f t="shared" si="258"/>
        <v>0</v>
      </c>
      <c r="DF453" s="84">
        <f t="shared" si="258"/>
        <v>0</v>
      </c>
      <c r="DG453" s="84">
        <f t="shared" si="258"/>
        <v>0</v>
      </c>
      <c r="DH453" s="84">
        <f t="shared" si="259"/>
        <v>0</v>
      </c>
      <c r="DI453" s="84">
        <f t="shared" si="259"/>
        <v>0</v>
      </c>
      <c r="DJ453" s="84">
        <f t="shared" si="259"/>
        <v>0</v>
      </c>
      <c r="DK453" s="84">
        <f t="shared" si="259"/>
        <v>0</v>
      </c>
      <c r="DL453" s="337"/>
      <c r="DM453" s="337"/>
      <c r="DN453" s="337"/>
      <c r="DO453" s="337"/>
      <c r="DP453" s="337"/>
      <c r="DQ453" s="337"/>
      <c r="DR453" s="337"/>
    </row>
    <row r="454" spans="1:122" ht="13.5" thickBot="1" x14ac:dyDescent="0.25">
      <c r="A454" s="84">
        <v>2128</v>
      </c>
      <c r="B454" s="335"/>
      <c r="D454" s="87"/>
      <c r="E454" s="84"/>
      <c r="F454" s="88"/>
      <c r="G454" s="84"/>
      <c r="H454" s="89"/>
      <c r="I454" s="88"/>
      <c r="J454" s="84"/>
      <c r="K454" s="88"/>
      <c r="L454" s="89"/>
      <c r="M454" s="88"/>
      <c r="N454" s="88"/>
      <c r="O454" s="88"/>
      <c r="P454" s="90"/>
      <c r="Q454" s="88"/>
      <c r="R454" s="88"/>
      <c r="S454" s="88"/>
      <c r="T454" s="90"/>
      <c r="U454" s="88"/>
      <c r="V454" s="88"/>
      <c r="W454" s="88"/>
      <c r="X454" s="90"/>
      <c r="Y454" s="84"/>
      <c r="Z454" s="84"/>
      <c r="AA454" s="94"/>
      <c r="AB454" s="115"/>
      <c r="AC454" s="84"/>
      <c r="AD454" s="84"/>
      <c r="AE454" s="115"/>
      <c r="AF454" s="84"/>
      <c r="AG454" s="84"/>
      <c r="AH454" s="115"/>
      <c r="AI454" s="84"/>
      <c r="AJ454" s="84"/>
      <c r="AK454" s="224"/>
      <c r="AL454" s="84"/>
      <c r="AM454" s="94"/>
      <c r="AN454" s="224"/>
      <c r="AO454" s="84"/>
      <c r="AP454" s="94"/>
      <c r="AQ454" s="224"/>
      <c r="AR454" s="84"/>
      <c r="AS454" s="94"/>
      <c r="AT454" s="224"/>
      <c r="AU454" s="84"/>
      <c r="AV454" s="225"/>
      <c r="AW454" s="226"/>
      <c r="AX454" s="226"/>
      <c r="AY454" s="227"/>
      <c r="AZ454" s="116"/>
      <c r="BA454" s="97"/>
      <c r="BB454" s="98"/>
      <c r="BC454" s="98"/>
      <c r="BD454" s="98"/>
      <c r="BE454" s="118"/>
      <c r="BF454" s="101"/>
      <c r="BG454" s="84"/>
      <c r="BH454" s="84"/>
      <c r="BI454" s="102"/>
      <c r="BJ454" s="102"/>
      <c r="BK454" s="102"/>
      <c r="BL454" s="103"/>
      <c r="BM454" s="104"/>
      <c r="BN454" s="102"/>
      <c r="BO454" s="102"/>
      <c r="BP454" s="104"/>
      <c r="BQ454" s="104"/>
      <c r="BR454" s="104"/>
      <c r="BS454" s="237"/>
      <c r="BT454" s="105">
        <f t="shared" si="276"/>
        <v>1</v>
      </c>
      <c r="BU454" s="105">
        <f t="shared" si="277"/>
        <v>1</v>
      </c>
      <c r="BV454" s="105">
        <f t="shared" si="278"/>
        <v>1</v>
      </c>
      <c r="BW454" s="105">
        <f t="shared" si="268"/>
        <v>1</v>
      </c>
      <c r="BX454" s="105">
        <f t="shared" si="279"/>
        <v>1</v>
      </c>
      <c r="BY454" s="105">
        <f t="shared" si="280"/>
        <v>1</v>
      </c>
      <c r="BZ454" s="105">
        <f t="shared" si="281"/>
        <v>1</v>
      </c>
      <c r="CA454" s="221">
        <v>0.98</v>
      </c>
      <c r="CB454" s="221">
        <v>0.9</v>
      </c>
      <c r="CC454" s="340"/>
      <c r="CD454" s="340"/>
      <c r="CE454" s="340"/>
      <c r="CF454" s="340"/>
      <c r="CG454" s="340"/>
      <c r="CH454" s="340"/>
      <c r="CI454" s="340"/>
      <c r="CJ454" s="222">
        <v>0.998</v>
      </c>
      <c r="CK454" s="222">
        <v>0.95</v>
      </c>
      <c r="CL454" s="223">
        <f t="shared" si="269"/>
        <v>0</v>
      </c>
      <c r="CM454" s="223">
        <f t="shared" si="270"/>
        <v>0</v>
      </c>
      <c r="CN454" s="223">
        <f t="shared" si="271"/>
        <v>0</v>
      </c>
      <c r="CO454" s="223">
        <f t="shared" si="272"/>
        <v>0</v>
      </c>
      <c r="CP454" s="223">
        <f t="shared" si="273"/>
        <v>0</v>
      </c>
      <c r="CQ454" s="223">
        <f t="shared" si="274"/>
        <v>0</v>
      </c>
      <c r="CR454" s="223">
        <f t="shared" si="275"/>
        <v>0</v>
      </c>
      <c r="CS454" s="343"/>
      <c r="CT454" s="343"/>
      <c r="CU454" s="343"/>
      <c r="CV454" s="343"/>
      <c r="CW454" s="343"/>
      <c r="CX454" s="343"/>
      <c r="CY454" s="343"/>
      <c r="CZ454" s="342"/>
      <c r="DA454" s="338"/>
      <c r="DB454" s="338"/>
      <c r="DC454" s="338"/>
      <c r="DD454" s="338"/>
      <c r="DE454" s="84">
        <f t="shared" ref="DE454:DG474" si="292">IF(BT454&lt;96.4%,1500,IF(BT454&lt;96.8%,800,IF(BT454&lt;97.2%,750,IF(BT454&lt;97.5%,700,IF(BT454&lt;97.8%,650,IF(BT454&lt;98%,500,))))))</f>
        <v>0</v>
      </c>
      <c r="DF454" s="84">
        <f t="shared" si="292"/>
        <v>0</v>
      </c>
      <c r="DG454" s="84">
        <f t="shared" si="292"/>
        <v>0</v>
      </c>
      <c r="DH454" s="84">
        <f t="shared" ref="DH454:DK474" si="293">IF(BW454&lt;93.4%,1500,IF(BW454&lt;93.8%,800,IF(BW454&lt;94.2%,750,IF(BW454&lt;94.5%,700,IF(BW454&lt;94.8%,650,IF(BW454&lt;95%,500,))))))</f>
        <v>0</v>
      </c>
      <c r="DI454" s="84">
        <f t="shared" si="293"/>
        <v>0</v>
      </c>
      <c r="DJ454" s="84">
        <f t="shared" si="293"/>
        <v>0</v>
      </c>
      <c r="DK454" s="84">
        <f t="shared" si="293"/>
        <v>0</v>
      </c>
      <c r="DL454" s="337"/>
      <c r="DM454" s="337"/>
      <c r="DN454" s="337"/>
      <c r="DO454" s="337"/>
      <c r="DP454" s="337"/>
      <c r="DQ454" s="337"/>
      <c r="DR454" s="337"/>
    </row>
    <row r="455" spans="1:122" ht="13.5" thickBot="1" x14ac:dyDescent="0.25">
      <c r="A455" s="84">
        <v>2129</v>
      </c>
      <c r="B455" s="335"/>
      <c r="D455" s="87"/>
      <c r="E455" s="84"/>
      <c r="F455" s="88"/>
      <c r="G455" s="84"/>
      <c r="H455" s="89"/>
      <c r="I455" s="88"/>
      <c r="J455" s="84"/>
      <c r="K455" s="88"/>
      <c r="L455" s="89"/>
      <c r="M455" s="88"/>
      <c r="N455" s="88"/>
      <c r="O455" s="88"/>
      <c r="P455" s="90"/>
      <c r="Q455" s="88"/>
      <c r="R455" s="88"/>
      <c r="S455" s="88"/>
      <c r="T455" s="90"/>
      <c r="U455" s="88"/>
      <c r="V455" s="88"/>
      <c r="W455" s="88"/>
      <c r="X455" s="90"/>
      <c r="Y455" s="84"/>
      <c r="Z455" s="84"/>
      <c r="AA455" s="94"/>
      <c r="AB455" s="115"/>
      <c r="AC455" s="84"/>
      <c r="AD455" s="84"/>
      <c r="AE455" s="115"/>
      <c r="AF455" s="84"/>
      <c r="AG455" s="84"/>
      <c r="AH455" s="115"/>
      <c r="AI455" s="84"/>
      <c r="AJ455" s="84"/>
      <c r="AK455" s="224"/>
      <c r="AL455" s="84"/>
      <c r="AM455" s="94"/>
      <c r="AN455" s="224"/>
      <c r="AO455" s="84"/>
      <c r="AP455" s="94"/>
      <c r="AQ455" s="224"/>
      <c r="AR455" s="84"/>
      <c r="AS455" s="94"/>
      <c r="AT455" s="224"/>
      <c r="AU455" s="84"/>
      <c r="AV455" s="225"/>
      <c r="AW455" s="226"/>
      <c r="AX455" s="226"/>
      <c r="AY455" s="227"/>
      <c r="AZ455" s="116"/>
      <c r="BA455" s="97"/>
      <c r="BB455" s="98"/>
      <c r="BC455" s="98"/>
      <c r="BD455" s="98"/>
      <c r="BE455" s="118"/>
      <c r="BF455" s="101"/>
      <c r="BG455" s="84"/>
      <c r="BH455" s="84"/>
      <c r="BI455" s="102"/>
      <c r="BJ455" s="102"/>
      <c r="BK455" s="102"/>
      <c r="BL455" s="103"/>
      <c r="BM455" s="104"/>
      <c r="BN455" s="102"/>
      <c r="BO455" s="102"/>
      <c r="BP455" s="104"/>
      <c r="BQ455" s="104"/>
      <c r="BR455" s="104"/>
      <c r="BS455" s="237"/>
      <c r="BT455" s="105">
        <f t="shared" si="276"/>
        <v>1</v>
      </c>
      <c r="BU455" s="105">
        <f t="shared" si="277"/>
        <v>1</v>
      </c>
      <c r="BV455" s="105">
        <f t="shared" si="278"/>
        <v>1</v>
      </c>
      <c r="BW455" s="105">
        <f t="shared" si="268"/>
        <v>1</v>
      </c>
      <c r="BX455" s="105">
        <f t="shared" si="279"/>
        <v>1</v>
      </c>
      <c r="BY455" s="105">
        <f t="shared" si="280"/>
        <v>1</v>
      </c>
      <c r="BZ455" s="105">
        <f t="shared" si="281"/>
        <v>1</v>
      </c>
      <c r="CA455" s="221">
        <v>0.98</v>
      </c>
      <c r="CB455" s="221">
        <v>0.9</v>
      </c>
      <c r="CC455" s="340"/>
      <c r="CD455" s="340"/>
      <c r="CE455" s="340"/>
      <c r="CF455" s="340"/>
      <c r="CG455" s="340"/>
      <c r="CH455" s="340"/>
      <c r="CI455" s="340"/>
      <c r="CJ455" s="222">
        <v>0.998</v>
      </c>
      <c r="CK455" s="222">
        <v>0.95</v>
      </c>
      <c r="CL455" s="223">
        <f t="shared" si="269"/>
        <v>0</v>
      </c>
      <c r="CM455" s="223">
        <f t="shared" si="270"/>
        <v>0</v>
      </c>
      <c r="CN455" s="223">
        <f t="shared" si="271"/>
        <v>0</v>
      </c>
      <c r="CO455" s="223">
        <f t="shared" si="272"/>
        <v>0</v>
      </c>
      <c r="CP455" s="223">
        <f t="shared" si="273"/>
        <v>0</v>
      </c>
      <c r="CQ455" s="223">
        <f t="shared" si="274"/>
        <v>0</v>
      </c>
      <c r="CR455" s="223">
        <f t="shared" si="275"/>
        <v>0</v>
      </c>
      <c r="CS455" s="343"/>
      <c r="CT455" s="343"/>
      <c r="CU455" s="343"/>
      <c r="CV455" s="343"/>
      <c r="CW455" s="343"/>
      <c r="CX455" s="343"/>
      <c r="CY455" s="343"/>
      <c r="CZ455" s="342"/>
      <c r="DA455" s="338"/>
      <c r="DB455" s="338"/>
      <c r="DC455" s="338"/>
      <c r="DD455" s="338"/>
      <c r="DE455" s="84">
        <f t="shared" si="292"/>
        <v>0</v>
      </c>
      <c r="DF455" s="84">
        <f t="shared" si="292"/>
        <v>0</v>
      </c>
      <c r="DG455" s="84">
        <f t="shared" si="292"/>
        <v>0</v>
      </c>
      <c r="DH455" s="84">
        <f t="shared" si="293"/>
        <v>0</v>
      </c>
      <c r="DI455" s="84">
        <f t="shared" si="293"/>
        <v>0</v>
      </c>
      <c r="DJ455" s="84">
        <f t="shared" si="293"/>
        <v>0</v>
      </c>
      <c r="DK455" s="84">
        <f t="shared" si="293"/>
        <v>0</v>
      </c>
      <c r="DL455" s="337"/>
      <c r="DM455" s="337"/>
      <c r="DN455" s="337"/>
      <c r="DO455" s="337"/>
      <c r="DP455" s="337"/>
      <c r="DQ455" s="337"/>
      <c r="DR455" s="337"/>
    </row>
    <row r="456" spans="1:122" ht="13.5" thickBot="1" x14ac:dyDescent="0.25">
      <c r="A456" s="84">
        <v>2130</v>
      </c>
      <c r="B456" s="335"/>
      <c r="D456" s="87"/>
      <c r="E456" s="84"/>
      <c r="F456" s="88"/>
      <c r="G456" s="84"/>
      <c r="H456" s="89"/>
      <c r="I456" s="88"/>
      <c r="J456" s="84"/>
      <c r="K456" s="88"/>
      <c r="L456" s="89"/>
      <c r="M456" s="88"/>
      <c r="N456" s="88"/>
      <c r="O456" s="88"/>
      <c r="P456" s="90"/>
      <c r="Q456" s="88"/>
      <c r="R456" s="88"/>
      <c r="S456" s="88"/>
      <c r="T456" s="90"/>
      <c r="U456" s="88"/>
      <c r="V456" s="88"/>
      <c r="W456" s="88"/>
      <c r="X456" s="90"/>
      <c r="Y456" s="84"/>
      <c r="Z456" s="84"/>
      <c r="AA456" s="94"/>
      <c r="AB456" s="115"/>
      <c r="AC456" s="84"/>
      <c r="AD456" s="84"/>
      <c r="AE456" s="115"/>
      <c r="AF456" s="84"/>
      <c r="AG456" s="84"/>
      <c r="AH456" s="115"/>
      <c r="AI456" s="84"/>
      <c r="AJ456" s="84"/>
      <c r="AK456" s="224"/>
      <c r="AL456" s="84"/>
      <c r="AM456" s="94"/>
      <c r="AN456" s="224"/>
      <c r="AO456" s="84"/>
      <c r="AP456" s="94"/>
      <c r="AQ456" s="224"/>
      <c r="AR456" s="84"/>
      <c r="AS456" s="94"/>
      <c r="AT456" s="224"/>
      <c r="AU456" s="84"/>
      <c r="AV456" s="225"/>
      <c r="AW456" s="226"/>
      <c r="AX456" s="226"/>
      <c r="AY456" s="227"/>
      <c r="AZ456" s="116"/>
      <c r="BA456" s="97"/>
      <c r="BB456" s="98"/>
      <c r="BC456" s="98"/>
      <c r="BD456" s="98"/>
      <c r="BE456" s="118"/>
      <c r="BF456" s="101"/>
      <c r="BG456" s="84"/>
      <c r="BH456" s="84"/>
      <c r="BI456" s="102"/>
      <c r="BJ456" s="102"/>
      <c r="BK456" s="102"/>
      <c r="BL456" s="103"/>
      <c r="BM456" s="104"/>
      <c r="BN456" s="102"/>
      <c r="BO456" s="102"/>
      <c r="BP456" s="104"/>
      <c r="BQ456" s="104"/>
      <c r="BR456" s="104"/>
      <c r="BS456" s="237"/>
      <c r="BT456" s="105">
        <f t="shared" si="276"/>
        <v>1</v>
      </c>
      <c r="BU456" s="105">
        <f t="shared" si="277"/>
        <v>1</v>
      </c>
      <c r="BV456" s="105">
        <f t="shared" si="278"/>
        <v>1</v>
      </c>
      <c r="BW456" s="105">
        <f t="shared" si="268"/>
        <v>1</v>
      </c>
      <c r="BX456" s="105">
        <f t="shared" si="279"/>
        <v>1</v>
      </c>
      <c r="BY456" s="105">
        <f t="shared" si="280"/>
        <v>1</v>
      </c>
      <c r="BZ456" s="105">
        <f t="shared" si="281"/>
        <v>1</v>
      </c>
      <c r="CA456" s="221">
        <v>0.98</v>
      </c>
      <c r="CB456" s="221">
        <v>0.9</v>
      </c>
      <c r="CC456" s="340"/>
      <c r="CD456" s="340"/>
      <c r="CE456" s="340"/>
      <c r="CF456" s="340"/>
      <c r="CG456" s="340"/>
      <c r="CH456" s="340"/>
      <c r="CI456" s="340"/>
      <c r="CJ456" s="222">
        <v>0.998</v>
      </c>
      <c r="CK456" s="222">
        <v>0.95</v>
      </c>
      <c r="CL456" s="223">
        <f t="shared" si="269"/>
        <v>0</v>
      </c>
      <c r="CM456" s="223">
        <f t="shared" si="270"/>
        <v>0</v>
      </c>
      <c r="CN456" s="223">
        <f t="shared" si="271"/>
        <v>0</v>
      </c>
      <c r="CO456" s="223">
        <f t="shared" si="272"/>
        <v>0</v>
      </c>
      <c r="CP456" s="223">
        <f t="shared" si="273"/>
        <v>0</v>
      </c>
      <c r="CQ456" s="223">
        <f t="shared" si="274"/>
        <v>0</v>
      </c>
      <c r="CR456" s="223">
        <f t="shared" si="275"/>
        <v>0</v>
      </c>
      <c r="CS456" s="343"/>
      <c r="CT456" s="343"/>
      <c r="CU456" s="343"/>
      <c r="CV456" s="343"/>
      <c r="CW456" s="343"/>
      <c r="CX456" s="343"/>
      <c r="CY456" s="343"/>
      <c r="CZ456" s="342"/>
      <c r="DA456" s="338"/>
      <c r="DB456" s="338"/>
      <c r="DC456" s="338"/>
      <c r="DD456" s="338"/>
      <c r="DE456" s="84">
        <f t="shared" si="292"/>
        <v>0</v>
      </c>
      <c r="DF456" s="84">
        <f t="shared" si="292"/>
        <v>0</v>
      </c>
      <c r="DG456" s="84">
        <f t="shared" si="292"/>
        <v>0</v>
      </c>
      <c r="DH456" s="84">
        <f t="shared" si="293"/>
        <v>0</v>
      </c>
      <c r="DI456" s="84">
        <f t="shared" si="293"/>
        <v>0</v>
      </c>
      <c r="DJ456" s="84">
        <f t="shared" si="293"/>
        <v>0</v>
      </c>
      <c r="DK456" s="84">
        <f t="shared" si="293"/>
        <v>0</v>
      </c>
      <c r="DL456" s="337"/>
      <c r="DM456" s="337"/>
      <c r="DN456" s="337"/>
      <c r="DO456" s="337"/>
      <c r="DP456" s="337"/>
      <c r="DQ456" s="337"/>
      <c r="DR456" s="337"/>
    </row>
    <row r="457" spans="1:122" ht="13.5" thickBot="1" x14ac:dyDescent="0.25">
      <c r="A457" s="84">
        <v>2131</v>
      </c>
      <c r="B457" s="336"/>
      <c r="D457" s="87"/>
      <c r="E457" s="84"/>
      <c r="F457" s="88"/>
      <c r="G457" s="84"/>
      <c r="H457" s="89"/>
      <c r="I457" s="88"/>
      <c r="J457" s="84"/>
      <c r="K457" s="88"/>
      <c r="L457" s="89"/>
      <c r="M457" s="88"/>
      <c r="N457" s="88"/>
      <c r="O457" s="88"/>
      <c r="P457" s="90"/>
      <c r="Q457" s="88"/>
      <c r="R457" s="88"/>
      <c r="S457" s="88"/>
      <c r="T457" s="90"/>
      <c r="U457" s="88"/>
      <c r="V457" s="88"/>
      <c r="W457" s="88"/>
      <c r="X457" s="90"/>
      <c r="Y457" s="84"/>
      <c r="Z457" s="84"/>
      <c r="AA457" s="94"/>
      <c r="AB457" s="115"/>
      <c r="AC457" s="84"/>
      <c r="AD457" s="84"/>
      <c r="AE457" s="115"/>
      <c r="AF457" s="84"/>
      <c r="AG457" s="84"/>
      <c r="AH457" s="115"/>
      <c r="AI457" s="84"/>
      <c r="AJ457" s="84"/>
      <c r="AK457" s="224"/>
      <c r="AL457" s="84"/>
      <c r="AM457" s="94"/>
      <c r="AN457" s="224"/>
      <c r="AO457" s="84"/>
      <c r="AP457" s="94"/>
      <c r="AQ457" s="224"/>
      <c r="AR457" s="84"/>
      <c r="AS457" s="94"/>
      <c r="AT457" s="224"/>
      <c r="AU457" s="84"/>
      <c r="AV457" s="225"/>
      <c r="AW457" s="226"/>
      <c r="AX457" s="226"/>
      <c r="AY457" s="227"/>
      <c r="AZ457" s="116"/>
      <c r="BA457" s="97"/>
      <c r="BB457" s="98"/>
      <c r="BC457" s="98"/>
      <c r="BD457" s="98"/>
      <c r="BE457" s="118"/>
      <c r="BF457" s="101"/>
      <c r="BG457" s="84"/>
      <c r="BH457" s="84"/>
      <c r="BI457" s="102"/>
      <c r="BJ457" s="102"/>
      <c r="BK457" s="102"/>
      <c r="BL457" s="103"/>
      <c r="BM457" s="104"/>
      <c r="BN457" s="102"/>
      <c r="BO457" s="102"/>
      <c r="BP457" s="104"/>
      <c r="BQ457" s="104"/>
      <c r="BR457" s="104"/>
      <c r="BS457" s="237"/>
      <c r="BT457" s="105">
        <f t="shared" si="276"/>
        <v>1</v>
      </c>
      <c r="BU457" s="105">
        <f t="shared" si="277"/>
        <v>1</v>
      </c>
      <c r="BV457" s="105">
        <f t="shared" si="278"/>
        <v>1</v>
      </c>
      <c r="BW457" s="105">
        <f t="shared" si="268"/>
        <v>1</v>
      </c>
      <c r="BX457" s="105">
        <f t="shared" si="279"/>
        <v>1</v>
      </c>
      <c r="BY457" s="105">
        <f t="shared" si="280"/>
        <v>1</v>
      </c>
      <c r="BZ457" s="105">
        <f t="shared" si="281"/>
        <v>1</v>
      </c>
      <c r="CA457" s="221">
        <v>0.98</v>
      </c>
      <c r="CB457" s="221">
        <v>0.9</v>
      </c>
      <c r="CC457" s="341"/>
      <c r="CD457" s="341"/>
      <c r="CE457" s="341"/>
      <c r="CF457" s="341"/>
      <c r="CG457" s="341"/>
      <c r="CH457" s="341"/>
      <c r="CI457" s="341"/>
      <c r="CJ457" s="222">
        <v>0.998</v>
      </c>
      <c r="CK457" s="222">
        <v>0.95</v>
      </c>
      <c r="CL457" s="223">
        <f t="shared" si="269"/>
        <v>0</v>
      </c>
      <c r="CM457" s="223">
        <f t="shared" si="270"/>
        <v>0</v>
      </c>
      <c r="CN457" s="223">
        <f t="shared" si="271"/>
        <v>0</v>
      </c>
      <c r="CO457" s="223">
        <f t="shared" si="272"/>
        <v>0</v>
      </c>
      <c r="CP457" s="223">
        <f t="shared" si="273"/>
        <v>0</v>
      </c>
      <c r="CQ457" s="223">
        <f t="shared" si="274"/>
        <v>0</v>
      </c>
      <c r="CR457" s="223">
        <f t="shared" si="275"/>
        <v>0</v>
      </c>
      <c r="CS457" s="343"/>
      <c r="CT457" s="343"/>
      <c r="CU457" s="343"/>
      <c r="CV457" s="343"/>
      <c r="CW457" s="343"/>
      <c r="CX457" s="343"/>
      <c r="CY457" s="343"/>
      <c r="CZ457" s="342"/>
      <c r="DA457" s="338"/>
      <c r="DB457" s="338"/>
      <c r="DC457" s="338"/>
      <c r="DD457" s="338"/>
      <c r="DE457" s="84">
        <f t="shared" si="292"/>
        <v>0</v>
      </c>
      <c r="DF457" s="84">
        <f t="shared" si="292"/>
        <v>0</v>
      </c>
      <c r="DG457" s="84">
        <f t="shared" si="292"/>
        <v>0</v>
      </c>
      <c r="DH457" s="84">
        <f t="shared" si="293"/>
        <v>0</v>
      </c>
      <c r="DI457" s="84">
        <f t="shared" si="293"/>
        <v>0</v>
      </c>
      <c r="DJ457" s="84">
        <f t="shared" si="293"/>
        <v>0</v>
      </c>
      <c r="DK457" s="84">
        <f t="shared" si="293"/>
        <v>0</v>
      </c>
      <c r="DL457" s="337"/>
      <c r="DM457" s="337"/>
      <c r="DN457" s="337"/>
      <c r="DO457" s="337"/>
      <c r="DP457" s="337"/>
      <c r="DQ457" s="337"/>
      <c r="DR457" s="337"/>
    </row>
    <row r="458" spans="1:122" ht="13.5" thickBot="1" x14ac:dyDescent="0.25">
      <c r="A458" s="84">
        <v>2132</v>
      </c>
      <c r="B458" s="334">
        <v>32</v>
      </c>
      <c r="D458" s="87"/>
      <c r="E458" s="84"/>
      <c r="F458" s="88"/>
      <c r="G458" s="84"/>
      <c r="H458" s="89"/>
      <c r="I458" s="88"/>
      <c r="J458" s="84"/>
      <c r="K458" s="88"/>
      <c r="L458" s="89"/>
      <c r="M458" s="88"/>
      <c r="N458" s="88"/>
      <c r="O458" s="88"/>
      <c r="P458" s="90"/>
      <c r="Q458" s="88"/>
      <c r="R458" s="88"/>
      <c r="S458" s="88"/>
      <c r="T458" s="90"/>
      <c r="U458" s="88"/>
      <c r="V458" s="88"/>
      <c r="W458" s="88"/>
      <c r="X458" s="90"/>
      <c r="Y458" s="84"/>
      <c r="Z458" s="84"/>
      <c r="AA458" s="94"/>
      <c r="AB458" s="115"/>
      <c r="AC458" s="84"/>
      <c r="AD458" s="84"/>
      <c r="AE458" s="115"/>
      <c r="AF458" s="84"/>
      <c r="AG458" s="84"/>
      <c r="AH458" s="115"/>
      <c r="AI458" s="84"/>
      <c r="AJ458" s="84"/>
      <c r="AK458" s="224"/>
      <c r="AL458" s="84"/>
      <c r="AM458" s="94"/>
      <c r="AN458" s="224"/>
      <c r="AO458" s="84"/>
      <c r="AP458" s="94"/>
      <c r="AQ458" s="224"/>
      <c r="AR458" s="84"/>
      <c r="AS458" s="94"/>
      <c r="AT458" s="224"/>
      <c r="AU458" s="84"/>
      <c r="AV458" s="225"/>
      <c r="AW458" s="226"/>
      <c r="AX458" s="226"/>
      <c r="AY458" s="227"/>
      <c r="AZ458" s="116"/>
      <c r="BA458" s="97"/>
      <c r="BB458" s="98"/>
      <c r="BC458" s="98"/>
      <c r="BD458" s="98"/>
      <c r="BE458" s="118"/>
      <c r="BF458" s="101"/>
      <c r="BG458" s="84"/>
      <c r="BH458" s="84"/>
      <c r="BI458" s="102"/>
      <c r="BJ458" s="102"/>
      <c r="BK458" s="102"/>
      <c r="BL458" s="103"/>
      <c r="BM458" s="104"/>
      <c r="BN458" s="102"/>
      <c r="BO458" s="102"/>
      <c r="BP458" s="104"/>
      <c r="BQ458" s="104"/>
      <c r="BR458" s="104"/>
      <c r="BS458" s="237"/>
      <c r="BT458" s="105">
        <f t="shared" si="276"/>
        <v>1</v>
      </c>
      <c r="BU458" s="105">
        <f t="shared" si="277"/>
        <v>1</v>
      </c>
      <c r="BV458" s="105">
        <f t="shared" si="278"/>
        <v>1</v>
      </c>
      <c r="BW458" s="105">
        <f t="shared" si="268"/>
        <v>1</v>
      </c>
      <c r="BX458" s="105">
        <f t="shared" si="279"/>
        <v>1</v>
      </c>
      <c r="BY458" s="105">
        <f t="shared" si="280"/>
        <v>1</v>
      </c>
      <c r="BZ458" s="105">
        <f t="shared" si="281"/>
        <v>1</v>
      </c>
      <c r="CA458" s="221">
        <v>0.98</v>
      </c>
      <c r="CB458" s="221">
        <v>0.9</v>
      </c>
      <c r="CC458" s="339">
        <f t="shared" ref="CC458:CI458" si="294">AVERAGE(BT458:BT464)</f>
        <v>1</v>
      </c>
      <c r="CD458" s="339">
        <f t="shared" si="294"/>
        <v>1</v>
      </c>
      <c r="CE458" s="339">
        <f t="shared" si="294"/>
        <v>1</v>
      </c>
      <c r="CF458" s="339">
        <f t="shared" si="294"/>
        <v>1</v>
      </c>
      <c r="CG458" s="339">
        <f t="shared" si="294"/>
        <v>1</v>
      </c>
      <c r="CH458" s="339">
        <f t="shared" si="294"/>
        <v>1</v>
      </c>
      <c r="CI458" s="339">
        <f t="shared" si="294"/>
        <v>1</v>
      </c>
      <c r="CJ458" s="222">
        <v>0.998</v>
      </c>
      <c r="CK458" s="222">
        <v>0.95</v>
      </c>
      <c r="CL458" s="223">
        <f t="shared" si="269"/>
        <v>0</v>
      </c>
      <c r="CM458" s="223">
        <f t="shared" si="270"/>
        <v>0</v>
      </c>
      <c r="CN458" s="223">
        <f t="shared" si="271"/>
        <v>0</v>
      </c>
      <c r="CO458" s="223">
        <f t="shared" si="272"/>
        <v>0</v>
      </c>
      <c r="CP458" s="223">
        <f t="shared" si="273"/>
        <v>0</v>
      </c>
      <c r="CQ458" s="223">
        <f t="shared" si="274"/>
        <v>0</v>
      </c>
      <c r="CR458" s="223">
        <f t="shared" si="275"/>
        <v>0</v>
      </c>
      <c r="CS458" s="342">
        <f t="shared" ref="CS458:CY458" si="295">AVERAGE(CL458:CL464)</f>
        <v>0</v>
      </c>
      <c r="CT458" s="342">
        <f t="shared" si="295"/>
        <v>0</v>
      </c>
      <c r="CU458" s="342">
        <f t="shared" si="295"/>
        <v>0</v>
      </c>
      <c r="CV458" s="342">
        <f t="shared" si="295"/>
        <v>0</v>
      </c>
      <c r="CW458" s="342">
        <f t="shared" si="295"/>
        <v>0</v>
      </c>
      <c r="CX458" s="342">
        <f t="shared" si="295"/>
        <v>0</v>
      </c>
      <c r="CY458" s="342">
        <f t="shared" si="295"/>
        <v>0</v>
      </c>
      <c r="CZ458" s="342" t="e">
        <f>(SUM(Q457:Q463)-SUM(R457:R463))/SUM(Q457:Q463)</f>
        <v>#DIV/0!</v>
      </c>
      <c r="DA458" s="338" t="e">
        <f>(SUM(U457:U463)-SUM(V457:V463))/SUM(U457:U463)</f>
        <v>#DIV/0!</v>
      </c>
      <c r="DB458" s="338" t="e">
        <f>((SUM(E457:E463)-SUM(F457:F463))/SUM(E457:E463))</f>
        <v>#DIV/0!</v>
      </c>
      <c r="DC458" s="338" t="e">
        <f>((SUM(I457:I463)-SUM(J457:J463))/SUM(I457:I463))</f>
        <v>#DIV/0!</v>
      </c>
      <c r="DD458" s="338" t="e">
        <f>((SUM(M457:M463)-SUM(N457:N463))/SUM(M457:M463))</f>
        <v>#DIV/0!</v>
      </c>
      <c r="DE458" s="84">
        <f t="shared" si="292"/>
        <v>0</v>
      </c>
      <c r="DF458" s="84">
        <f t="shared" si="292"/>
        <v>0</v>
      </c>
      <c r="DG458" s="84">
        <f t="shared" si="292"/>
        <v>0</v>
      </c>
      <c r="DH458" s="84">
        <f t="shared" si="293"/>
        <v>0</v>
      </c>
      <c r="DI458" s="84">
        <f t="shared" si="293"/>
        <v>0</v>
      </c>
      <c r="DJ458" s="84">
        <f t="shared" si="293"/>
        <v>0</v>
      </c>
      <c r="DK458" s="84">
        <f t="shared" si="293"/>
        <v>0</v>
      </c>
      <c r="DL458" s="337">
        <f>IF(CC458&lt;99%,5000,IF(CC458&lt;99.2%,4500,IF(CC458&lt;99.3%,4000,IF(CC458&lt;99.4%,3500,IF(CC458&lt;99.5%,3000,IF(CC458&lt;99.6%,2500,IF(CC458&lt;99.7%,2000,IF(CC458&lt;99.8%,1500,))))))))</f>
        <v>0</v>
      </c>
      <c r="DM458" s="337">
        <f>IF(CD458&lt;99%,5000,IF(CD458&lt;99.2%,4500,IF(CD458&lt;99.3%,4000,IF(CD458&lt;99.4%,3500,IF(CD458&lt;99.5%,3000,IF(CD458&lt;99.6%,2500,IF(CD458&lt;99.7%,2000,IF(CD458&lt;99.8%,1500,))))))))</f>
        <v>0</v>
      </c>
      <c r="DN458" s="337">
        <f>IF(CE458&lt;99%,5000,IF(CE458&lt;99.2%,4500,IF(CE458&lt;99.3%,4000,IF(CE458&lt;99.4%,3500,IF(CE458&lt;99.5%,3000,IF(CE458&lt;99.6%,2500,IF(CE458&lt;99.7%,2000,IF(CE458&lt;99.8%,1500,))))))))</f>
        <v>0</v>
      </c>
      <c r="DO458" s="337">
        <f>IF(CF458&lt;88.2%,5000,IF(CF458&lt;88.4%,4500,IF(CF458&lt;88.5%,4000,IF(CF458&lt;88.6%,3500,IF(CF458&lt;88.7%,3000,IF(CF458&lt;88.8%,2500,IF(CF458&lt;88.9%,2000,IF(CF458&lt;90%,1500,))))))))</f>
        <v>0</v>
      </c>
      <c r="DP458" s="337">
        <f>IF(CG458&lt;99%,5000,IF(CG458&lt;99.2%,4500,IF(CG458&lt;99.3%,4000,IF(CG458&lt;99.4%,3500,IF(CG458&lt;99.5%,3000,IF(CG458&lt;99.6%,2500,IF(CG458&lt;99.7%,2000,IF(CG458&lt;99.8%,1500,))))))))</f>
        <v>0</v>
      </c>
      <c r="DQ458" s="337">
        <f>IF(CH458&lt;99%,5000,IF(CH458&lt;99.2%,4500,IF(CH458&lt;99.3%,4000,IF(CH458&lt;99.4%,3500,IF(CH458&lt;99.5%,3000,IF(CH458&lt;99.6%,2500,IF(CH458&lt;99.7%,2000,IF(CH458&lt;99.8%,1500,))))))))</f>
        <v>0</v>
      </c>
      <c r="DR458" s="337">
        <f>IF(CI458&lt;99%,5000,IF(CI458&lt;99.2%,4500,IF(CI458&lt;99.3%,4000,IF(CI458&lt;99.4%,3500,IF(CI458&lt;99.5%,3000,IF(CI458&lt;99.6%,2500,IF(CI458&lt;99.7%,2000,IF(CI458&lt;99.8%,1500,))))))))</f>
        <v>0</v>
      </c>
    </row>
    <row r="459" spans="1:122" ht="13.5" thickBot="1" x14ac:dyDescent="0.25">
      <c r="A459" s="84">
        <v>2133</v>
      </c>
      <c r="B459" s="335"/>
      <c r="D459" s="87"/>
      <c r="E459" s="84"/>
      <c r="F459" s="88"/>
      <c r="G459" s="84"/>
      <c r="H459" s="89"/>
      <c r="I459" s="88"/>
      <c r="J459" s="84"/>
      <c r="K459" s="88"/>
      <c r="L459" s="89"/>
      <c r="M459" s="88"/>
      <c r="N459" s="88"/>
      <c r="O459" s="88"/>
      <c r="P459" s="90"/>
      <c r="Q459" s="88"/>
      <c r="R459" s="88"/>
      <c r="S459" s="88"/>
      <c r="T459" s="90"/>
      <c r="U459" s="88"/>
      <c r="V459" s="88"/>
      <c r="W459" s="88"/>
      <c r="X459" s="90"/>
      <c r="Y459" s="84"/>
      <c r="Z459" s="84"/>
      <c r="AA459" s="94"/>
      <c r="AB459" s="115"/>
      <c r="AC459" s="84"/>
      <c r="AD459" s="84"/>
      <c r="AE459" s="115"/>
      <c r="AF459" s="84"/>
      <c r="AG459" s="84"/>
      <c r="AH459" s="115"/>
      <c r="AI459" s="84"/>
      <c r="AJ459" s="84"/>
      <c r="AK459" s="224"/>
      <c r="AL459" s="84"/>
      <c r="AM459" s="94"/>
      <c r="AN459" s="224"/>
      <c r="AO459" s="84"/>
      <c r="AP459" s="94"/>
      <c r="AQ459" s="224"/>
      <c r="AR459" s="84"/>
      <c r="AS459" s="94"/>
      <c r="AT459" s="224"/>
      <c r="AU459" s="84"/>
      <c r="AV459" s="225"/>
      <c r="AW459" s="226"/>
      <c r="AX459" s="226"/>
      <c r="AY459" s="227"/>
      <c r="AZ459" s="116"/>
      <c r="BA459" s="97"/>
      <c r="BB459" s="98"/>
      <c r="BC459" s="98"/>
      <c r="BD459" s="98"/>
      <c r="BE459" s="118"/>
      <c r="BF459" s="101"/>
      <c r="BG459" s="84"/>
      <c r="BH459" s="84"/>
      <c r="BI459" s="102"/>
      <c r="BJ459" s="102"/>
      <c r="BK459" s="102"/>
      <c r="BL459" s="103"/>
      <c r="BM459" s="104"/>
      <c r="BN459" s="102"/>
      <c r="BO459" s="102"/>
      <c r="BP459" s="104"/>
      <c r="BQ459" s="104"/>
      <c r="BR459" s="104"/>
      <c r="BS459" s="237"/>
      <c r="BT459" s="105">
        <f t="shared" si="276"/>
        <v>1</v>
      </c>
      <c r="BU459" s="105">
        <f t="shared" si="277"/>
        <v>1</v>
      </c>
      <c r="BV459" s="105">
        <f t="shared" si="278"/>
        <v>1</v>
      </c>
      <c r="BW459" s="105">
        <f t="shared" si="268"/>
        <v>1</v>
      </c>
      <c r="BX459" s="105">
        <f t="shared" si="279"/>
        <v>1</v>
      </c>
      <c r="BY459" s="105">
        <f t="shared" si="280"/>
        <v>1</v>
      </c>
      <c r="BZ459" s="105">
        <f t="shared" si="281"/>
        <v>1</v>
      </c>
      <c r="CA459" s="221">
        <v>0.98</v>
      </c>
      <c r="CB459" s="221">
        <v>0.9</v>
      </c>
      <c r="CC459" s="340"/>
      <c r="CD459" s="340"/>
      <c r="CE459" s="340"/>
      <c r="CF459" s="340"/>
      <c r="CG459" s="340"/>
      <c r="CH459" s="340"/>
      <c r="CI459" s="340"/>
      <c r="CJ459" s="222">
        <v>0.998</v>
      </c>
      <c r="CK459" s="222">
        <v>0.95</v>
      </c>
      <c r="CL459" s="223">
        <f t="shared" si="269"/>
        <v>0</v>
      </c>
      <c r="CM459" s="223">
        <f t="shared" si="270"/>
        <v>0</v>
      </c>
      <c r="CN459" s="223">
        <f t="shared" si="271"/>
        <v>0</v>
      </c>
      <c r="CO459" s="223">
        <f t="shared" si="272"/>
        <v>0</v>
      </c>
      <c r="CP459" s="223">
        <f t="shared" si="273"/>
        <v>0</v>
      </c>
      <c r="CQ459" s="223">
        <f t="shared" si="274"/>
        <v>0</v>
      </c>
      <c r="CR459" s="223">
        <f t="shared" si="275"/>
        <v>0</v>
      </c>
      <c r="CS459" s="343"/>
      <c r="CT459" s="343"/>
      <c r="CU459" s="343"/>
      <c r="CV459" s="343"/>
      <c r="CW459" s="343"/>
      <c r="CX459" s="343"/>
      <c r="CY459" s="343"/>
      <c r="CZ459" s="342"/>
      <c r="DA459" s="338"/>
      <c r="DB459" s="338"/>
      <c r="DC459" s="338"/>
      <c r="DD459" s="338"/>
      <c r="DE459" s="84">
        <f t="shared" si="292"/>
        <v>0</v>
      </c>
      <c r="DF459" s="84">
        <f t="shared" si="292"/>
        <v>0</v>
      </c>
      <c r="DG459" s="84">
        <f t="shared" si="292"/>
        <v>0</v>
      </c>
      <c r="DH459" s="84">
        <f t="shared" si="293"/>
        <v>0</v>
      </c>
      <c r="DI459" s="84">
        <f t="shared" si="293"/>
        <v>0</v>
      </c>
      <c r="DJ459" s="84">
        <f t="shared" si="293"/>
        <v>0</v>
      </c>
      <c r="DK459" s="84">
        <f t="shared" si="293"/>
        <v>0</v>
      </c>
      <c r="DL459" s="337"/>
      <c r="DM459" s="337"/>
      <c r="DN459" s="337"/>
      <c r="DO459" s="337"/>
      <c r="DP459" s="337"/>
      <c r="DQ459" s="337"/>
      <c r="DR459" s="337"/>
    </row>
    <row r="460" spans="1:122" ht="13.5" thickBot="1" x14ac:dyDescent="0.25">
      <c r="A460" s="84">
        <v>2134</v>
      </c>
      <c r="B460" s="335"/>
      <c r="D460" s="87"/>
      <c r="E460" s="84"/>
      <c r="F460" s="88"/>
      <c r="G460" s="84"/>
      <c r="H460" s="89"/>
      <c r="I460" s="88"/>
      <c r="J460" s="84"/>
      <c r="K460" s="88"/>
      <c r="L460" s="89"/>
      <c r="M460" s="88"/>
      <c r="N460" s="88"/>
      <c r="O460" s="88"/>
      <c r="P460" s="90"/>
      <c r="Q460" s="88"/>
      <c r="R460" s="88"/>
      <c r="S460" s="88"/>
      <c r="T460" s="90"/>
      <c r="U460" s="88"/>
      <c r="V460" s="88"/>
      <c r="W460" s="88"/>
      <c r="X460" s="90"/>
      <c r="Y460" s="84"/>
      <c r="Z460" s="84"/>
      <c r="AA460" s="94"/>
      <c r="AB460" s="115"/>
      <c r="AC460" s="84"/>
      <c r="AD460" s="84"/>
      <c r="AE460" s="115"/>
      <c r="AF460" s="84"/>
      <c r="AG460" s="84"/>
      <c r="AH460" s="115"/>
      <c r="AI460" s="84"/>
      <c r="AJ460" s="84"/>
      <c r="AK460" s="224"/>
      <c r="AL460" s="84"/>
      <c r="AM460" s="94"/>
      <c r="AN460" s="224"/>
      <c r="AO460" s="84"/>
      <c r="AP460" s="94"/>
      <c r="AQ460" s="224"/>
      <c r="AR460" s="84"/>
      <c r="AS460" s="94"/>
      <c r="AT460" s="224"/>
      <c r="AU460" s="84"/>
      <c r="AV460" s="225"/>
      <c r="AW460" s="226"/>
      <c r="AX460" s="226"/>
      <c r="AY460" s="227"/>
      <c r="AZ460" s="116"/>
      <c r="BA460" s="97"/>
      <c r="BB460" s="98"/>
      <c r="BC460" s="98"/>
      <c r="BD460" s="98"/>
      <c r="BE460" s="118"/>
      <c r="BF460" s="101"/>
      <c r="BG460" s="84"/>
      <c r="BH460" s="84"/>
      <c r="BI460" s="102"/>
      <c r="BJ460" s="102"/>
      <c r="BK460" s="102"/>
      <c r="BL460" s="103"/>
      <c r="BM460" s="104"/>
      <c r="BN460" s="102"/>
      <c r="BO460" s="102"/>
      <c r="BP460" s="104"/>
      <c r="BQ460" s="104"/>
      <c r="BR460" s="104"/>
      <c r="BS460" s="237"/>
      <c r="BT460" s="105">
        <f t="shared" si="276"/>
        <v>1</v>
      </c>
      <c r="BU460" s="105">
        <f t="shared" si="277"/>
        <v>1</v>
      </c>
      <c r="BV460" s="105">
        <f t="shared" si="278"/>
        <v>1</v>
      </c>
      <c r="BW460" s="105">
        <f t="shared" si="268"/>
        <v>1</v>
      </c>
      <c r="BX460" s="105">
        <f t="shared" si="279"/>
        <v>1</v>
      </c>
      <c r="BY460" s="105">
        <f t="shared" si="280"/>
        <v>1</v>
      </c>
      <c r="BZ460" s="105">
        <f t="shared" si="281"/>
        <v>1</v>
      </c>
      <c r="CA460" s="221">
        <v>0.98</v>
      </c>
      <c r="CB460" s="221">
        <v>0.9</v>
      </c>
      <c r="CC460" s="340"/>
      <c r="CD460" s="340"/>
      <c r="CE460" s="340"/>
      <c r="CF460" s="340"/>
      <c r="CG460" s="340"/>
      <c r="CH460" s="340"/>
      <c r="CI460" s="340"/>
      <c r="CJ460" s="222">
        <v>0.998</v>
      </c>
      <c r="CK460" s="222">
        <v>0.95</v>
      </c>
      <c r="CL460" s="223">
        <f t="shared" si="269"/>
        <v>0</v>
      </c>
      <c r="CM460" s="223">
        <f t="shared" si="270"/>
        <v>0</v>
      </c>
      <c r="CN460" s="223">
        <f t="shared" si="271"/>
        <v>0</v>
      </c>
      <c r="CO460" s="223">
        <f t="shared" si="272"/>
        <v>0</v>
      </c>
      <c r="CP460" s="223">
        <f t="shared" si="273"/>
        <v>0</v>
      </c>
      <c r="CQ460" s="223">
        <f t="shared" si="274"/>
        <v>0</v>
      </c>
      <c r="CR460" s="223">
        <f t="shared" si="275"/>
        <v>0</v>
      </c>
      <c r="CS460" s="343"/>
      <c r="CT460" s="343"/>
      <c r="CU460" s="343"/>
      <c r="CV460" s="343"/>
      <c r="CW460" s="343"/>
      <c r="CX460" s="343"/>
      <c r="CY460" s="343"/>
      <c r="CZ460" s="342"/>
      <c r="DA460" s="338"/>
      <c r="DB460" s="338"/>
      <c r="DC460" s="338"/>
      <c r="DD460" s="338"/>
      <c r="DE460" s="84">
        <f t="shared" si="292"/>
        <v>0</v>
      </c>
      <c r="DF460" s="84">
        <f t="shared" si="292"/>
        <v>0</v>
      </c>
      <c r="DG460" s="84">
        <f t="shared" si="292"/>
        <v>0</v>
      </c>
      <c r="DH460" s="84">
        <f t="shared" si="293"/>
        <v>0</v>
      </c>
      <c r="DI460" s="84">
        <f t="shared" si="293"/>
        <v>0</v>
      </c>
      <c r="DJ460" s="84">
        <f t="shared" si="293"/>
        <v>0</v>
      </c>
      <c r="DK460" s="84">
        <f t="shared" si="293"/>
        <v>0</v>
      </c>
      <c r="DL460" s="337"/>
      <c r="DM460" s="337"/>
      <c r="DN460" s="337"/>
      <c r="DO460" s="337"/>
      <c r="DP460" s="337"/>
      <c r="DQ460" s="337"/>
      <c r="DR460" s="337"/>
    </row>
    <row r="461" spans="1:122" ht="13.5" thickBot="1" x14ac:dyDescent="0.25">
      <c r="A461" s="84">
        <v>2135</v>
      </c>
      <c r="B461" s="335"/>
      <c r="D461" s="87"/>
      <c r="E461" s="84"/>
      <c r="F461" s="88"/>
      <c r="G461" s="84"/>
      <c r="H461" s="89"/>
      <c r="I461" s="88"/>
      <c r="J461" s="84"/>
      <c r="K461" s="88"/>
      <c r="L461" s="89"/>
      <c r="M461" s="88"/>
      <c r="N461" s="88"/>
      <c r="O461" s="88"/>
      <c r="P461" s="90"/>
      <c r="Q461" s="88"/>
      <c r="R461" s="88"/>
      <c r="S461" s="88"/>
      <c r="T461" s="90"/>
      <c r="U461" s="88"/>
      <c r="V461" s="88"/>
      <c r="W461" s="88"/>
      <c r="X461" s="90"/>
      <c r="Y461" s="84"/>
      <c r="Z461" s="84"/>
      <c r="AA461" s="94"/>
      <c r="AB461" s="115"/>
      <c r="AC461" s="84"/>
      <c r="AD461" s="84"/>
      <c r="AE461" s="115"/>
      <c r="AF461" s="84"/>
      <c r="AG461" s="84"/>
      <c r="AH461" s="115"/>
      <c r="AI461" s="84"/>
      <c r="AJ461" s="84"/>
      <c r="AK461" s="224"/>
      <c r="AL461" s="84"/>
      <c r="AM461" s="94"/>
      <c r="AN461" s="224"/>
      <c r="AO461" s="84"/>
      <c r="AP461" s="94"/>
      <c r="AQ461" s="224"/>
      <c r="AR461" s="84"/>
      <c r="AS461" s="94"/>
      <c r="AT461" s="224"/>
      <c r="AU461" s="84"/>
      <c r="AV461" s="225"/>
      <c r="AW461" s="226"/>
      <c r="AX461" s="226"/>
      <c r="AY461" s="227"/>
      <c r="AZ461" s="116"/>
      <c r="BA461" s="97"/>
      <c r="BB461" s="98"/>
      <c r="BC461" s="98"/>
      <c r="BD461" s="98"/>
      <c r="BE461" s="118"/>
      <c r="BF461" s="101"/>
      <c r="BG461" s="84"/>
      <c r="BH461" s="84"/>
      <c r="BI461" s="102"/>
      <c r="BJ461" s="102"/>
      <c r="BK461" s="102"/>
      <c r="BL461" s="103"/>
      <c r="BM461" s="104"/>
      <c r="BN461" s="102"/>
      <c r="BO461" s="102"/>
      <c r="BP461" s="104"/>
      <c r="BQ461" s="104"/>
      <c r="BR461" s="104"/>
      <c r="BS461" s="237"/>
      <c r="BT461" s="105">
        <f t="shared" si="276"/>
        <v>1</v>
      </c>
      <c r="BU461" s="105">
        <f t="shared" si="277"/>
        <v>1</v>
      </c>
      <c r="BV461" s="105">
        <f t="shared" si="278"/>
        <v>1</v>
      </c>
      <c r="BW461" s="105">
        <f t="shared" si="268"/>
        <v>1</v>
      </c>
      <c r="BX461" s="105">
        <f t="shared" si="279"/>
        <v>1</v>
      </c>
      <c r="BY461" s="105">
        <f t="shared" si="280"/>
        <v>1</v>
      </c>
      <c r="BZ461" s="105">
        <f t="shared" si="281"/>
        <v>1</v>
      </c>
      <c r="CA461" s="221">
        <v>0.98</v>
      </c>
      <c r="CB461" s="221">
        <v>0.9</v>
      </c>
      <c r="CC461" s="340"/>
      <c r="CD461" s="340"/>
      <c r="CE461" s="340"/>
      <c r="CF461" s="340"/>
      <c r="CG461" s="340"/>
      <c r="CH461" s="340"/>
      <c r="CI461" s="340"/>
      <c r="CJ461" s="222">
        <v>0.998</v>
      </c>
      <c r="CK461" s="222">
        <v>0.95</v>
      </c>
      <c r="CL461" s="223">
        <f t="shared" si="269"/>
        <v>0</v>
      </c>
      <c r="CM461" s="223">
        <f t="shared" si="270"/>
        <v>0</v>
      </c>
      <c r="CN461" s="223">
        <f t="shared" si="271"/>
        <v>0</v>
      </c>
      <c r="CO461" s="223">
        <f t="shared" si="272"/>
        <v>0</v>
      </c>
      <c r="CP461" s="223">
        <f t="shared" si="273"/>
        <v>0</v>
      </c>
      <c r="CQ461" s="223">
        <f t="shared" si="274"/>
        <v>0</v>
      </c>
      <c r="CR461" s="223">
        <f t="shared" si="275"/>
        <v>0</v>
      </c>
      <c r="CS461" s="343"/>
      <c r="CT461" s="343"/>
      <c r="CU461" s="343"/>
      <c r="CV461" s="343"/>
      <c r="CW461" s="343"/>
      <c r="CX461" s="343"/>
      <c r="CY461" s="343"/>
      <c r="CZ461" s="342"/>
      <c r="DA461" s="338"/>
      <c r="DB461" s="338"/>
      <c r="DC461" s="338"/>
      <c r="DD461" s="338"/>
      <c r="DE461" s="84">
        <f t="shared" si="292"/>
        <v>0</v>
      </c>
      <c r="DF461" s="84">
        <f t="shared" si="292"/>
        <v>0</v>
      </c>
      <c r="DG461" s="84">
        <f t="shared" si="292"/>
        <v>0</v>
      </c>
      <c r="DH461" s="84">
        <f t="shared" si="293"/>
        <v>0</v>
      </c>
      <c r="DI461" s="84">
        <f t="shared" si="293"/>
        <v>0</v>
      </c>
      <c r="DJ461" s="84">
        <f t="shared" si="293"/>
        <v>0</v>
      </c>
      <c r="DK461" s="84">
        <f t="shared" si="293"/>
        <v>0</v>
      </c>
      <c r="DL461" s="337"/>
      <c r="DM461" s="337"/>
      <c r="DN461" s="337"/>
      <c r="DO461" s="337"/>
      <c r="DP461" s="337"/>
      <c r="DQ461" s="337"/>
      <c r="DR461" s="337"/>
    </row>
    <row r="462" spans="1:122" ht="13.5" thickBot="1" x14ac:dyDescent="0.25">
      <c r="A462" s="84">
        <v>2136</v>
      </c>
      <c r="B462" s="335"/>
      <c r="D462" s="87"/>
      <c r="E462" s="84"/>
      <c r="F462" s="88"/>
      <c r="G462" s="84"/>
      <c r="H462" s="89"/>
      <c r="I462" s="88"/>
      <c r="J462" s="84"/>
      <c r="K462" s="88"/>
      <c r="L462" s="89"/>
      <c r="M462" s="88"/>
      <c r="N462" s="88"/>
      <c r="O462" s="88"/>
      <c r="P462" s="90"/>
      <c r="Q462" s="88"/>
      <c r="R462" s="88"/>
      <c r="S462" s="88"/>
      <c r="T462" s="90"/>
      <c r="U462" s="88"/>
      <c r="V462" s="88"/>
      <c r="W462" s="88"/>
      <c r="X462" s="90"/>
      <c r="Y462" s="84"/>
      <c r="Z462" s="84"/>
      <c r="AA462" s="94"/>
      <c r="AB462" s="115"/>
      <c r="AC462" s="84"/>
      <c r="AD462" s="84"/>
      <c r="AE462" s="115"/>
      <c r="AF462" s="84"/>
      <c r="AG462" s="84"/>
      <c r="AH462" s="115"/>
      <c r="AI462" s="84"/>
      <c r="AJ462" s="84"/>
      <c r="AK462" s="224"/>
      <c r="AL462" s="84"/>
      <c r="AM462" s="94"/>
      <c r="AN462" s="224"/>
      <c r="AO462" s="84"/>
      <c r="AP462" s="94"/>
      <c r="AQ462" s="224"/>
      <c r="AR462" s="84"/>
      <c r="AS462" s="94"/>
      <c r="AT462" s="224"/>
      <c r="AU462" s="84"/>
      <c r="AV462" s="225"/>
      <c r="AW462" s="226"/>
      <c r="AX462" s="226"/>
      <c r="AY462" s="227"/>
      <c r="AZ462" s="116"/>
      <c r="BA462" s="97"/>
      <c r="BB462" s="98"/>
      <c r="BC462" s="98"/>
      <c r="BD462" s="98"/>
      <c r="BE462" s="118"/>
      <c r="BF462" s="101"/>
      <c r="BG462" s="84"/>
      <c r="BH462" s="84"/>
      <c r="BI462" s="102"/>
      <c r="BJ462" s="102"/>
      <c r="BK462" s="102"/>
      <c r="BL462" s="103"/>
      <c r="BM462" s="104"/>
      <c r="BN462" s="102"/>
      <c r="BO462" s="102"/>
      <c r="BP462" s="104"/>
      <c r="BQ462" s="104"/>
      <c r="BR462" s="104"/>
      <c r="BS462" s="237"/>
      <c r="BT462" s="105">
        <f t="shared" si="276"/>
        <v>1</v>
      </c>
      <c r="BU462" s="105">
        <f t="shared" si="277"/>
        <v>1</v>
      </c>
      <c r="BV462" s="105">
        <f t="shared" si="278"/>
        <v>1</v>
      </c>
      <c r="BW462" s="105">
        <f t="shared" si="268"/>
        <v>1</v>
      </c>
      <c r="BX462" s="105">
        <f t="shared" si="279"/>
        <v>1</v>
      </c>
      <c r="BY462" s="105">
        <f t="shared" si="280"/>
        <v>1</v>
      </c>
      <c r="BZ462" s="105">
        <f t="shared" si="281"/>
        <v>1</v>
      </c>
      <c r="CA462" s="221">
        <v>0.98</v>
      </c>
      <c r="CB462" s="221">
        <v>0.9</v>
      </c>
      <c r="CC462" s="340"/>
      <c r="CD462" s="340"/>
      <c r="CE462" s="340"/>
      <c r="CF462" s="340"/>
      <c r="CG462" s="340"/>
      <c r="CH462" s="340"/>
      <c r="CI462" s="340"/>
      <c r="CJ462" s="222">
        <v>0.998</v>
      </c>
      <c r="CK462" s="222">
        <v>0.95</v>
      </c>
      <c r="CL462" s="223">
        <f t="shared" si="269"/>
        <v>0</v>
      </c>
      <c r="CM462" s="223">
        <f t="shared" si="270"/>
        <v>0</v>
      </c>
      <c r="CN462" s="223">
        <f t="shared" si="271"/>
        <v>0</v>
      </c>
      <c r="CO462" s="223">
        <f t="shared" si="272"/>
        <v>0</v>
      </c>
      <c r="CP462" s="223">
        <f t="shared" si="273"/>
        <v>0</v>
      </c>
      <c r="CQ462" s="223">
        <f t="shared" si="274"/>
        <v>0</v>
      </c>
      <c r="CR462" s="223">
        <f t="shared" si="275"/>
        <v>0</v>
      </c>
      <c r="CS462" s="343"/>
      <c r="CT462" s="343"/>
      <c r="CU462" s="343"/>
      <c r="CV462" s="343"/>
      <c r="CW462" s="343"/>
      <c r="CX462" s="343"/>
      <c r="CY462" s="343"/>
      <c r="CZ462" s="342"/>
      <c r="DA462" s="338"/>
      <c r="DB462" s="338"/>
      <c r="DC462" s="338"/>
      <c r="DD462" s="338"/>
      <c r="DE462" s="84">
        <f t="shared" si="292"/>
        <v>0</v>
      </c>
      <c r="DF462" s="84">
        <f t="shared" si="292"/>
        <v>0</v>
      </c>
      <c r="DG462" s="84">
        <f t="shared" si="292"/>
        <v>0</v>
      </c>
      <c r="DH462" s="84">
        <f t="shared" si="293"/>
        <v>0</v>
      </c>
      <c r="DI462" s="84">
        <f t="shared" si="293"/>
        <v>0</v>
      </c>
      <c r="DJ462" s="84">
        <f t="shared" si="293"/>
        <v>0</v>
      </c>
      <c r="DK462" s="84">
        <f t="shared" si="293"/>
        <v>0</v>
      </c>
      <c r="DL462" s="337"/>
      <c r="DM462" s="337"/>
      <c r="DN462" s="337"/>
      <c r="DO462" s="337"/>
      <c r="DP462" s="337"/>
      <c r="DQ462" s="337"/>
      <c r="DR462" s="337"/>
    </row>
    <row r="463" spans="1:122" ht="13.5" thickBot="1" x14ac:dyDescent="0.25">
      <c r="A463" s="84">
        <v>2137</v>
      </c>
      <c r="B463" s="335"/>
      <c r="D463" s="87"/>
      <c r="E463" s="84"/>
      <c r="F463" s="88"/>
      <c r="G463" s="84"/>
      <c r="H463" s="89"/>
      <c r="I463" s="88"/>
      <c r="J463" s="84"/>
      <c r="K463" s="88"/>
      <c r="L463" s="89"/>
      <c r="M463" s="88"/>
      <c r="N463" s="88"/>
      <c r="O463" s="88"/>
      <c r="P463" s="90"/>
      <c r="Q463" s="88"/>
      <c r="R463" s="88"/>
      <c r="S463" s="88"/>
      <c r="T463" s="90"/>
      <c r="U463" s="88"/>
      <c r="V463" s="88"/>
      <c r="W463" s="88"/>
      <c r="X463" s="90"/>
      <c r="Y463" s="84"/>
      <c r="Z463" s="84"/>
      <c r="AA463" s="94"/>
      <c r="AB463" s="115"/>
      <c r="AC463" s="84"/>
      <c r="AD463" s="84"/>
      <c r="AE463" s="115"/>
      <c r="AF463" s="84"/>
      <c r="AG463" s="84"/>
      <c r="AH463" s="115"/>
      <c r="AI463" s="84"/>
      <c r="AJ463" s="84"/>
      <c r="AK463" s="224"/>
      <c r="AL463" s="84"/>
      <c r="AM463" s="94"/>
      <c r="AN463" s="224"/>
      <c r="AO463" s="84"/>
      <c r="AP463" s="94"/>
      <c r="AQ463" s="224"/>
      <c r="AR463" s="84"/>
      <c r="AS463" s="94"/>
      <c r="AT463" s="224"/>
      <c r="AU463" s="84"/>
      <c r="AV463" s="225"/>
      <c r="AW463" s="226"/>
      <c r="AX463" s="226"/>
      <c r="AY463" s="227"/>
      <c r="AZ463" s="116"/>
      <c r="BA463" s="97"/>
      <c r="BB463" s="98"/>
      <c r="BC463" s="98"/>
      <c r="BD463" s="98"/>
      <c r="BE463" s="118"/>
      <c r="BF463" s="101"/>
      <c r="BG463" s="84"/>
      <c r="BH463" s="84"/>
      <c r="BI463" s="102"/>
      <c r="BJ463" s="102"/>
      <c r="BK463" s="102"/>
      <c r="BL463" s="103"/>
      <c r="BM463" s="104"/>
      <c r="BN463" s="102"/>
      <c r="BO463" s="102"/>
      <c r="BP463" s="104"/>
      <c r="BQ463" s="104"/>
      <c r="BR463" s="104"/>
      <c r="BS463" s="237"/>
      <c r="BT463" s="105">
        <f t="shared" si="276"/>
        <v>1</v>
      </c>
      <c r="BU463" s="105">
        <f t="shared" si="277"/>
        <v>1</v>
      </c>
      <c r="BV463" s="105">
        <f t="shared" si="278"/>
        <v>1</v>
      </c>
      <c r="BW463" s="105">
        <f t="shared" si="268"/>
        <v>1</v>
      </c>
      <c r="BX463" s="105">
        <f t="shared" si="279"/>
        <v>1</v>
      </c>
      <c r="BY463" s="105">
        <f t="shared" si="280"/>
        <v>1</v>
      </c>
      <c r="BZ463" s="105">
        <f t="shared" si="281"/>
        <v>1</v>
      </c>
      <c r="CA463" s="221">
        <v>0.98</v>
      </c>
      <c r="CB463" s="221">
        <v>0.9</v>
      </c>
      <c r="CC463" s="340"/>
      <c r="CD463" s="340"/>
      <c r="CE463" s="340"/>
      <c r="CF463" s="340"/>
      <c r="CG463" s="340"/>
      <c r="CH463" s="340"/>
      <c r="CI463" s="340"/>
      <c r="CJ463" s="222">
        <v>0.998</v>
      </c>
      <c r="CK463" s="222">
        <v>0.95</v>
      </c>
      <c r="CL463" s="223">
        <f t="shared" si="269"/>
        <v>0</v>
      </c>
      <c r="CM463" s="223">
        <f t="shared" si="270"/>
        <v>0</v>
      </c>
      <c r="CN463" s="223">
        <f t="shared" si="271"/>
        <v>0</v>
      </c>
      <c r="CO463" s="223">
        <f t="shared" si="272"/>
        <v>0</v>
      </c>
      <c r="CP463" s="223">
        <f t="shared" si="273"/>
        <v>0</v>
      </c>
      <c r="CQ463" s="223">
        <f t="shared" si="274"/>
        <v>0</v>
      </c>
      <c r="CR463" s="223">
        <f t="shared" si="275"/>
        <v>0</v>
      </c>
      <c r="CS463" s="343"/>
      <c r="CT463" s="343"/>
      <c r="CU463" s="343"/>
      <c r="CV463" s="343"/>
      <c r="CW463" s="343"/>
      <c r="CX463" s="343"/>
      <c r="CY463" s="343"/>
      <c r="CZ463" s="342"/>
      <c r="DA463" s="338"/>
      <c r="DB463" s="338"/>
      <c r="DC463" s="338"/>
      <c r="DD463" s="338"/>
      <c r="DE463" s="84">
        <f t="shared" si="292"/>
        <v>0</v>
      </c>
      <c r="DF463" s="84">
        <f t="shared" si="292"/>
        <v>0</v>
      </c>
      <c r="DG463" s="84">
        <f t="shared" si="292"/>
        <v>0</v>
      </c>
      <c r="DH463" s="84">
        <f t="shared" si="293"/>
        <v>0</v>
      </c>
      <c r="DI463" s="84">
        <f t="shared" si="293"/>
        <v>0</v>
      </c>
      <c r="DJ463" s="84">
        <f t="shared" si="293"/>
        <v>0</v>
      </c>
      <c r="DK463" s="84">
        <f t="shared" si="293"/>
        <v>0</v>
      </c>
      <c r="DL463" s="337"/>
      <c r="DM463" s="337"/>
      <c r="DN463" s="337"/>
      <c r="DO463" s="337"/>
      <c r="DP463" s="337"/>
      <c r="DQ463" s="337"/>
      <c r="DR463" s="337"/>
    </row>
    <row r="464" spans="1:122" ht="13.5" thickBot="1" x14ac:dyDescent="0.25">
      <c r="A464" s="84">
        <v>2138</v>
      </c>
      <c r="B464" s="336"/>
      <c r="D464" s="87"/>
      <c r="E464" s="84"/>
      <c r="F464" s="88"/>
      <c r="G464" s="84"/>
      <c r="H464" s="89"/>
      <c r="I464" s="88"/>
      <c r="J464" s="84"/>
      <c r="K464" s="88"/>
      <c r="L464" s="89"/>
      <c r="M464" s="88"/>
      <c r="N464" s="88"/>
      <c r="O464" s="88"/>
      <c r="P464" s="90"/>
      <c r="Q464" s="88"/>
      <c r="R464" s="88"/>
      <c r="S464" s="88"/>
      <c r="T464" s="90"/>
      <c r="U464" s="88"/>
      <c r="V464" s="88"/>
      <c r="W464" s="88"/>
      <c r="X464" s="90"/>
      <c r="Y464" s="84"/>
      <c r="Z464" s="84"/>
      <c r="AA464" s="94"/>
      <c r="AB464" s="115"/>
      <c r="AC464" s="84"/>
      <c r="AD464" s="84"/>
      <c r="AE464" s="115"/>
      <c r="AF464" s="84"/>
      <c r="AG464" s="84"/>
      <c r="AH464" s="115"/>
      <c r="AI464" s="84"/>
      <c r="AJ464" s="84"/>
      <c r="AK464" s="224"/>
      <c r="AL464" s="84"/>
      <c r="AM464" s="94"/>
      <c r="AN464" s="224"/>
      <c r="AO464" s="84"/>
      <c r="AP464" s="94"/>
      <c r="AQ464" s="224"/>
      <c r="AR464" s="84"/>
      <c r="AS464" s="94"/>
      <c r="AT464" s="224"/>
      <c r="AU464" s="84"/>
      <c r="AV464" s="225"/>
      <c r="AW464" s="226"/>
      <c r="AX464" s="226"/>
      <c r="AY464" s="227"/>
      <c r="AZ464" s="116"/>
      <c r="BA464" s="97"/>
      <c r="BB464" s="98"/>
      <c r="BC464" s="98"/>
      <c r="BD464" s="98"/>
      <c r="BE464" s="118"/>
      <c r="BF464" s="101"/>
      <c r="BG464" s="84"/>
      <c r="BH464" s="84"/>
      <c r="BI464" s="102"/>
      <c r="BJ464" s="102"/>
      <c r="BK464" s="102"/>
      <c r="BL464" s="103"/>
      <c r="BM464" s="104"/>
      <c r="BN464" s="102"/>
      <c r="BO464" s="102"/>
      <c r="BP464" s="104"/>
      <c r="BQ464" s="104"/>
      <c r="BR464" s="104"/>
      <c r="BS464" s="237"/>
      <c r="BT464" s="105">
        <f t="shared" si="276"/>
        <v>1</v>
      </c>
      <c r="BU464" s="105">
        <f t="shared" si="277"/>
        <v>1</v>
      </c>
      <c r="BV464" s="105">
        <f t="shared" si="278"/>
        <v>1</v>
      </c>
      <c r="BW464" s="105">
        <f t="shared" si="268"/>
        <v>1</v>
      </c>
      <c r="BX464" s="105">
        <f t="shared" si="279"/>
        <v>1</v>
      </c>
      <c r="BY464" s="105">
        <f t="shared" si="280"/>
        <v>1</v>
      </c>
      <c r="BZ464" s="105">
        <f t="shared" si="281"/>
        <v>1</v>
      </c>
      <c r="CA464" s="221">
        <v>0.98</v>
      </c>
      <c r="CB464" s="221">
        <v>0.9</v>
      </c>
      <c r="CC464" s="341"/>
      <c r="CD464" s="341"/>
      <c r="CE464" s="341"/>
      <c r="CF464" s="341"/>
      <c r="CG464" s="341"/>
      <c r="CH464" s="341"/>
      <c r="CI464" s="341"/>
      <c r="CJ464" s="222">
        <v>0.998</v>
      </c>
      <c r="CK464" s="222">
        <v>0.95</v>
      </c>
      <c r="CL464" s="223">
        <f t="shared" si="269"/>
        <v>0</v>
      </c>
      <c r="CM464" s="223">
        <f t="shared" si="270"/>
        <v>0</v>
      </c>
      <c r="CN464" s="223">
        <f t="shared" si="271"/>
        <v>0</v>
      </c>
      <c r="CO464" s="223">
        <f t="shared" si="272"/>
        <v>0</v>
      </c>
      <c r="CP464" s="223">
        <f t="shared" si="273"/>
        <v>0</v>
      </c>
      <c r="CQ464" s="223">
        <f t="shared" si="274"/>
        <v>0</v>
      </c>
      <c r="CR464" s="223">
        <f t="shared" si="275"/>
        <v>0</v>
      </c>
      <c r="CS464" s="343"/>
      <c r="CT464" s="343"/>
      <c r="CU464" s="343"/>
      <c r="CV464" s="343"/>
      <c r="CW464" s="343"/>
      <c r="CX464" s="343"/>
      <c r="CY464" s="343"/>
      <c r="CZ464" s="342"/>
      <c r="DA464" s="338"/>
      <c r="DB464" s="338"/>
      <c r="DC464" s="338"/>
      <c r="DD464" s="338"/>
      <c r="DE464" s="84">
        <f t="shared" si="292"/>
        <v>0</v>
      </c>
      <c r="DF464" s="84">
        <f t="shared" si="292"/>
        <v>0</v>
      </c>
      <c r="DG464" s="84">
        <f t="shared" si="292"/>
        <v>0</v>
      </c>
      <c r="DH464" s="84">
        <f t="shared" si="293"/>
        <v>0</v>
      </c>
      <c r="DI464" s="84">
        <f t="shared" si="293"/>
        <v>0</v>
      </c>
      <c r="DJ464" s="84">
        <f t="shared" si="293"/>
        <v>0</v>
      </c>
      <c r="DK464" s="84">
        <f t="shared" si="293"/>
        <v>0</v>
      </c>
      <c r="DL464" s="337"/>
      <c r="DM464" s="337"/>
      <c r="DN464" s="337"/>
      <c r="DO464" s="337"/>
      <c r="DP464" s="337"/>
      <c r="DQ464" s="337"/>
      <c r="DR464" s="337"/>
    </row>
    <row r="465" spans="1:122" ht="13.5" thickBot="1" x14ac:dyDescent="0.25">
      <c r="A465" s="84">
        <v>2139</v>
      </c>
      <c r="B465" s="334">
        <v>33</v>
      </c>
      <c r="D465" s="87"/>
      <c r="E465" s="84"/>
      <c r="F465" s="88"/>
      <c r="G465" s="84"/>
      <c r="H465" s="89"/>
      <c r="I465" s="88"/>
      <c r="J465" s="84"/>
      <c r="K465" s="88"/>
      <c r="L465" s="89"/>
      <c r="M465" s="88"/>
      <c r="N465" s="88"/>
      <c r="O465" s="88"/>
      <c r="P465" s="90"/>
      <c r="Q465" s="88"/>
      <c r="R465" s="88"/>
      <c r="S465" s="88"/>
      <c r="T465" s="90"/>
      <c r="U465" s="88"/>
      <c r="V465" s="88"/>
      <c r="W465" s="88"/>
      <c r="X465" s="90"/>
      <c r="Y465" s="84"/>
      <c r="Z465" s="84"/>
      <c r="AA465" s="94"/>
      <c r="AB465" s="115"/>
      <c r="AC465" s="84"/>
      <c r="AD465" s="84"/>
      <c r="AE465" s="115"/>
      <c r="AF465" s="84"/>
      <c r="AG465" s="84"/>
      <c r="AH465" s="115"/>
      <c r="AI465" s="84"/>
      <c r="AJ465" s="84"/>
      <c r="AK465" s="224"/>
      <c r="AL465" s="84"/>
      <c r="AM465" s="94"/>
      <c r="AN465" s="224"/>
      <c r="AO465" s="84"/>
      <c r="AP465" s="94"/>
      <c r="AQ465" s="224"/>
      <c r="AR465" s="84"/>
      <c r="AS465" s="94"/>
      <c r="AT465" s="224"/>
      <c r="AU465" s="84"/>
      <c r="AV465" s="225"/>
      <c r="AW465" s="226"/>
      <c r="AX465" s="226"/>
      <c r="AY465" s="227"/>
      <c r="AZ465" s="116"/>
      <c r="BA465" s="97"/>
      <c r="BB465" s="98"/>
      <c r="BC465" s="98"/>
      <c r="BD465" s="98"/>
      <c r="BE465" s="118"/>
      <c r="BF465" s="101"/>
      <c r="BG465" s="84"/>
      <c r="BH465" s="84"/>
      <c r="BI465" s="102"/>
      <c r="BJ465" s="102"/>
      <c r="BK465" s="102"/>
      <c r="BL465" s="103"/>
      <c r="BM465" s="104"/>
      <c r="BN465" s="102"/>
      <c r="BO465" s="102"/>
      <c r="BP465" s="104"/>
      <c r="BQ465" s="104"/>
      <c r="BR465" s="104"/>
      <c r="BS465" s="237"/>
      <c r="BT465" s="105">
        <f t="shared" si="276"/>
        <v>1</v>
      </c>
      <c r="BU465" s="105">
        <f t="shared" si="277"/>
        <v>1</v>
      </c>
      <c r="BV465" s="105">
        <f t="shared" si="278"/>
        <v>1</v>
      </c>
      <c r="BW465" s="105">
        <f t="shared" si="268"/>
        <v>1</v>
      </c>
      <c r="BX465" s="105">
        <f t="shared" si="279"/>
        <v>1</v>
      </c>
      <c r="BY465" s="105">
        <f t="shared" si="280"/>
        <v>1</v>
      </c>
      <c r="BZ465" s="105">
        <f t="shared" si="281"/>
        <v>1</v>
      </c>
      <c r="CA465" s="221">
        <v>0.98</v>
      </c>
      <c r="CB465" s="221">
        <v>0.9</v>
      </c>
      <c r="CC465" s="339">
        <f t="shared" ref="CC465:CI465" si="296">AVERAGE(BT465:BT471)</f>
        <v>1</v>
      </c>
      <c r="CD465" s="339">
        <f t="shared" si="296"/>
        <v>1</v>
      </c>
      <c r="CE465" s="339">
        <f t="shared" si="296"/>
        <v>1</v>
      </c>
      <c r="CF465" s="339">
        <f t="shared" si="296"/>
        <v>1</v>
      </c>
      <c r="CG465" s="339">
        <f t="shared" si="296"/>
        <v>1</v>
      </c>
      <c r="CH465" s="339">
        <f t="shared" si="296"/>
        <v>1</v>
      </c>
      <c r="CI465" s="339">
        <f t="shared" si="296"/>
        <v>1</v>
      </c>
      <c r="CJ465" s="222">
        <v>0.998</v>
      </c>
      <c r="CK465" s="222">
        <v>0.95</v>
      </c>
      <c r="CL465" s="223">
        <f t="shared" si="269"/>
        <v>0</v>
      </c>
      <c r="CM465" s="223">
        <f t="shared" si="270"/>
        <v>0</v>
      </c>
      <c r="CN465" s="223">
        <f t="shared" si="271"/>
        <v>0</v>
      </c>
      <c r="CO465" s="223">
        <f t="shared" si="272"/>
        <v>0</v>
      </c>
      <c r="CP465" s="223">
        <f t="shared" si="273"/>
        <v>0</v>
      </c>
      <c r="CQ465" s="223">
        <f t="shared" si="274"/>
        <v>0</v>
      </c>
      <c r="CR465" s="223">
        <f t="shared" si="275"/>
        <v>0</v>
      </c>
      <c r="CS465" s="342">
        <f t="shared" ref="CS465:CY465" si="297">AVERAGE(CL465:CL471)</f>
        <v>0</v>
      </c>
      <c r="CT465" s="342">
        <f t="shared" si="297"/>
        <v>0</v>
      </c>
      <c r="CU465" s="342">
        <f t="shared" si="297"/>
        <v>0</v>
      </c>
      <c r="CV465" s="342">
        <f t="shared" si="297"/>
        <v>0</v>
      </c>
      <c r="CW465" s="342">
        <f t="shared" si="297"/>
        <v>0</v>
      </c>
      <c r="CX465" s="342">
        <f t="shared" si="297"/>
        <v>0</v>
      </c>
      <c r="CY465" s="342">
        <f t="shared" si="297"/>
        <v>0</v>
      </c>
      <c r="CZ465" s="342" t="e">
        <f>(SUM(Q464:Q470)-SUM(R464:R470))/SUM(Q464:Q470)</f>
        <v>#DIV/0!</v>
      </c>
      <c r="DA465" s="338" t="e">
        <f>(SUM(U464:U470)-SUM(V464:V470))/SUM(U464:U470)</f>
        <v>#DIV/0!</v>
      </c>
      <c r="DB465" s="338" t="e">
        <f>((SUM(E464:E470)-SUM(F464:F470))/SUM(E464:E470))</f>
        <v>#DIV/0!</v>
      </c>
      <c r="DC465" s="338" t="e">
        <f>((SUM(I464:I470)-SUM(J464:J470))/SUM(I464:I470))</f>
        <v>#DIV/0!</v>
      </c>
      <c r="DD465" s="338" t="e">
        <f>((SUM(M464:M470)-SUM(N464:N470))/SUM(M464:M470))</f>
        <v>#DIV/0!</v>
      </c>
      <c r="DE465" s="84">
        <f t="shared" si="292"/>
        <v>0</v>
      </c>
      <c r="DF465" s="84">
        <f t="shared" si="292"/>
        <v>0</v>
      </c>
      <c r="DG465" s="84">
        <f t="shared" si="292"/>
        <v>0</v>
      </c>
      <c r="DH465" s="84">
        <f t="shared" si="293"/>
        <v>0</v>
      </c>
      <c r="DI465" s="84">
        <f t="shared" si="293"/>
        <v>0</v>
      </c>
      <c r="DJ465" s="84">
        <f t="shared" si="293"/>
        <v>0</v>
      </c>
      <c r="DK465" s="84">
        <f t="shared" si="293"/>
        <v>0</v>
      </c>
      <c r="DL465" s="337">
        <f>IF(CC465&lt;99%,5000,IF(CC465&lt;99.2%,4500,IF(CC465&lt;99.3%,4000,IF(CC465&lt;99.4%,3500,IF(CC465&lt;99.5%,3000,IF(CC465&lt;99.6%,2500,IF(CC465&lt;99.7%,2000,IF(CC465&lt;99.8%,1500,))))))))</f>
        <v>0</v>
      </c>
      <c r="DM465" s="337">
        <f>IF(CD465&lt;99%,5000,IF(CD465&lt;99.2%,4500,IF(CD465&lt;99.3%,4000,IF(CD465&lt;99.4%,3500,IF(CD465&lt;99.5%,3000,IF(CD465&lt;99.6%,2500,IF(CD465&lt;99.7%,2000,IF(CD465&lt;99.8%,1500,))))))))</f>
        <v>0</v>
      </c>
      <c r="DN465" s="337">
        <f>IF(CE465&lt;99%,5000,IF(CE465&lt;99.2%,4500,IF(CE465&lt;99.3%,4000,IF(CE465&lt;99.4%,3500,IF(CE465&lt;99.5%,3000,IF(CE465&lt;99.6%,2500,IF(CE465&lt;99.7%,2000,IF(CE465&lt;99.8%,1500,))))))))</f>
        <v>0</v>
      </c>
      <c r="DO465" s="337">
        <f>IF(CF465&lt;88.2%,5000,IF(CF465&lt;88.4%,4500,IF(CF465&lt;88.5%,4000,IF(CF465&lt;88.6%,3500,IF(CF465&lt;88.7%,3000,IF(CF465&lt;88.8%,2500,IF(CF465&lt;88.9%,2000,IF(CF465&lt;90%,1500,))))))))</f>
        <v>0</v>
      </c>
      <c r="DP465" s="337">
        <f>IF(CG465&lt;99%,5000,IF(CG465&lt;99.2%,4500,IF(CG465&lt;99.3%,4000,IF(CG465&lt;99.4%,3500,IF(CG465&lt;99.5%,3000,IF(CG465&lt;99.6%,2500,IF(CG465&lt;99.7%,2000,IF(CG465&lt;99.8%,1500,))))))))</f>
        <v>0</v>
      </c>
      <c r="DQ465" s="337">
        <f>IF(CH465&lt;99%,5000,IF(CH465&lt;99.2%,4500,IF(CH465&lt;99.3%,4000,IF(CH465&lt;99.4%,3500,IF(CH465&lt;99.5%,3000,IF(CH465&lt;99.6%,2500,IF(CH465&lt;99.7%,2000,IF(CH465&lt;99.8%,1500,))))))))</f>
        <v>0</v>
      </c>
      <c r="DR465" s="337">
        <f>IF(CI465&lt;99%,5000,IF(CI465&lt;99.2%,4500,IF(CI465&lt;99.3%,4000,IF(CI465&lt;99.4%,3500,IF(CI465&lt;99.5%,3000,IF(CI465&lt;99.6%,2500,IF(CI465&lt;99.7%,2000,IF(CI465&lt;99.8%,1500,))))))))</f>
        <v>0</v>
      </c>
    </row>
    <row r="466" spans="1:122" ht="13.5" thickBot="1" x14ac:dyDescent="0.25">
      <c r="A466" s="84">
        <v>2140</v>
      </c>
      <c r="B466" s="335"/>
      <c r="D466" s="87"/>
      <c r="E466" s="84"/>
      <c r="F466" s="88"/>
      <c r="G466" s="84"/>
      <c r="H466" s="89"/>
      <c r="I466" s="88"/>
      <c r="J466" s="84"/>
      <c r="K466" s="88"/>
      <c r="L466" s="89"/>
      <c r="M466" s="88"/>
      <c r="N466" s="88"/>
      <c r="O466" s="88"/>
      <c r="P466" s="90"/>
      <c r="Q466" s="88"/>
      <c r="R466" s="88"/>
      <c r="S466" s="88"/>
      <c r="T466" s="90"/>
      <c r="U466" s="88"/>
      <c r="V466" s="88"/>
      <c r="W466" s="88"/>
      <c r="X466" s="90"/>
      <c r="Y466" s="84"/>
      <c r="Z466" s="84"/>
      <c r="AA466" s="94"/>
      <c r="AB466" s="115"/>
      <c r="AC466" s="84"/>
      <c r="AD466" s="84"/>
      <c r="AE466" s="115"/>
      <c r="AF466" s="84"/>
      <c r="AG466" s="84"/>
      <c r="AH466" s="115"/>
      <c r="AI466" s="84"/>
      <c r="AJ466" s="84"/>
      <c r="AK466" s="224"/>
      <c r="AL466" s="84"/>
      <c r="AM466" s="94"/>
      <c r="AN466" s="224"/>
      <c r="AO466" s="84"/>
      <c r="AP466" s="94"/>
      <c r="AQ466" s="224"/>
      <c r="AR466" s="84"/>
      <c r="AS466" s="94"/>
      <c r="AT466" s="224"/>
      <c r="AU466" s="84"/>
      <c r="AV466" s="225"/>
      <c r="AW466" s="226"/>
      <c r="AX466" s="226"/>
      <c r="AY466" s="227"/>
      <c r="AZ466" s="116"/>
      <c r="BA466" s="97"/>
      <c r="BB466" s="98"/>
      <c r="BC466" s="98"/>
      <c r="BD466" s="98"/>
      <c r="BE466" s="118"/>
      <c r="BF466" s="101"/>
      <c r="BG466" s="84"/>
      <c r="BH466" s="84"/>
      <c r="BI466" s="102"/>
      <c r="BJ466" s="102"/>
      <c r="BK466" s="102"/>
      <c r="BL466" s="103"/>
      <c r="BM466" s="104"/>
      <c r="BN466" s="102"/>
      <c r="BO466" s="102"/>
      <c r="BP466" s="104"/>
      <c r="BQ466" s="104"/>
      <c r="BR466" s="104"/>
      <c r="BS466" s="237"/>
      <c r="BT466" s="105">
        <f t="shared" si="276"/>
        <v>1</v>
      </c>
      <c r="BU466" s="105">
        <f t="shared" si="277"/>
        <v>1</v>
      </c>
      <c r="BV466" s="105">
        <f t="shared" si="278"/>
        <v>1</v>
      </c>
      <c r="BW466" s="105">
        <f t="shared" si="268"/>
        <v>1</v>
      </c>
      <c r="BX466" s="105">
        <f t="shared" si="279"/>
        <v>1</v>
      </c>
      <c r="BY466" s="105">
        <f t="shared" si="280"/>
        <v>1</v>
      </c>
      <c r="BZ466" s="105">
        <f t="shared" si="281"/>
        <v>1</v>
      </c>
      <c r="CA466" s="221">
        <v>0.98</v>
      </c>
      <c r="CB466" s="221">
        <v>0.9</v>
      </c>
      <c r="CC466" s="340"/>
      <c r="CD466" s="340"/>
      <c r="CE466" s="340"/>
      <c r="CF466" s="340"/>
      <c r="CG466" s="340"/>
      <c r="CH466" s="340"/>
      <c r="CI466" s="340"/>
      <c r="CJ466" s="222">
        <v>0.998</v>
      </c>
      <c r="CK466" s="222">
        <v>0.95</v>
      </c>
      <c r="CL466" s="223">
        <f t="shared" si="269"/>
        <v>0</v>
      </c>
      <c r="CM466" s="223">
        <f t="shared" si="270"/>
        <v>0</v>
      </c>
      <c r="CN466" s="223">
        <f t="shared" si="271"/>
        <v>0</v>
      </c>
      <c r="CO466" s="223">
        <f t="shared" si="272"/>
        <v>0</v>
      </c>
      <c r="CP466" s="223">
        <f t="shared" si="273"/>
        <v>0</v>
      </c>
      <c r="CQ466" s="223">
        <f t="shared" si="274"/>
        <v>0</v>
      </c>
      <c r="CR466" s="223">
        <f t="shared" si="275"/>
        <v>0</v>
      </c>
      <c r="CS466" s="343"/>
      <c r="CT466" s="343"/>
      <c r="CU466" s="343"/>
      <c r="CV466" s="343"/>
      <c r="CW466" s="343"/>
      <c r="CX466" s="343"/>
      <c r="CY466" s="343"/>
      <c r="CZ466" s="342"/>
      <c r="DA466" s="338"/>
      <c r="DB466" s="338"/>
      <c r="DC466" s="338"/>
      <c r="DD466" s="338"/>
      <c r="DE466" s="84">
        <f t="shared" si="292"/>
        <v>0</v>
      </c>
      <c r="DF466" s="84">
        <f t="shared" si="292"/>
        <v>0</v>
      </c>
      <c r="DG466" s="84">
        <f t="shared" si="292"/>
        <v>0</v>
      </c>
      <c r="DH466" s="84">
        <f t="shared" si="293"/>
        <v>0</v>
      </c>
      <c r="DI466" s="84">
        <f t="shared" si="293"/>
        <v>0</v>
      </c>
      <c r="DJ466" s="84">
        <f t="shared" si="293"/>
        <v>0</v>
      </c>
      <c r="DK466" s="84">
        <f t="shared" si="293"/>
        <v>0</v>
      </c>
      <c r="DL466" s="337"/>
      <c r="DM466" s="337"/>
      <c r="DN466" s="337"/>
      <c r="DO466" s="337"/>
      <c r="DP466" s="337"/>
      <c r="DQ466" s="337"/>
      <c r="DR466" s="337"/>
    </row>
    <row r="467" spans="1:122" ht="13.5" thickBot="1" x14ac:dyDescent="0.25">
      <c r="A467" s="84">
        <v>2141</v>
      </c>
      <c r="B467" s="335"/>
      <c r="D467" s="87"/>
      <c r="E467" s="84"/>
      <c r="F467" s="88"/>
      <c r="G467" s="84"/>
      <c r="H467" s="89"/>
      <c r="I467" s="88"/>
      <c r="J467" s="84"/>
      <c r="K467" s="88"/>
      <c r="L467" s="89"/>
      <c r="M467" s="88"/>
      <c r="N467" s="88"/>
      <c r="O467" s="88"/>
      <c r="P467" s="90"/>
      <c r="Q467" s="88"/>
      <c r="R467" s="88"/>
      <c r="S467" s="88"/>
      <c r="T467" s="90"/>
      <c r="U467" s="88"/>
      <c r="V467" s="88"/>
      <c r="W467" s="88"/>
      <c r="X467" s="90"/>
      <c r="Y467" s="84"/>
      <c r="Z467" s="84"/>
      <c r="AA467" s="94"/>
      <c r="AB467" s="115"/>
      <c r="AC467" s="84"/>
      <c r="AD467" s="84"/>
      <c r="AE467" s="115"/>
      <c r="AF467" s="84"/>
      <c r="AG467" s="84"/>
      <c r="AH467" s="115"/>
      <c r="AI467" s="84"/>
      <c r="AJ467" s="84"/>
      <c r="AK467" s="224"/>
      <c r="AL467" s="84"/>
      <c r="AM467" s="94"/>
      <c r="AN467" s="224"/>
      <c r="AO467" s="84"/>
      <c r="AP467" s="94"/>
      <c r="AQ467" s="224"/>
      <c r="AR467" s="84"/>
      <c r="AS467" s="94"/>
      <c r="AT467" s="224"/>
      <c r="AU467" s="84"/>
      <c r="AV467" s="225"/>
      <c r="AW467" s="226"/>
      <c r="AX467" s="226"/>
      <c r="AY467" s="227"/>
      <c r="AZ467" s="116"/>
      <c r="BA467" s="97"/>
      <c r="BB467" s="98"/>
      <c r="BC467" s="98"/>
      <c r="BD467" s="98"/>
      <c r="BE467" s="118"/>
      <c r="BF467" s="101"/>
      <c r="BG467" s="84"/>
      <c r="BH467" s="84"/>
      <c r="BI467" s="102"/>
      <c r="BJ467" s="102"/>
      <c r="BK467" s="102"/>
      <c r="BL467" s="103"/>
      <c r="BM467" s="104"/>
      <c r="BN467" s="102"/>
      <c r="BO467" s="102"/>
      <c r="BP467" s="104"/>
      <c r="BQ467" s="104"/>
      <c r="BR467" s="104"/>
      <c r="BS467" s="237"/>
      <c r="BT467" s="105">
        <f t="shared" si="276"/>
        <v>1</v>
      </c>
      <c r="BU467" s="105">
        <f t="shared" si="277"/>
        <v>1</v>
      </c>
      <c r="BV467" s="105">
        <f t="shared" si="278"/>
        <v>1</v>
      </c>
      <c r="BW467" s="105">
        <f t="shared" si="268"/>
        <v>1</v>
      </c>
      <c r="BX467" s="105">
        <f t="shared" si="279"/>
        <v>1</v>
      </c>
      <c r="BY467" s="105">
        <f t="shared" si="280"/>
        <v>1</v>
      </c>
      <c r="BZ467" s="105">
        <f t="shared" si="281"/>
        <v>1</v>
      </c>
      <c r="CA467" s="221">
        <v>0.98</v>
      </c>
      <c r="CB467" s="221">
        <v>0.9</v>
      </c>
      <c r="CC467" s="340"/>
      <c r="CD467" s="340"/>
      <c r="CE467" s="340"/>
      <c r="CF467" s="340"/>
      <c r="CG467" s="340"/>
      <c r="CH467" s="340"/>
      <c r="CI467" s="340"/>
      <c r="CJ467" s="222">
        <v>0.998</v>
      </c>
      <c r="CK467" s="222">
        <v>0.95</v>
      </c>
      <c r="CL467" s="223">
        <f t="shared" si="269"/>
        <v>0</v>
      </c>
      <c r="CM467" s="223">
        <f t="shared" si="270"/>
        <v>0</v>
      </c>
      <c r="CN467" s="223">
        <f t="shared" si="271"/>
        <v>0</v>
      </c>
      <c r="CO467" s="223">
        <f t="shared" si="272"/>
        <v>0</v>
      </c>
      <c r="CP467" s="223">
        <f t="shared" si="273"/>
        <v>0</v>
      </c>
      <c r="CQ467" s="223">
        <f t="shared" si="274"/>
        <v>0</v>
      </c>
      <c r="CR467" s="223">
        <f t="shared" si="275"/>
        <v>0</v>
      </c>
      <c r="CS467" s="343"/>
      <c r="CT467" s="343"/>
      <c r="CU467" s="343"/>
      <c r="CV467" s="343"/>
      <c r="CW467" s="343"/>
      <c r="CX467" s="343"/>
      <c r="CY467" s="343"/>
      <c r="CZ467" s="342"/>
      <c r="DA467" s="338"/>
      <c r="DB467" s="338"/>
      <c r="DC467" s="338"/>
      <c r="DD467" s="338"/>
      <c r="DE467" s="84">
        <f t="shared" si="292"/>
        <v>0</v>
      </c>
      <c r="DF467" s="84">
        <f t="shared" si="292"/>
        <v>0</v>
      </c>
      <c r="DG467" s="84">
        <f t="shared" si="292"/>
        <v>0</v>
      </c>
      <c r="DH467" s="84">
        <f t="shared" si="293"/>
        <v>0</v>
      </c>
      <c r="DI467" s="84">
        <f t="shared" si="293"/>
        <v>0</v>
      </c>
      <c r="DJ467" s="84">
        <f t="shared" si="293"/>
        <v>0</v>
      </c>
      <c r="DK467" s="84">
        <f t="shared" si="293"/>
        <v>0</v>
      </c>
      <c r="DL467" s="337"/>
      <c r="DM467" s="337"/>
      <c r="DN467" s="337"/>
      <c r="DO467" s="337"/>
      <c r="DP467" s="337"/>
      <c r="DQ467" s="337"/>
      <c r="DR467" s="337"/>
    </row>
    <row r="468" spans="1:122" ht="13.5" thickBot="1" x14ac:dyDescent="0.25">
      <c r="A468" s="84">
        <v>2142</v>
      </c>
      <c r="B468" s="335"/>
      <c r="D468" s="87"/>
      <c r="E468" s="84"/>
      <c r="F468" s="88"/>
      <c r="G468" s="84"/>
      <c r="H468" s="89"/>
      <c r="I468" s="88"/>
      <c r="J468" s="84"/>
      <c r="K468" s="88"/>
      <c r="L468" s="89"/>
      <c r="M468" s="88"/>
      <c r="N468" s="88"/>
      <c r="O468" s="88"/>
      <c r="P468" s="90"/>
      <c r="Q468" s="88"/>
      <c r="R468" s="88"/>
      <c r="S468" s="88"/>
      <c r="T468" s="90"/>
      <c r="U468" s="88"/>
      <c r="V468" s="88"/>
      <c r="W468" s="88"/>
      <c r="X468" s="90"/>
      <c r="Y468" s="84"/>
      <c r="Z468" s="84"/>
      <c r="AA468" s="94"/>
      <c r="AB468" s="115"/>
      <c r="AC468" s="84"/>
      <c r="AD468" s="84"/>
      <c r="AE468" s="115"/>
      <c r="AF468" s="84"/>
      <c r="AG468" s="84"/>
      <c r="AH468" s="115"/>
      <c r="AI468" s="84"/>
      <c r="AJ468" s="84"/>
      <c r="AK468" s="224"/>
      <c r="AL468" s="84"/>
      <c r="AM468" s="94"/>
      <c r="AN468" s="224"/>
      <c r="AO468" s="84"/>
      <c r="AP468" s="94"/>
      <c r="AQ468" s="224"/>
      <c r="AR468" s="84"/>
      <c r="AS468" s="94"/>
      <c r="AT468" s="224"/>
      <c r="AU468" s="84"/>
      <c r="AV468" s="225"/>
      <c r="AW468" s="226"/>
      <c r="AX468" s="226"/>
      <c r="AY468" s="227"/>
      <c r="AZ468" s="116"/>
      <c r="BA468" s="97"/>
      <c r="BB468" s="98"/>
      <c r="BC468" s="98"/>
      <c r="BD468" s="98"/>
      <c r="BE468" s="118"/>
      <c r="BF468" s="101"/>
      <c r="BG468" s="84"/>
      <c r="BH468" s="84"/>
      <c r="BI468" s="102"/>
      <c r="BJ468" s="102"/>
      <c r="BK468" s="102"/>
      <c r="BL468" s="103"/>
      <c r="BM468" s="104"/>
      <c r="BN468" s="102"/>
      <c r="BO468" s="102"/>
      <c r="BP468" s="104"/>
      <c r="BQ468" s="104"/>
      <c r="BR468" s="104"/>
      <c r="BS468" s="237"/>
      <c r="BT468" s="105">
        <f t="shared" si="276"/>
        <v>1</v>
      </c>
      <c r="BU468" s="105">
        <f t="shared" si="277"/>
        <v>1</v>
      </c>
      <c r="BV468" s="105">
        <f t="shared" si="278"/>
        <v>1</v>
      </c>
      <c r="BW468" s="105">
        <f t="shared" si="268"/>
        <v>1</v>
      </c>
      <c r="BX468" s="105">
        <f t="shared" si="279"/>
        <v>1</v>
      </c>
      <c r="BY468" s="105">
        <f t="shared" si="280"/>
        <v>1</v>
      </c>
      <c r="BZ468" s="105">
        <f t="shared" si="281"/>
        <v>1</v>
      </c>
      <c r="CA468" s="221">
        <v>0.98</v>
      </c>
      <c r="CB468" s="221">
        <v>0.9</v>
      </c>
      <c r="CC468" s="340"/>
      <c r="CD468" s="340"/>
      <c r="CE468" s="340"/>
      <c r="CF468" s="340"/>
      <c r="CG468" s="340"/>
      <c r="CH468" s="340"/>
      <c r="CI468" s="340"/>
      <c r="CJ468" s="222">
        <v>0.998</v>
      </c>
      <c r="CK468" s="222">
        <v>0.95</v>
      </c>
      <c r="CL468" s="223">
        <f t="shared" si="269"/>
        <v>0</v>
      </c>
      <c r="CM468" s="223">
        <f t="shared" si="270"/>
        <v>0</v>
      </c>
      <c r="CN468" s="223">
        <f t="shared" si="271"/>
        <v>0</v>
      </c>
      <c r="CO468" s="223">
        <f t="shared" si="272"/>
        <v>0</v>
      </c>
      <c r="CP468" s="223">
        <f t="shared" si="273"/>
        <v>0</v>
      </c>
      <c r="CQ468" s="223">
        <f t="shared" si="274"/>
        <v>0</v>
      </c>
      <c r="CR468" s="223">
        <f t="shared" si="275"/>
        <v>0</v>
      </c>
      <c r="CS468" s="343"/>
      <c r="CT468" s="343"/>
      <c r="CU468" s="343"/>
      <c r="CV468" s="343"/>
      <c r="CW468" s="343"/>
      <c r="CX468" s="343"/>
      <c r="CY468" s="343"/>
      <c r="CZ468" s="342"/>
      <c r="DA468" s="338"/>
      <c r="DB468" s="338"/>
      <c r="DC468" s="338"/>
      <c r="DD468" s="338"/>
      <c r="DE468" s="84">
        <f t="shared" si="292"/>
        <v>0</v>
      </c>
      <c r="DF468" s="84">
        <f t="shared" si="292"/>
        <v>0</v>
      </c>
      <c r="DG468" s="84">
        <f t="shared" si="292"/>
        <v>0</v>
      </c>
      <c r="DH468" s="84">
        <f t="shared" si="293"/>
        <v>0</v>
      </c>
      <c r="DI468" s="84">
        <f t="shared" si="293"/>
        <v>0</v>
      </c>
      <c r="DJ468" s="84">
        <f t="shared" si="293"/>
        <v>0</v>
      </c>
      <c r="DK468" s="84">
        <f t="shared" si="293"/>
        <v>0</v>
      </c>
      <c r="DL468" s="337"/>
      <c r="DM468" s="337"/>
      <c r="DN468" s="337"/>
      <c r="DO468" s="337"/>
      <c r="DP468" s="337"/>
      <c r="DQ468" s="337"/>
      <c r="DR468" s="337"/>
    </row>
    <row r="469" spans="1:122" ht="13.5" thickBot="1" x14ac:dyDescent="0.25">
      <c r="A469" s="84">
        <v>2143</v>
      </c>
      <c r="B469" s="335"/>
      <c r="D469" s="87"/>
      <c r="E469" s="84"/>
      <c r="F469" s="88"/>
      <c r="G469" s="84"/>
      <c r="H469" s="89"/>
      <c r="I469" s="88"/>
      <c r="J469" s="84"/>
      <c r="K469" s="88"/>
      <c r="L469" s="89"/>
      <c r="M469" s="88"/>
      <c r="N469" s="88"/>
      <c r="O469" s="88"/>
      <c r="P469" s="90"/>
      <c r="Q469" s="88"/>
      <c r="R469" s="88"/>
      <c r="S469" s="88"/>
      <c r="T469" s="90"/>
      <c r="U469" s="88"/>
      <c r="V469" s="88"/>
      <c r="W469" s="88"/>
      <c r="X469" s="90"/>
      <c r="Y469" s="84"/>
      <c r="Z469" s="84"/>
      <c r="AA469" s="94"/>
      <c r="AB469" s="115"/>
      <c r="AC469" s="84"/>
      <c r="AD469" s="84"/>
      <c r="AE469" s="115"/>
      <c r="AF469" s="84"/>
      <c r="AG469" s="84"/>
      <c r="AH469" s="115"/>
      <c r="AI469" s="84"/>
      <c r="AJ469" s="84"/>
      <c r="AK469" s="224"/>
      <c r="AL469" s="84"/>
      <c r="AM469" s="94"/>
      <c r="AN469" s="224"/>
      <c r="AO469" s="84"/>
      <c r="AP469" s="94"/>
      <c r="AQ469" s="224"/>
      <c r="AR469" s="84"/>
      <c r="AS469" s="94"/>
      <c r="AT469" s="224"/>
      <c r="AU469" s="84"/>
      <c r="AV469" s="225"/>
      <c r="AW469" s="226"/>
      <c r="AX469" s="226"/>
      <c r="AY469" s="227"/>
      <c r="AZ469" s="116"/>
      <c r="BA469" s="97"/>
      <c r="BB469" s="98"/>
      <c r="BC469" s="98"/>
      <c r="BD469" s="98"/>
      <c r="BE469" s="118"/>
      <c r="BF469" s="101"/>
      <c r="BG469" s="84"/>
      <c r="BH469" s="84"/>
      <c r="BI469" s="102"/>
      <c r="BJ469" s="102"/>
      <c r="BK469" s="102"/>
      <c r="BL469" s="103"/>
      <c r="BM469" s="104"/>
      <c r="BN469" s="102"/>
      <c r="BO469" s="102"/>
      <c r="BP469" s="104"/>
      <c r="BQ469" s="104"/>
      <c r="BR469" s="104"/>
      <c r="BS469" s="237"/>
      <c r="BT469" s="105">
        <f t="shared" si="276"/>
        <v>1</v>
      </c>
      <c r="BU469" s="105">
        <f t="shared" si="277"/>
        <v>1</v>
      </c>
      <c r="BV469" s="105">
        <f t="shared" si="278"/>
        <v>1</v>
      </c>
      <c r="BW469" s="105">
        <f t="shared" si="268"/>
        <v>1</v>
      </c>
      <c r="BX469" s="105">
        <f t="shared" si="279"/>
        <v>1</v>
      </c>
      <c r="BY469" s="105">
        <f t="shared" si="280"/>
        <v>1</v>
      </c>
      <c r="BZ469" s="105">
        <f t="shared" si="281"/>
        <v>1</v>
      </c>
      <c r="CA469" s="221">
        <v>0.98</v>
      </c>
      <c r="CB469" s="221">
        <v>0.9</v>
      </c>
      <c r="CC469" s="340"/>
      <c r="CD469" s="340"/>
      <c r="CE469" s="340"/>
      <c r="CF469" s="340"/>
      <c r="CG469" s="340"/>
      <c r="CH469" s="340"/>
      <c r="CI469" s="340"/>
      <c r="CJ469" s="222">
        <v>0.998</v>
      </c>
      <c r="CK469" s="222">
        <v>0.95</v>
      </c>
      <c r="CL469" s="223">
        <f t="shared" si="269"/>
        <v>0</v>
      </c>
      <c r="CM469" s="223">
        <f t="shared" si="270"/>
        <v>0</v>
      </c>
      <c r="CN469" s="223">
        <f t="shared" si="271"/>
        <v>0</v>
      </c>
      <c r="CO469" s="223">
        <f t="shared" si="272"/>
        <v>0</v>
      </c>
      <c r="CP469" s="223">
        <f t="shared" si="273"/>
        <v>0</v>
      </c>
      <c r="CQ469" s="223">
        <f t="shared" si="274"/>
        <v>0</v>
      </c>
      <c r="CR469" s="223">
        <f t="shared" si="275"/>
        <v>0</v>
      </c>
      <c r="CS469" s="343"/>
      <c r="CT469" s="343"/>
      <c r="CU469" s="343"/>
      <c r="CV469" s="343"/>
      <c r="CW469" s="343"/>
      <c r="CX469" s="343"/>
      <c r="CY469" s="343"/>
      <c r="CZ469" s="342"/>
      <c r="DA469" s="338"/>
      <c r="DB469" s="338"/>
      <c r="DC469" s="338"/>
      <c r="DD469" s="338"/>
      <c r="DE469" s="84">
        <f t="shared" si="292"/>
        <v>0</v>
      </c>
      <c r="DF469" s="84">
        <f t="shared" si="292"/>
        <v>0</v>
      </c>
      <c r="DG469" s="84">
        <f t="shared" si="292"/>
        <v>0</v>
      </c>
      <c r="DH469" s="84">
        <f t="shared" si="293"/>
        <v>0</v>
      </c>
      <c r="DI469" s="84">
        <f t="shared" si="293"/>
        <v>0</v>
      </c>
      <c r="DJ469" s="84">
        <f t="shared" si="293"/>
        <v>0</v>
      </c>
      <c r="DK469" s="84">
        <f t="shared" si="293"/>
        <v>0</v>
      </c>
      <c r="DL469" s="337"/>
      <c r="DM469" s="337"/>
      <c r="DN469" s="337"/>
      <c r="DO469" s="337"/>
      <c r="DP469" s="337"/>
      <c r="DQ469" s="337"/>
      <c r="DR469" s="337"/>
    </row>
    <row r="470" spans="1:122" ht="13.5" thickBot="1" x14ac:dyDescent="0.25">
      <c r="A470" s="84">
        <v>2144</v>
      </c>
      <c r="B470" s="335"/>
      <c r="D470" s="87"/>
      <c r="E470" s="84"/>
      <c r="F470" s="88"/>
      <c r="G470" s="84"/>
      <c r="H470" s="89"/>
      <c r="I470" s="88"/>
      <c r="J470" s="84"/>
      <c r="K470" s="88"/>
      <c r="L470" s="89"/>
      <c r="M470" s="88"/>
      <c r="N470" s="88"/>
      <c r="O470" s="88"/>
      <c r="P470" s="90"/>
      <c r="Q470" s="88"/>
      <c r="R470" s="88"/>
      <c r="S470" s="88"/>
      <c r="T470" s="90"/>
      <c r="U470" s="88"/>
      <c r="V470" s="88"/>
      <c r="W470" s="88"/>
      <c r="X470" s="90"/>
      <c r="Y470" s="84"/>
      <c r="Z470" s="84"/>
      <c r="AA470" s="94"/>
      <c r="AB470" s="115"/>
      <c r="AC470" s="84"/>
      <c r="AD470" s="84"/>
      <c r="AE470" s="115"/>
      <c r="AF470" s="84"/>
      <c r="AG470" s="84"/>
      <c r="AH470" s="115"/>
      <c r="AI470" s="84"/>
      <c r="AJ470" s="84"/>
      <c r="AK470" s="224"/>
      <c r="AL470" s="84"/>
      <c r="AM470" s="94"/>
      <c r="AN470" s="224"/>
      <c r="AO470" s="84"/>
      <c r="AP470" s="94"/>
      <c r="AQ470" s="224"/>
      <c r="AR470" s="84"/>
      <c r="AS470" s="94"/>
      <c r="AT470" s="224"/>
      <c r="AU470" s="84"/>
      <c r="AV470" s="225"/>
      <c r="AW470" s="226"/>
      <c r="AX470" s="226"/>
      <c r="AY470" s="227"/>
      <c r="AZ470" s="116"/>
      <c r="BA470" s="97"/>
      <c r="BB470" s="98"/>
      <c r="BC470" s="98"/>
      <c r="BD470" s="98"/>
      <c r="BE470" s="118"/>
      <c r="BF470" s="101"/>
      <c r="BG470" s="84"/>
      <c r="BH470" s="84"/>
      <c r="BI470" s="102"/>
      <c r="BJ470" s="102"/>
      <c r="BK470" s="102"/>
      <c r="BL470" s="103"/>
      <c r="BM470" s="104"/>
      <c r="BN470" s="102"/>
      <c r="BO470" s="102"/>
      <c r="BP470" s="104"/>
      <c r="BQ470" s="104"/>
      <c r="BR470" s="104"/>
      <c r="BS470" s="237"/>
      <c r="BT470" s="105">
        <f t="shared" si="276"/>
        <v>1</v>
      </c>
      <c r="BU470" s="105">
        <f t="shared" si="277"/>
        <v>1</v>
      </c>
      <c r="BV470" s="105">
        <f t="shared" si="278"/>
        <v>1</v>
      </c>
      <c r="BW470" s="105">
        <f t="shared" si="268"/>
        <v>1</v>
      </c>
      <c r="BX470" s="105">
        <f t="shared" si="279"/>
        <v>1</v>
      </c>
      <c r="BY470" s="105">
        <f t="shared" si="280"/>
        <v>1</v>
      </c>
      <c r="BZ470" s="105">
        <f t="shared" si="281"/>
        <v>1</v>
      </c>
      <c r="CA470" s="221">
        <v>0.98</v>
      </c>
      <c r="CB470" s="221">
        <v>0.9</v>
      </c>
      <c r="CC470" s="340"/>
      <c r="CD470" s="340"/>
      <c r="CE470" s="340"/>
      <c r="CF470" s="340"/>
      <c r="CG470" s="340"/>
      <c r="CH470" s="340"/>
      <c r="CI470" s="340"/>
      <c r="CJ470" s="222">
        <v>0.998</v>
      </c>
      <c r="CK470" s="222">
        <v>0.95</v>
      </c>
      <c r="CL470" s="223">
        <f t="shared" si="269"/>
        <v>0</v>
      </c>
      <c r="CM470" s="223">
        <f t="shared" si="270"/>
        <v>0</v>
      </c>
      <c r="CN470" s="223">
        <f t="shared" si="271"/>
        <v>0</v>
      </c>
      <c r="CO470" s="223">
        <f t="shared" si="272"/>
        <v>0</v>
      </c>
      <c r="CP470" s="223">
        <f t="shared" si="273"/>
        <v>0</v>
      </c>
      <c r="CQ470" s="223">
        <f t="shared" si="274"/>
        <v>0</v>
      </c>
      <c r="CR470" s="223">
        <f t="shared" si="275"/>
        <v>0</v>
      </c>
      <c r="CS470" s="343"/>
      <c r="CT470" s="343"/>
      <c r="CU470" s="343"/>
      <c r="CV470" s="343"/>
      <c r="CW470" s="343"/>
      <c r="CX470" s="343"/>
      <c r="CY470" s="343"/>
      <c r="CZ470" s="342"/>
      <c r="DA470" s="338"/>
      <c r="DB470" s="338"/>
      <c r="DC470" s="338"/>
      <c r="DD470" s="338"/>
      <c r="DE470" s="84">
        <f t="shared" si="292"/>
        <v>0</v>
      </c>
      <c r="DF470" s="84">
        <f t="shared" si="292"/>
        <v>0</v>
      </c>
      <c r="DG470" s="84">
        <f t="shared" si="292"/>
        <v>0</v>
      </c>
      <c r="DH470" s="84">
        <f t="shared" si="293"/>
        <v>0</v>
      </c>
      <c r="DI470" s="84">
        <f t="shared" si="293"/>
        <v>0</v>
      </c>
      <c r="DJ470" s="84">
        <f t="shared" si="293"/>
        <v>0</v>
      </c>
      <c r="DK470" s="84">
        <f t="shared" si="293"/>
        <v>0</v>
      </c>
      <c r="DL470" s="337"/>
      <c r="DM470" s="337"/>
      <c r="DN470" s="337"/>
      <c r="DO470" s="337"/>
      <c r="DP470" s="337"/>
      <c r="DQ470" s="337"/>
      <c r="DR470" s="337"/>
    </row>
    <row r="471" spans="1:122" ht="13.5" thickBot="1" x14ac:dyDescent="0.25">
      <c r="A471" s="84">
        <v>2145</v>
      </c>
      <c r="B471" s="336"/>
      <c r="D471" s="87"/>
      <c r="E471" s="84"/>
      <c r="F471" s="88"/>
      <c r="G471" s="84"/>
      <c r="H471" s="89"/>
      <c r="I471" s="88"/>
      <c r="J471" s="84"/>
      <c r="K471" s="88"/>
      <c r="L471" s="89"/>
      <c r="M471" s="88"/>
      <c r="N471" s="88"/>
      <c r="O471" s="88"/>
      <c r="P471" s="90"/>
      <c r="Q471" s="88"/>
      <c r="R471" s="88"/>
      <c r="S471" s="88"/>
      <c r="T471" s="90"/>
      <c r="U471" s="88"/>
      <c r="V471" s="88"/>
      <c r="W471" s="88"/>
      <c r="X471" s="90"/>
      <c r="Y471" s="84"/>
      <c r="Z471" s="84"/>
      <c r="AA471" s="94"/>
      <c r="AB471" s="115"/>
      <c r="AC471" s="84"/>
      <c r="AD471" s="84"/>
      <c r="AE471" s="115"/>
      <c r="AF471" s="84"/>
      <c r="AG471" s="84"/>
      <c r="AH471" s="115"/>
      <c r="AI471" s="84"/>
      <c r="AJ471" s="84"/>
      <c r="AK471" s="224"/>
      <c r="AL471" s="84"/>
      <c r="AM471" s="94"/>
      <c r="AN471" s="224"/>
      <c r="AO471" s="84"/>
      <c r="AP471" s="94"/>
      <c r="AQ471" s="224"/>
      <c r="AR471" s="84"/>
      <c r="AS471" s="94"/>
      <c r="AT471" s="224"/>
      <c r="AU471" s="84"/>
      <c r="AV471" s="225"/>
      <c r="AW471" s="226"/>
      <c r="AX471" s="226"/>
      <c r="AY471" s="227"/>
      <c r="AZ471" s="116"/>
      <c r="BA471" s="97"/>
      <c r="BB471" s="98"/>
      <c r="BC471" s="98"/>
      <c r="BD471" s="98"/>
      <c r="BE471" s="118"/>
      <c r="BF471" s="101"/>
      <c r="BG471" s="84"/>
      <c r="BH471" s="84"/>
      <c r="BI471" s="102"/>
      <c r="BJ471" s="102"/>
      <c r="BK471" s="102"/>
      <c r="BL471" s="103"/>
      <c r="BM471" s="104"/>
      <c r="BN471" s="102"/>
      <c r="BO471" s="102"/>
      <c r="BP471" s="104"/>
      <c r="BQ471" s="104"/>
      <c r="BR471" s="104"/>
      <c r="BS471" s="237"/>
      <c r="BT471" s="105">
        <f t="shared" si="276"/>
        <v>1</v>
      </c>
      <c r="BU471" s="105">
        <f t="shared" si="277"/>
        <v>1</v>
      </c>
      <c r="BV471" s="105">
        <f t="shared" si="278"/>
        <v>1</v>
      </c>
      <c r="BW471" s="105">
        <f t="shared" si="268"/>
        <v>1</v>
      </c>
      <c r="BX471" s="105">
        <f t="shared" si="279"/>
        <v>1</v>
      </c>
      <c r="BY471" s="105">
        <f t="shared" si="280"/>
        <v>1</v>
      </c>
      <c r="BZ471" s="105">
        <f t="shared" si="281"/>
        <v>1</v>
      </c>
      <c r="CA471" s="221">
        <v>0.98</v>
      </c>
      <c r="CB471" s="221">
        <v>0.9</v>
      </c>
      <c r="CC471" s="341"/>
      <c r="CD471" s="341"/>
      <c r="CE471" s="341"/>
      <c r="CF471" s="341"/>
      <c r="CG471" s="341"/>
      <c r="CH471" s="341"/>
      <c r="CI471" s="341"/>
      <c r="CJ471" s="222">
        <v>0.998</v>
      </c>
      <c r="CK471" s="222">
        <v>0.95</v>
      </c>
      <c r="CL471" s="223">
        <f t="shared" si="269"/>
        <v>0</v>
      </c>
      <c r="CM471" s="223">
        <f t="shared" si="270"/>
        <v>0</v>
      </c>
      <c r="CN471" s="223">
        <f t="shared" si="271"/>
        <v>0</v>
      </c>
      <c r="CO471" s="223">
        <f t="shared" si="272"/>
        <v>0</v>
      </c>
      <c r="CP471" s="223">
        <f t="shared" si="273"/>
        <v>0</v>
      </c>
      <c r="CQ471" s="223">
        <f t="shared" si="274"/>
        <v>0</v>
      </c>
      <c r="CR471" s="223">
        <f t="shared" si="275"/>
        <v>0</v>
      </c>
      <c r="CS471" s="343"/>
      <c r="CT471" s="343"/>
      <c r="CU471" s="343"/>
      <c r="CV471" s="343"/>
      <c r="CW471" s="343"/>
      <c r="CX471" s="343"/>
      <c r="CY471" s="343"/>
      <c r="CZ471" s="342"/>
      <c r="DA471" s="338"/>
      <c r="DB471" s="338"/>
      <c r="DC471" s="338"/>
      <c r="DD471" s="338"/>
      <c r="DE471" s="84">
        <f t="shared" si="292"/>
        <v>0</v>
      </c>
      <c r="DF471" s="84">
        <f t="shared" si="292"/>
        <v>0</v>
      </c>
      <c r="DG471" s="84">
        <f t="shared" si="292"/>
        <v>0</v>
      </c>
      <c r="DH471" s="84">
        <f t="shared" si="293"/>
        <v>0</v>
      </c>
      <c r="DI471" s="84">
        <f t="shared" si="293"/>
        <v>0</v>
      </c>
      <c r="DJ471" s="84">
        <f t="shared" si="293"/>
        <v>0</v>
      </c>
      <c r="DK471" s="84">
        <f t="shared" si="293"/>
        <v>0</v>
      </c>
      <c r="DL471" s="337"/>
      <c r="DM471" s="337"/>
      <c r="DN471" s="337"/>
      <c r="DO471" s="337"/>
      <c r="DP471" s="337"/>
      <c r="DQ471" s="337"/>
      <c r="DR471" s="337"/>
    </row>
    <row r="472" spans="1:122" ht="13.5" thickBot="1" x14ac:dyDescent="0.25">
      <c r="A472" s="84">
        <v>2146</v>
      </c>
      <c r="B472" s="334">
        <v>34</v>
      </c>
      <c r="D472" s="87"/>
      <c r="E472" s="84"/>
      <c r="F472" s="88"/>
      <c r="G472" s="84"/>
      <c r="H472" s="89"/>
      <c r="I472" s="88"/>
      <c r="J472" s="84"/>
      <c r="K472" s="88"/>
      <c r="L472" s="89"/>
      <c r="M472" s="88"/>
      <c r="N472" s="88"/>
      <c r="O472" s="88"/>
      <c r="P472" s="90"/>
      <c r="Q472" s="88"/>
      <c r="R472" s="88"/>
      <c r="S472" s="88"/>
      <c r="T472" s="90"/>
      <c r="U472" s="88"/>
      <c r="V472" s="88"/>
      <c r="W472" s="88"/>
      <c r="X472" s="90"/>
      <c r="Y472" s="84"/>
      <c r="Z472" s="84"/>
      <c r="AA472" s="94"/>
      <c r="AB472" s="115"/>
      <c r="AC472" s="84"/>
      <c r="AD472" s="84"/>
      <c r="AE472" s="115"/>
      <c r="AF472" s="84"/>
      <c r="AG472" s="84"/>
      <c r="AH472" s="115"/>
      <c r="AI472" s="84"/>
      <c r="AJ472" s="84"/>
      <c r="AK472" s="224"/>
      <c r="AL472" s="84"/>
      <c r="AM472" s="94"/>
      <c r="AN472" s="224"/>
      <c r="AO472" s="84"/>
      <c r="AP472" s="94"/>
      <c r="AQ472" s="224"/>
      <c r="AR472" s="84"/>
      <c r="AS472" s="94"/>
      <c r="AT472" s="224"/>
      <c r="AU472" s="84"/>
      <c r="AV472" s="225"/>
      <c r="AW472" s="226"/>
      <c r="AX472" s="226"/>
      <c r="AY472" s="227"/>
      <c r="AZ472" s="116"/>
      <c r="BA472" s="97"/>
      <c r="BB472" s="98"/>
      <c r="BC472" s="98"/>
      <c r="BD472" s="98"/>
      <c r="BE472" s="118"/>
      <c r="BF472" s="101"/>
      <c r="BG472" s="84"/>
      <c r="BH472" s="84"/>
      <c r="BI472" s="102"/>
      <c r="BJ472" s="102"/>
      <c r="BK472" s="102"/>
      <c r="BL472" s="103"/>
      <c r="BM472" s="104"/>
      <c r="BN472" s="102"/>
      <c r="BO472" s="102"/>
      <c r="BP472" s="104"/>
      <c r="BQ472" s="104"/>
      <c r="BR472" s="104"/>
      <c r="BS472" s="237"/>
      <c r="BT472" s="105">
        <f t="shared" si="276"/>
        <v>1</v>
      </c>
      <c r="BU472" s="105">
        <f t="shared" si="277"/>
        <v>1</v>
      </c>
      <c r="BV472" s="105">
        <f t="shared" si="278"/>
        <v>1</v>
      </c>
      <c r="BW472" s="105">
        <f t="shared" si="268"/>
        <v>1</v>
      </c>
      <c r="BX472" s="105">
        <f t="shared" si="279"/>
        <v>1</v>
      </c>
      <c r="BY472" s="105">
        <f t="shared" si="280"/>
        <v>1</v>
      </c>
      <c r="BZ472" s="105">
        <f t="shared" si="281"/>
        <v>1</v>
      </c>
      <c r="CA472" s="221">
        <v>0.98</v>
      </c>
      <c r="CB472" s="221">
        <v>0.9</v>
      </c>
      <c r="CC472" s="339">
        <f t="shared" ref="CC472:CI472" si="298">AVERAGE(BT472:BT478)</f>
        <v>1</v>
      </c>
      <c r="CD472" s="339">
        <f t="shared" si="298"/>
        <v>1</v>
      </c>
      <c r="CE472" s="339">
        <f t="shared" si="298"/>
        <v>1</v>
      </c>
      <c r="CF472" s="339">
        <f t="shared" si="298"/>
        <v>1</v>
      </c>
      <c r="CG472" s="339">
        <f t="shared" si="298"/>
        <v>1</v>
      </c>
      <c r="CH472" s="339">
        <f t="shared" si="298"/>
        <v>1</v>
      </c>
      <c r="CI472" s="339">
        <f t="shared" si="298"/>
        <v>1</v>
      </c>
      <c r="CJ472" s="222">
        <v>0.998</v>
      </c>
      <c r="CK472" s="222">
        <v>0.95</v>
      </c>
      <c r="CL472" s="223">
        <f t="shared" si="269"/>
        <v>0</v>
      </c>
      <c r="CM472" s="223">
        <f t="shared" si="270"/>
        <v>0</v>
      </c>
      <c r="CN472" s="223">
        <f t="shared" si="271"/>
        <v>0</v>
      </c>
      <c r="CO472" s="223">
        <f t="shared" si="272"/>
        <v>0</v>
      </c>
      <c r="CP472" s="223">
        <f t="shared" si="273"/>
        <v>0</v>
      </c>
      <c r="CQ472" s="223">
        <f t="shared" si="274"/>
        <v>0</v>
      </c>
      <c r="CR472" s="223">
        <f t="shared" si="275"/>
        <v>0</v>
      </c>
      <c r="CS472" s="342">
        <f t="shared" ref="CS472:CY472" si="299">AVERAGE(CL472:CL478)</f>
        <v>0</v>
      </c>
      <c r="CT472" s="342">
        <f t="shared" si="299"/>
        <v>0</v>
      </c>
      <c r="CU472" s="342">
        <f t="shared" si="299"/>
        <v>0</v>
      </c>
      <c r="CV472" s="342">
        <f t="shared" si="299"/>
        <v>0</v>
      </c>
      <c r="CW472" s="342">
        <f t="shared" si="299"/>
        <v>0</v>
      </c>
      <c r="CX472" s="342">
        <f t="shared" si="299"/>
        <v>0</v>
      </c>
      <c r="CY472" s="342">
        <f t="shared" si="299"/>
        <v>0</v>
      </c>
      <c r="CZ472" s="342" t="e">
        <f>(SUM(Q471:Q477)-SUM(R471:R477))/SUM(Q471:Q477)</f>
        <v>#DIV/0!</v>
      </c>
      <c r="DA472" s="338" t="e">
        <f>(SUM(U471:U477)-SUM(V471:V477))/SUM(U471:U477)</f>
        <v>#DIV/0!</v>
      </c>
      <c r="DB472" s="338" t="e">
        <f>((SUM(E471:E477)-SUM(F471:F477))/SUM(E471:E477))</f>
        <v>#DIV/0!</v>
      </c>
      <c r="DC472" s="338" t="e">
        <f>((SUM(I471:I477)-SUM(J471:J477))/SUM(I471:I477))</f>
        <v>#DIV/0!</v>
      </c>
      <c r="DD472" s="338" t="e">
        <f>((SUM(M471:M477)-SUM(N471:N477))/SUM(M471:M477))</f>
        <v>#DIV/0!</v>
      </c>
      <c r="DE472" s="84">
        <f t="shared" si="292"/>
        <v>0</v>
      </c>
      <c r="DF472" s="84">
        <f t="shared" si="292"/>
        <v>0</v>
      </c>
      <c r="DG472" s="84">
        <f t="shared" si="292"/>
        <v>0</v>
      </c>
      <c r="DH472" s="84">
        <f t="shared" si="293"/>
        <v>0</v>
      </c>
      <c r="DI472" s="84">
        <f t="shared" si="293"/>
        <v>0</v>
      </c>
      <c r="DJ472" s="84">
        <f t="shared" si="293"/>
        <v>0</v>
      </c>
      <c r="DK472" s="84">
        <f t="shared" si="293"/>
        <v>0</v>
      </c>
      <c r="DL472" s="337">
        <f>IF(CC472&lt;99%,5000,IF(CC472&lt;99.2%,4500,IF(CC472&lt;99.3%,4000,IF(CC472&lt;99.4%,3500,IF(CC472&lt;99.5%,3000,IF(CC472&lt;99.6%,2500,IF(CC472&lt;99.7%,2000,IF(CC472&lt;99.8%,1500,))))))))</f>
        <v>0</v>
      </c>
      <c r="DM472" s="337">
        <f>IF(CD472&lt;99%,5000,IF(CD472&lt;99.2%,4500,IF(CD472&lt;99.3%,4000,IF(CD472&lt;99.4%,3500,IF(CD472&lt;99.5%,3000,IF(CD472&lt;99.6%,2500,IF(CD472&lt;99.7%,2000,IF(CD472&lt;99.8%,1500,))))))))</f>
        <v>0</v>
      </c>
      <c r="DN472" s="337">
        <f>IF(CE472&lt;99%,5000,IF(CE472&lt;99.2%,4500,IF(CE472&lt;99.3%,4000,IF(CE472&lt;99.4%,3500,IF(CE472&lt;99.5%,3000,IF(CE472&lt;99.6%,2500,IF(CE472&lt;99.7%,2000,IF(CE472&lt;99.8%,1500,))))))))</f>
        <v>0</v>
      </c>
      <c r="DO472" s="337">
        <f>IF(CF472&lt;88.2%,5000,IF(CF472&lt;88.4%,4500,IF(CF472&lt;88.5%,4000,IF(CF472&lt;88.6%,3500,IF(CF472&lt;88.7%,3000,IF(CF472&lt;88.8%,2500,IF(CF472&lt;88.9%,2000,IF(CF472&lt;90%,1500,))))))))</f>
        <v>0</v>
      </c>
      <c r="DP472" s="337">
        <f>IF(CG472&lt;99%,5000,IF(CG472&lt;99.2%,4500,IF(CG472&lt;99.3%,4000,IF(CG472&lt;99.4%,3500,IF(CG472&lt;99.5%,3000,IF(CG472&lt;99.6%,2500,IF(CG472&lt;99.7%,2000,IF(CG472&lt;99.8%,1500,))))))))</f>
        <v>0</v>
      </c>
      <c r="DQ472" s="337">
        <f>IF(CH472&lt;99%,5000,IF(CH472&lt;99.2%,4500,IF(CH472&lt;99.3%,4000,IF(CH472&lt;99.4%,3500,IF(CH472&lt;99.5%,3000,IF(CH472&lt;99.6%,2500,IF(CH472&lt;99.7%,2000,IF(CH472&lt;99.8%,1500,))))))))</f>
        <v>0</v>
      </c>
      <c r="DR472" s="337">
        <f>IF(CI472&lt;99%,5000,IF(CI472&lt;99.2%,4500,IF(CI472&lt;99.3%,4000,IF(CI472&lt;99.4%,3500,IF(CI472&lt;99.5%,3000,IF(CI472&lt;99.6%,2500,IF(CI472&lt;99.7%,2000,IF(CI472&lt;99.8%,1500,))))))))</f>
        <v>0</v>
      </c>
    </row>
    <row r="473" spans="1:122" ht="13.5" thickBot="1" x14ac:dyDescent="0.25">
      <c r="A473" s="84">
        <v>2147</v>
      </c>
      <c r="B473" s="335"/>
      <c r="D473" s="87"/>
      <c r="E473" s="84"/>
      <c r="F473" s="88"/>
      <c r="G473" s="84"/>
      <c r="H473" s="89"/>
      <c r="I473" s="88"/>
      <c r="J473" s="84"/>
      <c r="K473" s="88"/>
      <c r="L473" s="89"/>
      <c r="M473" s="88"/>
      <c r="N473" s="88"/>
      <c r="O473" s="88"/>
      <c r="P473" s="90"/>
      <c r="Q473" s="88"/>
      <c r="R473" s="88"/>
      <c r="S473" s="88"/>
      <c r="T473" s="90"/>
      <c r="U473" s="88"/>
      <c r="V473" s="88"/>
      <c r="W473" s="88"/>
      <c r="X473" s="90"/>
      <c r="Y473" s="84"/>
      <c r="Z473" s="84"/>
      <c r="AA473" s="94"/>
      <c r="AB473" s="115"/>
      <c r="AC473" s="84"/>
      <c r="AD473" s="84"/>
      <c r="AE473" s="115"/>
      <c r="AF473" s="84"/>
      <c r="AG473" s="84"/>
      <c r="AH473" s="115"/>
      <c r="AI473" s="84"/>
      <c r="AJ473" s="84"/>
      <c r="AK473" s="224"/>
      <c r="AL473" s="84"/>
      <c r="AM473" s="94"/>
      <c r="AN473" s="224"/>
      <c r="AO473" s="84"/>
      <c r="AP473" s="94"/>
      <c r="AQ473" s="224"/>
      <c r="AR473" s="84"/>
      <c r="AS473" s="94"/>
      <c r="AT473" s="224"/>
      <c r="AU473" s="84"/>
      <c r="AV473" s="225"/>
      <c r="AW473" s="226"/>
      <c r="AX473" s="226"/>
      <c r="AY473" s="227"/>
      <c r="AZ473" s="116"/>
      <c r="BA473" s="97"/>
      <c r="BB473" s="98"/>
      <c r="BC473" s="98"/>
      <c r="BD473" s="98"/>
      <c r="BE473" s="118"/>
      <c r="BF473" s="101"/>
      <c r="BG473" s="84"/>
      <c r="BH473" s="84"/>
      <c r="BI473" s="102"/>
      <c r="BJ473" s="102"/>
      <c r="BK473" s="102"/>
      <c r="BL473" s="103"/>
      <c r="BM473" s="104"/>
      <c r="BN473" s="102"/>
      <c r="BO473" s="102"/>
      <c r="BP473" s="104"/>
      <c r="BQ473" s="104"/>
      <c r="BR473" s="104"/>
      <c r="BS473" s="237"/>
      <c r="BT473" s="105">
        <f t="shared" si="276"/>
        <v>1</v>
      </c>
      <c r="BU473" s="105">
        <f t="shared" si="277"/>
        <v>1</v>
      </c>
      <c r="BV473" s="105">
        <f t="shared" si="278"/>
        <v>1</v>
      </c>
      <c r="BW473" s="105">
        <f t="shared" si="268"/>
        <v>1</v>
      </c>
      <c r="BX473" s="105">
        <f t="shared" si="279"/>
        <v>1</v>
      </c>
      <c r="BY473" s="105">
        <f t="shared" si="280"/>
        <v>1</v>
      </c>
      <c r="BZ473" s="105">
        <f t="shared" si="281"/>
        <v>1</v>
      </c>
      <c r="CA473" s="221">
        <v>0.98</v>
      </c>
      <c r="CB473" s="221">
        <v>0.9</v>
      </c>
      <c r="CC473" s="340"/>
      <c r="CD473" s="340"/>
      <c r="CE473" s="340"/>
      <c r="CF473" s="340"/>
      <c r="CG473" s="340"/>
      <c r="CH473" s="340"/>
      <c r="CI473" s="340"/>
      <c r="CJ473" s="222">
        <v>0.998</v>
      </c>
      <c r="CK473" s="222">
        <v>0.95</v>
      </c>
      <c r="CL473" s="223">
        <f t="shared" si="269"/>
        <v>0</v>
      </c>
      <c r="CM473" s="223">
        <f t="shared" si="270"/>
        <v>0</v>
      </c>
      <c r="CN473" s="223">
        <f t="shared" si="271"/>
        <v>0</v>
      </c>
      <c r="CO473" s="223">
        <f t="shared" si="272"/>
        <v>0</v>
      </c>
      <c r="CP473" s="223">
        <f t="shared" si="273"/>
        <v>0</v>
      </c>
      <c r="CQ473" s="223">
        <f t="shared" si="274"/>
        <v>0</v>
      </c>
      <c r="CR473" s="223">
        <f t="shared" si="275"/>
        <v>0</v>
      </c>
      <c r="CS473" s="343"/>
      <c r="CT473" s="343"/>
      <c r="CU473" s="343"/>
      <c r="CV473" s="343"/>
      <c r="CW473" s="343"/>
      <c r="CX473" s="343"/>
      <c r="CY473" s="343"/>
      <c r="CZ473" s="342"/>
      <c r="DA473" s="338"/>
      <c r="DB473" s="338"/>
      <c r="DC473" s="338"/>
      <c r="DD473" s="338"/>
      <c r="DE473" s="84">
        <f t="shared" si="292"/>
        <v>0</v>
      </c>
      <c r="DF473" s="84">
        <f t="shared" si="292"/>
        <v>0</v>
      </c>
      <c r="DG473" s="84">
        <f t="shared" si="292"/>
        <v>0</v>
      </c>
      <c r="DH473" s="84">
        <f t="shared" si="293"/>
        <v>0</v>
      </c>
      <c r="DI473" s="84">
        <f t="shared" si="293"/>
        <v>0</v>
      </c>
      <c r="DJ473" s="84">
        <f t="shared" si="293"/>
        <v>0</v>
      </c>
      <c r="DK473" s="84">
        <f t="shared" si="293"/>
        <v>0</v>
      </c>
      <c r="DL473" s="337"/>
      <c r="DM473" s="337"/>
      <c r="DN473" s="337"/>
      <c r="DO473" s="337"/>
      <c r="DP473" s="337"/>
      <c r="DQ473" s="337"/>
      <c r="DR473" s="337"/>
    </row>
    <row r="474" spans="1:122" ht="13.5" thickBot="1" x14ac:dyDescent="0.25">
      <c r="A474" s="84">
        <v>2148</v>
      </c>
      <c r="B474" s="335"/>
      <c r="D474" s="87"/>
      <c r="E474" s="84"/>
      <c r="F474" s="88"/>
      <c r="G474" s="84"/>
      <c r="H474" s="89"/>
      <c r="I474" s="88"/>
      <c r="J474" s="84"/>
      <c r="K474" s="88"/>
      <c r="L474" s="89"/>
      <c r="M474" s="88"/>
      <c r="N474" s="88"/>
      <c r="O474" s="88"/>
      <c r="P474" s="90"/>
      <c r="Q474" s="88"/>
      <c r="R474" s="88"/>
      <c r="S474" s="88"/>
      <c r="T474" s="90"/>
      <c r="U474" s="88"/>
      <c r="V474" s="88"/>
      <c r="W474" s="88"/>
      <c r="X474" s="90"/>
      <c r="Y474" s="84"/>
      <c r="Z474" s="84"/>
      <c r="AA474" s="94"/>
      <c r="AB474" s="115"/>
      <c r="AC474" s="84"/>
      <c r="AD474" s="84"/>
      <c r="AE474" s="115"/>
      <c r="AF474" s="84"/>
      <c r="AG474" s="84"/>
      <c r="AH474" s="115"/>
      <c r="AI474" s="84"/>
      <c r="AJ474" s="84"/>
      <c r="AK474" s="224"/>
      <c r="AL474" s="84"/>
      <c r="AM474" s="94"/>
      <c r="AN474" s="224"/>
      <c r="AO474" s="84"/>
      <c r="AP474" s="94"/>
      <c r="AQ474" s="224"/>
      <c r="AR474" s="84"/>
      <c r="AS474" s="94"/>
      <c r="AT474" s="224"/>
      <c r="AU474" s="84"/>
      <c r="AV474" s="225"/>
      <c r="AW474" s="226"/>
      <c r="AX474" s="226"/>
      <c r="AY474" s="227"/>
      <c r="AZ474" s="116"/>
      <c r="BA474" s="97"/>
      <c r="BB474" s="98"/>
      <c r="BC474" s="98"/>
      <c r="BD474" s="98"/>
      <c r="BE474" s="118"/>
      <c r="BF474" s="101"/>
      <c r="BG474" s="84"/>
      <c r="BH474" s="84"/>
      <c r="BI474" s="102"/>
      <c r="BJ474" s="102"/>
      <c r="BK474" s="102"/>
      <c r="BL474" s="103"/>
      <c r="BM474" s="104"/>
      <c r="BN474" s="102"/>
      <c r="BO474" s="102"/>
      <c r="BP474" s="104"/>
      <c r="BQ474" s="104"/>
      <c r="BR474" s="104"/>
      <c r="BS474" s="237"/>
      <c r="BT474" s="105">
        <f t="shared" si="276"/>
        <v>1</v>
      </c>
      <c r="BU474" s="105">
        <f t="shared" si="277"/>
        <v>1</v>
      </c>
      <c r="BV474" s="105">
        <f t="shared" si="278"/>
        <v>1</v>
      </c>
      <c r="BW474" s="105">
        <f t="shared" si="268"/>
        <v>1</v>
      </c>
      <c r="BX474" s="105">
        <f t="shared" si="279"/>
        <v>1</v>
      </c>
      <c r="BY474" s="105">
        <f t="shared" si="280"/>
        <v>1</v>
      </c>
      <c r="BZ474" s="105">
        <f t="shared" si="281"/>
        <v>1</v>
      </c>
      <c r="CA474" s="221">
        <v>0.98</v>
      </c>
      <c r="CB474" s="221">
        <v>0.9</v>
      </c>
      <c r="CC474" s="340"/>
      <c r="CD474" s="340"/>
      <c r="CE474" s="340"/>
      <c r="CF474" s="340"/>
      <c r="CG474" s="340"/>
      <c r="CH474" s="340"/>
      <c r="CI474" s="340"/>
      <c r="CJ474" s="222">
        <v>0.998</v>
      </c>
      <c r="CK474" s="222">
        <v>0.95</v>
      </c>
      <c r="CL474" s="223">
        <f t="shared" si="269"/>
        <v>0</v>
      </c>
      <c r="CM474" s="223">
        <f t="shared" si="270"/>
        <v>0</v>
      </c>
      <c r="CN474" s="223">
        <f t="shared" si="271"/>
        <v>0</v>
      </c>
      <c r="CO474" s="223">
        <f t="shared" si="272"/>
        <v>0</v>
      </c>
      <c r="CP474" s="223">
        <f t="shared" si="273"/>
        <v>0</v>
      </c>
      <c r="CQ474" s="223">
        <f t="shared" si="274"/>
        <v>0</v>
      </c>
      <c r="CR474" s="223">
        <f t="shared" si="275"/>
        <v>0</v>
      </c>
      <c r="CS474" s="343"/>
      <c r="CT474" s="343"/>
      <c r="CU474" s="343"/>
      <c r="CV474" s="343"/>
      <c r="CW474" s="343"/>
      <c r="CX474" s="343"/>
      <c r="CY474" s="343"/>
      <c r="CZ474" s="342"/>
      <c r="DA474" s="338"/>
      <c r="DB474" s="338"/>
      <c r="DC474" s="338"/>
      <c r="DD474" s="338"/>
      <c r="DE474" s="84">
        <f t="shared" si="292"/>
        <v>0</v>
      </c>
      <c r="DF474" s="84">
        <f t="shared" si="292"/>
        <v>0</v>
      </c>
      <c r="DG474" s="84">
        <f t="shared" si="292"/>
        <v>0</v>
      </c>
      <c r="DH474" s="84">
        <f t="shared" si="293"/>
        <v>0</v>
      </c>
      <c r="DI474" s="84">
        <f t="shared" si="293"/>
        <v>0</v>
      </c>
      <c r="DJ474" s="84">
        <f t="shared" si="293"/>
        <v>0</v>
      </c>
      <c r="DK474" s="84">
        <f t="shared" si="293"/>
        <v>0</v>
      </c>
      <c r="DL474" s="337"/>
      <c r="DM474" s="337"/>
      <c r="DN474" s="337"/>
      <c r="DO474" s="337"/>
      <c r="DP474" s="337"/>
      <c r="DQ474" s="337"/>
      <c r="DR474" s="337"/>
    </row>
    <row r="475" spans="1:122" ht="13.5" thickBot="1" x14ac:dyDescent="0.25">
      <c r="A475" s="84">
        <v>2149</v>
      </c>
      <c r="B475" s="335"/>
      <c r="AW475" s="235"/>
      <c r="AX475" s="235"/>
      <c r="AY475" s="236"/>
      <c r="BA475" s="97"/>
      <c r="BB475" s="98"/>
      <c r="BC475" s="98"/>
      <c r="BD475" s="99"/>
      <c r="BE475" s="100"/>
      <c r="CC475" s="340"/>
      <c r="CD475" s="340"/>
      <c r="CE475" s="340"/>
      <c r="CF475" s="340"/>
      <c r="CG475" s="340"/>
      <c r="CH475" s="340"/>
      <c r="CI475" s="340"/>
      <c r="CS475" s="343"/>
      <c r="CT475" s="343"/>
      <c r="CU475" s="343"/>
      <c r="CV475" s="343"/>
      <c r="CW475" s="343"/>
      <c r="CX475" s="343"/>
      <c r="CY475" s="343"/>
      <c r="CZ475" s="342"/>
      <c r="DA475" s="338"/>
      <c r="DB475" s="338"/>
      <c r="DC475" s="338"/>
      <c r="DD475" s="338"/>
      <c r="DL475" s="337"/>
      <c r="DM475" s="337"/>
      <c r="DN475" s="337"/>
      <c r="DO475" s="337"/>
      <c r="DP475" s="337"/>
      <c r="DQ475" s="337"/>
      <c r="DR475" s="337"/>
    </row>
    <row r="476" spans="1:122" ht="13.5" thickBot="1" x14ac:dyDescent="0.25">
      <c r="A476" s="84">
        <v>2150</v>
      </c>
      <c r="B476" s="335"/>
      <c r="AW476" s="235"/>
      <c r="AX476" s="235"/>
      <c r="AY476" s="236"/>
      <c r="BA476" s="97"/>
      <c r="BB476" s="98"/>
      <c r="BC476" s="98"/>
      <c r="BD476" s="99"/>
      <c r="BE476" s="100"/>
      <c r="CC476" s="340"/>
      <c r="CD476" s="340"/>
      <c r="CE476" s="340"/>
      <c r="CF476" s="340"/>
      <c r="CG476" s="340"/>
      <c r="CH476" s="340"/>
      <c r="CI476" s="340"/>
      <c r="CS476" s="343"/>
      <c r="CT476" s="343"/>
      <c r="CU476" s="343"/>
      <c r="CV476" s="343"/>
      <c r="CW476" s="343"/>
      <c r="CX476" s="343"/>
      <c r="CY476" s="343"/>
      <c r="CZ476" s="342"/>
      <c r="DA476" s="338"/>
      <c r="DB476" s="338"/>
      <c r="DC476" s="338"/>
      <c r="DD476" s="338"/>
      <c r="DL476" s="337"/>
      <c r="DM476" s="337"/>
      <c r="DN476" s="337"/>
      <c r="DO476" s="337"/>
      <c r="DP476" s="337"/>
      <c r="DQ476" s="337"/>
      <c r="DR476" s="337"/>
    </row>
    <row r="477" spans="1:122" ht="13.5" thickBot="1" x14ac:dyDescent="0.25">
      <c r="A477" s="84">
        <v>2151</v>
      </c>
      <c r="B477" s="335"/>
      <c r="AW477" s="235"/>
      <c r="AX477" s="235"/>
      <c r="AY477" s="236"/>
      <c r="BA477" s="97"/>
      <c r="BB477" s="98"/>
      <c r="BC477" s="98"/>
      <c r="BD477" s="99"/>
      <c r="BE477" s="100"/>
      <c r="CC477" s="340"/>
      <c r="CD477" s="340"/>
      <c r="CE477" s="340"/>
      <c r="CF477" s="340"/>
      <c r="CG477" s="340"/>
      <c r="CH477" s="340"/>
      <c r="CI477" s="340"/>
      <c r="CS477" s="343"/>
      <c r="CT477" s="343"/>
      <c r="CU477" s="343"/>
      <c r="CV477" s="343"/>
      <c r="CW477" s="343"/>
      <c r="CX477" s="343"/>
      <c r="CY477" s="343"/>
      <c r="CZ477" s="342"/>
      <c r="DA477" s="338"/>
      <c r="DB477" s="338"/>
      <c r="DC477" s="338"/>
      <c r="DD477" s="338"/>
      <c r="DL477" s="337"/>
      <c r="DM477" s="337"/>
      <c r="DN477" s="337"/>
      <c r="DO477" s="337"/>
      <c r="DP477" s="337"/>
      <c r="DQ477" s="337"/>
      <c r="DR477" s="337"/>
    </row>
    <row r="478" spans="1:122" ht="13.5" thickBot="1" x14ac:dyDescent="0.25">
      <c r="A478" s="84">
        <v>2152</v>
      </c>
      <c r="B478" s="336"/>
      <c r="AW478" s="235"/>
      <c r="AX478" s="235"/>
      <c r="AY478" s="236"/>
      <c r="BA478" s="97"/>
      <c r="BB478" s="98"/>
      <c r="BC478" s="98"/>
      <c r="BD478" s="98"/>
      <c r="BE478" s="118"/>
      <c r="CC478" s="341"/>
      <c r="CD478" s="341"/>
      <c r="CE478" s="341"/>
      <c r="CF478" s="341"/>
      <c r="CG478" s="341"/>
      <c r="CH478" s="341"/>
      <c r="CI478" s="341"/>
      <c r="CS478" s="343"/>
      <c r="CT478" s="343"/>
      <c r="CU478" s="343"/>
      <c r="CV478" s="343"/>
      <c r="CW478" s="343"/>
      <c r="CX478" s="343"/>
      <c r="CY478" s="343"/>
      <c r="CZ478" s="342"/>
      <c r="DA478" s="338"/>
      <c r="DB478" s="338"/>
      <c r="DC478" s="338"/>
      <c r="DD478" s="338"/>
      <c r="DL478" s="337"/>
      <c r="DM478" s="337"/>
      <c r="DN478" s="337"/>
      <c r="DO478" s="337"/>
      <c r="DP478" s="337"/>
      <c r="DQ478" s="337"/>
      <c r="DR478" s="337"/>
    </row>
    <row r="479" spans="1:122" ht="13.5" thickBot="1" x14ac:dyDescent="0.25">
      <c r="A479" s="84">
        <v>2153</v>
      </c>
      <c r="B479" s="334">
        <v>35</v>
      </c>
      <c r="AW479" s="235"/>
      <c r="AX479" s="235"/>
      <c r="AY479" s="236"/>
      <c r="BA479" s="97"/>
      <c r="BB479" s="98"/>
      <c r="BC479" s="98"/>
      <c r="BD479" s="98"/>
      <c r="BE479" s="118"/>
    </row>
    <row r="480" spans="1:122" ht="13.5" thickBot="1" x14ac:dyDescent="0.25">
      <c r="A480" s="84">
        <v>2154</v>
      </c>
      <c r="B480" s="335"/>
      <c r="AW480" s="235"/>
      <c r="AX480" s="235"/>
      <c r="AY480" s="236"/>
      <c r="BA480" s="97"/>
      <c r="BB480" s="98"/>
      <c r="BC480" s="98"/>
      <c r="BD480" s="99"/>
      <c r="BE480" s="100"/>
    </row>
    <row r="481" spans="1:57" ht="13.5" thickBot="1" x14ac:dyDescent="0.25">
      <c r="A481" s="84">
        <v>2155</v>
      </c>
      <c r="B481" s="335"/>
      <c r="AW481" s="235"/>
      <c r="AX481" s="235"/>
      <c r="AY481" s="236"/>
      <c r="BA481" s="97"/>
      <c r="BB481" s="98"/>
      <c r="BC481" s="98"/>
      <c r="BD481" s="99"/>
      <c r="BE481" s="100"/>
    </row>
    <row r="482" spans="1:57" ht="13.5" thickBot="1" x14ac:dyDescent="0.25">
      <c r="A482" s="84">
        <v>2156</v>
      </c>
      <c r="B482" s="335"/>
      <c r="AW482" s="235"/>
      <c r="AX482" s="235"/>
      <c r="AY482" s="236"/>
      <c r="BA482" s="97"/>
      <c r="BB482" s="98"/>
      <c r="BC482" s="98"/>
      <c r="BD482" s="99"/>
      <c r="BE482" s="100"/>
    </row>
    <row r="483" spans="1:57" ht="13.5" thickBot="1" x14ac:dyDescent="0.25">
      <c r="A483" s="84">
        <v>2157</v>
      </c>
      <c r="B483" s="335"/>
      <c r="AW483" s="235"/>
      <c r="AX483" s="235"/>
      <c r="AY483" s="236"/>
      <c r="BA483" s="97"/>
      <c r="BB483" s="98"/>
      <c r="BC483" s="98"/>
      <c r="BD483" s="99"/>
      <c r="BE483" s="100"/>
    </row>
    <row r="484" spans="1:57" ht="13.5" thickBot="1" x14ac:dyDescent="0.25">
      <c r="A484" s="84">
        <v>2158</v>
      </c>
      <c r="B484" s="335"/>
      <c r="AW484" s="235"/>
      <c r="AX484" s="235"/>
      <c r="AY484" s="236"/>
      <c r="BA484" s="97"/>
      <c r="BB484" s="98"/>
      <c r="BC484" s="98"/>
      <c r="BD484" s="99"/>
      <c r="BE484" s="100"/>
    </row>
    <row r="485" spans="1:57" ht="13.5" thickBot="1" x14ac:dyDescent="0.25">
      <c r="A485" s="84">
        <v>2159</v>
      </c>
      <c r="B485" s="336"/>
      <c r="AW485" s="235"/>
      <c r="AX485" s="235"/>
      <c r="AY485" s="236"/>
      <c r="BA485" s="97"/>
      <c r="BB485" s="98"/>
      <c r="BC485" s="98"/>
      <c r="BD485" s="98"/>
      <c r="BE485" s="118"/>
    </row>
    <row r="486" spans="1:57" ht="13.5" thickBot="1" x14ac:dyDescent="0.25">
      <c r="A486" s="84">
        <v>2160</v>
      </c>
      <c r="B486" s="334">
        <v>36</v>
      </c>
      <c r="AW486" s="235"/>
      <c r="AX486" s="235"/>
      <c r="AY486" s="236"/>
      <c r="BA486" s="97"/>
      <c r="BB486" s="98"/>
      <c r="BC486" s="98"/>
      <c r="BD486" s="98"/>
      <c r="BE486" s="118"/>
    </row>
    <row r="487" spans="1:57" ht="13.5" thickBot="1" x14ac:dyDescent="0.25">
      <c r="A487" s="84">
        <v>2161</v>
      </c>
      <c r="B487" s="335"/>
      <c r="AW487" s="235"/>
      <c r="AX487" s="235"/>
      <c r="AY487" s="236"/>
      <c r="BA487" s="97"/>
      <c r="BB487" s="98"/>
      <c r="BC487" s="98"/>
      <c r="BD487" s="99"/>
      <c r="BE487" s="100"/>
    </row>
    <row r="488" spans="1:57" ht="13.5" thickBot="1" x14ac:dyDescent="0.25">
      <c r="A488" s="84">
        <v>2162</v>
      </c>
      <c r="B488" s="335"/>
      <c r="AW488" s="235"/>
      <c r="AX488" s="235"/>
      <c r="AY488" s="236"/>
      <c r="BA488" s="97"/>
      <c r="BB488" s="98"/>
      <c r="BC488" s="98"/>
      <c r="BD488" s="99"/>
      <c r="BE488" s="100"/>
    </row>
    <row r="489" spans="1:57" ht="13.5" thickBot="1" x14ac:dyDescent="0.25">
      <c r="A489" s="84">
        <v>2163</v>
      </c>
      <c r="B489" s="335"/>
      <c r="AW489" s="235"/>
      <c r="AX489" s="235"/>
      <c r="AY489" s="236"/>
      <c r="BA489" s="97"/>
      <c r="BB489" s="98"/>
      <c r="BC489" s="98"/>
      <c r="BD489" s="99"/>
      <c r="BE489" s="100"/>
    </row>
    <row r="490" spans="1:57" ht="13.5" thickBot="1" x14ac:dyDescent="0.25">
      <c r="A490" s="84">
        <v>2164</v>
      </c>
      <c r="B490" s="335"/>
      <c r="AW490" s="235"/>
      <c r="AX490" s="235"/>
      <c r="AY490" s="236"/>
      <c r="BA490" s="97"/>
      <c r="BB490" s="98"/>
      <c r="BC490" s="98"/>
      <c r="BD490" s="99"/>
      <c r="BE490" s="100"/>
    </row>
    <row r="491" spans="1:57" ht="13.5" thickBot="1" x14ac:dyDescent="0.25">
      <c r="A491" s="84">
        <v>2165</v>
      </c>
      <c r="B491" s="335"/>
      <c r="AW491" s="235"/>
      <c r="AX491" s="235"/>
      <c r="AY491" s="236"/>
      <c r="BA491" s="97"/>
      <c r="BB491" s="98"/>
      <c r="BC491" s="98"/>
      <c r="BD491" s="99"/>
      <c r="BE491" s="100"/>
    </row>
    <row r="492" spans="1:57" ht="13.5" thickBot="1" x14ac:dyDescent="0.25">
      <c r="A492" s="84">
        <v>2166</v>
      </c>
      <c r="B492" s="336"/>
      <c r="AW492" s="235"/>
      <c r="AX492" s="235"/>
      <c r="AY492" s="236"/>
      <c r="BA492" s="97"/>
      <c r="BB492" s="98"/>
      <c r="BC492" s="98"/>
      <c r="BD492" s="98"/>
      <c r="BE492" s="118"/>
    </row>
    <row r="493" spans="1:57" ht="13.5" thickBot="1" x14ac:dyDescent="0.25">
      <c r="A493" s="84">
        <v>2167</v>
      </c>
      <c r="B493" s="334">
        <v>37</v>
      </c>
      <c r="AW493" s="235"/>
      <c r="AX493" s="235"/>
      <c r="AY493" s="236"/>
      <c r="BA493" s="97"/>
      <c r="BB493" s="98"/>
      <c r="BC493" s="98"/>
      <c r="BD493" s="98"/>
      <c r="BE493" s="118"/>
    </row>
    <row r="494" spans="1:57" ht="13.5" thickBot="1" x14ac:dyDescent="0.25">
      <c r="A494" s="84">
        <v>2168</v>
      </c>
      <c r="B494" s="335"/>
      <c r="AW494" s="235"/>
      <c r="AX494" s="235"/>
      <c r="AY494" s="236"/>
      <c r="BA494" s="97"/>
      <c r="BB494" s="98"/>
      <c r="BC494" s="98"/>
      <c r="BD494" s="99"/>
      <c r="BE494" s="100"/>
    </row>
    <row r="495" spans="1:57" ht="13.5" thickBot="1" x14ac:dyDescent="0.25">
      <c r="A495" s="84">
        <v>2169</v>
      </c>
      <c r="B495" s="335"/>
      <c r="AW495" s="235"/>
      <c r="AX495" s="235"/>
      <c r="AY495" s="236"/>
      <c r="BA495" s="97"/>
      <c r="BB495" s="98"/>
      <c r="BC495" s="98"/>
      <c r="BD495" s="99"/>
      <c r="BE495" s="100"/>
    </row>
    <row r="496" spans="1:57" ht="13.5" thickBot="1" x14ac:dyDescent="0.25">
      <c r="A496" s="84">
        <v>2170</v>
      </c>
      <c r="B496" s="335"/>
      <c r="AW496" s="235"/>
      <c r="AX496" s="235"/>
      <c r="AY496" s="236"/>
      <c r="BA496" s="97"/>
      <c r="BB496" s="98"/>
      <c r="BC496" s="98"/>
      <c r="BD496" s="99"/>
      <c r="BE496" s="100"/>
    </row>
    <row r="497" spans="1:57" ht="13.5" thickBot="1" x14ac:dyDescent="0.25">
      <c r="A497" s="84">
        <v>2171</v>
      </c>
      <c r="B497" s="335"/>
      <c r="AW497" s="235"/>
      <c r="AX497" s="235"/>
      <c r="AY497" s="236"/>
      <c r="BA497" s="97"/>
      <c r="BB497" s="98"/>
      <c r="BC497" s="98"/>
      <c r="BD497" s="99"/>
      <c r="BE497" s="100"/>
    </row>
    <row r="498" spans="1:57" ht="13.5" thickBot="1" x14ac:dyDescent="0.25">
      <c r="A498" s="84">
        <v>2172</v>
      </c>
      <c r="B498" s="335"/>
      <c r="AW498" s="235"/>
      <c r="AX498" s="235"/>
      <c r="AY498" s="236"/>
      <c r="BA498" s="97"/>
      <c r="BB498" s="98"/>
      <c r="BC498" s="98"/>
      <c r="BD498" s="99"/>
      <c r="BE498" s="100"/>
    </row>
    <row r="499" spans="1:57" ht="13.5" thickBot="1" x14ac:dyDescent="0.25">
      <c r="A499" s="84">
        <v>2173</v>
      </c>
      <c r="B499" s="336"/>
      <c r="AW499" s="235"/>
      <c r="AX499" s="235"/>
      <c r="AY499" s="236"/>
      <c r="BA499" s="97"/>
      <c r="BB499" s="98"/>
      <c r="BC499" s="98"/>
      <c r="BD499" s="98"/>
      <c r="BE499" s="118"/>
    </row>
    <row r="500" spans="1:57" ht="13.5" thickBot="1" x14ac:dyDescent="0.25">
      <c r="A500" s="84">
        <v>2174</v>
      </c>
      <c r="B500" s="334">
        <v>38</v>
      </c>
      <c r="AW500" s="235"/>
      <c r="AX500" s="235"/>
      <c r="AY500" s="236"/>
    </row>
    <row r="501" spans="1:57" ht="13.5" thickBot="1" x14ac:dyDescent="0.25">
      <c r="A501" s="84">
        <v>2175</v>
      </c>
      <c r="B501" s="335"/>
      <c r="AW501" s="235"/>
      <c r="AX501" s="235"/>
      <c r="AY501" s="236"/>
    </row>
    <row r="502" spans="1:57" ht="13.5" thickBot="1" x14ac:dyDescent="0.25">
      <c r="A502" s="84">
        <v>2176</v>
      </c>
      <c r="B502" s="335"/>
      <c r="AW502" s="235"/>
      <c r="AX502" s="235"/>
      <c r="AY502" s="236"/>
    </row>
    <row r="503" spans="1:57" ht="13.5" thickBot="1" x14ac:dyDescent="0.25">
      <c r="A503" s="84">
        <v>2177</v>
      </c>
      <c r="B503" s="335"/>
      <c r="AW503" s="235"/>
      <c r="AX503" s="235"/>
      <c r="AY503" s="236"/>
    </row>
    <row r="504" spans="1:57" ht="13.5" thickBot="1" x14ac:dyDescent="0.25">
      <c r="A504" s="84">
        <v>2178</v>
      </c>
      <c r="B504" s="335"/>
      <c r="AW504" s="235"/>
      <c r="AX504" s="235"/>
      <c r="AY504" s="236"/>
    </row>
    <row r="505" spans="1:57" ht="13.5" thickBot="1" x14ac:dyDescent="0.25">
      <c r="A505" s="84">
        <v>2179</v>
      </c>
      <c r="B505" s="335"/>
      <c r="AW505" s="235"/>
      <c r="AX505" s="235"/>
      <c r="AY505" s="236"/>
    </row>
    <row r="506" spans="1:57" ht="13.5" thickBot="1" x14ac:dyDescent="0.25">
      <c r="A506" s="84">
        <v>2180</v>
      </c>
      <c r="B506" s="336"/>
      <c r="AW506" s="235"/>
      <c r="AX506" s="235"/>
      <c r="AY506" s="236"/>
    </row>
    <row r="507" spans="1:57" ht="13.5" thickBot="1" x14ac:dyDescent="0.25">
      <c r="A507" s="84">
        <v>2181</v>
      </c>
      <c r="B507" s="334">
        <v>39</v>
      </c>
      <c r="AW507" s="235"/>
      <c r="AX507" s="235"/>
      <c r="AY507" s="236"/>
    </row>
    <row r="508" spans="1:57" ht="13.5" thickBot="1" x14ac:dyDescent="0.25">
      <c r="A508" s="84">
        <v>2182</v>
      </c>
      <c r="B508" s="335"/>
      <c r="AW508" s="235"/>
      <c r="AX508" s="235"/>
      <c r="AY508" s="236"/>
    </row>
    <row r="509" spans="1:57" ht="13.5" thickBot="1" x14ac:dyDescent="0.25">
      <c r="A509" s="84">
        <v>2183</v>
      </c>
      <c r="B509" s="335"/>
      <c r="AW509" s="235"/>
      <c r="AX509" s="235"/>
      <c r="AY509" s="236"/>
    </row>
    <row r="510" spans="1:57" ht="13.5" thickBot="1" x14ac:dyDescent="0.25">
      <c r="A510" s="84">
        <v>2184</v>
      </c>
      <c r="B510" s="335"/>
      <c r="AW510" s="235"/>
      <c r="AX510" s="235"/>
      <c r="AY510" s="236"/>
    </row>
    <row r="511" spans="1:57" ht="13.5" thickBot="1" x14ac:dyDescent="0.25">
      <c r="A511" s="84">
        <v>2185</v>
      </c>
      <c r="B511" s="335"/>
      <c r="AW511" s="235"/>
      <c r="AX511" s="235"/>
      <c r="AY511" s="236"/>
    </row>
    <row r="512" spans="1:57" ht="13.5" thickBot="1" x14ac:dyDescent="0.25">
      <c r="A512" s="84">
        <v>2186</v>
      </c>
      <c r="B512" s="335"/>
      <c r="AW512" s="235"/>
      <c r="AX512" s="235"/>
      <c r="AY512" s="236"/>
    </row>
    <row r="513" spans="1:51" ht="13.5" thickBot="1" x14ac:dyDescent="0.25">
      <c r="A513" s="84">
        <v>2187</v>
      </c>
      <c r="B513" s="336"/>
      <c r="AW513" s="235"/>
      <c r="AX513" s="235"/>
      <c r="AY513" s="236"/>
    </row>
    <row r="514" spans="1:51" ht="13.5" thickBot="1" x14ac:dyDescent="0.25">
      <c r="A514" s="84">
        <v>2188</v>
      </c>
      <c r="B514" s="334">
        <v>40</v>
      </c>
      <c r="AW514" s="235"/>
      <c r="AX514" s="235"/>
      <c r="AY514" s="236"/>
    </row>
    <row r="515" spans="1:51" ht="13.5" thickBot="1" x14ac:dyDescent="0.25">
      <c r="A515" s="84">
        <v>2189</v>
      </c>
      <c r="B515" s="335"/>
      <c r="AW515" s="235"/>
      <c r="AX515" s="235"/>
      <c r="AY515" s="236"/>
    </row>
    <row r="516" spans="1:51" ht="13.5" thickBot="1" x14ac:dyDescent="0.25">
      <c r="A516" s="84">
        <v>2190</v>
      </c>
      <c r="B516" s="335"/>
      <c r="AW516" s="235"/>
      <c r="AX516" s="235"/>
      <c r="AY516" s="236"/>
    </row>
    <row r="517" spans="1:51" ht="13.5" thickBot="1" x14ac:dyDescent="0.25">
      <c r="A517" s="84">
        <v>2191</v>
      </c>
      <c r="B517" s="335"/>
      <c r="AW517" s="235"/>
      <c r="AX517" s="235"/>
      <c r="AY517" s="236"/>
    </row>
    <row r="518" spans="1:51" ht="13.5" thickBot="1" x14ac:dyDescent="0.25">
      <c r="A518" s="84">
        <v>2192</v>
      </c>
      <c r="B518" s="335"/>
      <c r="AW518" s="235"/>
      <c r="AX518" s="235"/>
      <c r="AY518" s="236"/>
    </row>
    <row r="519" spans="1:51" ht="13.5" thickBot="1" x14ac:dyDescent="0.25">
      <c r="A519" s="84">
        <v>2193</v>
      </c>
      <c r="B519" s="335"/>
      <c r="AW519" s="235"/>
      <c r="AX519" s="235"/>
      <c r="AY519" s="236"/>
    </row>
    <row r="520" spans="1:51" ht="13.5" thickBot="1" x14ac:dyDescent="0.25">
      <c r="A520" s="84">
        <v>2194</v>
      </c>
      <c r="B520" s="336"/>
      <c r="AW520" s="235"/>
      <c r="AX520" s="235"/>
      <c r="AY520" s="236"/>
    </row>
    <row r="521" spans="1:51" ht="13.5" thickBot="1" x14ac:dyDescent="0.25">
      <c r="A521" s="84">
        <v>2195</v>
      </c>
      <c r="B521" s="334">
        <v>41</v>
      </c>
      <c r="AW521" s="235"/>
      <c r="AX521" s="235"/>
      <c r="AY521" s="236"/>
    </row>
    <row r="522" spans="1:51" ht="13.5" thickBot="1" x14ac:dyDescent="0.25">
      <c r="A522" s="84">
        <v>2196</v>
      </c>
      <c r="B522" s="335"/>
      <c r="AW522" s="235"/>
      <c r="AX522" s="235"/>
      <c r="AY522" s="236"/>
    </row>
    <row r="523" spans="1:51" ht="13.5" thickBot="1" x14ac:dyDescent="0.25">
      <c r="A523" s="84">
        <v>2197</v>
      </c>
      <c r="B523" s="335"/>
      <c r="AW523" s="235"/>
      <c r="AX523" s="235"/>
      <c r="AY523" s="236"/>
    </row>
    <row r="524" spans="1:51" ht="13.5" thickBot="1" x14ac:dyDescent="0.25">
      <c r="A524" s="84">
        <v>2198</v>
      </c>
      <c r="B524" s="335"/>
      <c r="AW524" s="235"/>
      <c r="AX524" s="235"/>
      <c r="AY524" s="236"/>
    </row>
    <row r="525" spans="1:51" ht="13.5" thickBot="1" x14ac:dyDescent="0.25">
      <c r="A525" s="84">
        <v>2199</v>
      </c>
      <c r="B525" s="335"/>
      <c r="AW525" s="235"/>
      <c r="AX525" s="235"/>
      <c r="AY525" s="236"/>
    </row>
    <row r="526" spans="1:51" ht="13.5" thickBot="1" x14ac:dyDescent="0.25">
      <c r="A526" s="84">
        <v>2200</v>
      </c>
      <c r="B526" s="335"/>
      <c r="AW526" s="235"/>
      <c r="AX526" s="235"/>
      <c r="AY526" s="236"/>
    </row>
    <row r="527" spans="1:51" ht="13.5" thickBot="1" x14ac:dyDescent="0.25">
      <c r="A527" s="84">
        <v>2201</v>
      </c>
      <c r="B527" s="336"/>
      <c r="AW527" s="235"/>
      <c r="AX527" s="235"/>
      <c r="AY527" s="236"/>
    </row>
    <row r="528" spans="1:51" ht="13.5" thickBot="1" x14ac:dyDescent="0.25">
      <c r="AW528" s="235"/>
      <c r="AX528" s="235"/>
      <c r="AY528" s="236"/>
    </row>
    <row r="529" spans="49:51" ht="13.5" thickBot="1" x14ac:dyDescent="0.25">
      <c r="AW529" s="235"/>
      <c r="AX529" s="235"/>
      <c r="AY529" s="236"/>
    </row>
    <row r="530" spans="49:51" ht="13.5" thickBot="1" x14ac:dyDescent="0.25">
      <c r="AW530" s="235"/>
      <c r="AX530" s="235"/>
      <c r="AY530" s="236"/>
    </row>
    <row r="531" spans="49:51" ht="13.5" thickBot="1" x14ac:dyDescent="0.25">
      <c r="AW531" s="235"/>
      <c r="AX531" s="235"/>
      <c r="AY531" s="236"/>
    </row>
    <row r="532" spans="49:51" ht="13.5" thickBot="1" x14ac:dyDescent="0.25">
      <c r="AW532" s="235"/>
      <c r="AX532" s="235"/>
      <c r="AY532" s="236"/>
    </row>
    <row r="533" spans="49:51" ht="13.5" thickBot="1" x14ac:dyDescent="0.25">
      <c r="AW533" s="235"/>
      <c r="AX533" s="235"/>
      <c r="AY533" s="236"/>
    </row>
    <row r="534" spans="49:51" ht="13.5" thickBot="1" x14ac:dyDescent="0.25">
      <c r="AW534" s="235"/>
      <c r="AX534" s="235"/>
      <c r="AY534" s="236"/>
    </row>
    <row r="535" spans="49:51" ht="13.5" thickBot="1" x14ac:dyDescent="0.25">
      <c r="AW535" s="235"/>
      <c r="AX535" s="235"/>
      <c r="AY535" s="236"/>
    </row>
    <row r="536" spans="49:51" ht="13.5" thickBot="1" x14ac:dyDescent="0.25">
      <c r="AW536" s="235"/>
      <c r="AX536" s="235"/>
      <c r="AY536" s="236"/>
    </row>
    <row r="537" spans="49:51" ht="13.5" thickBot="1" x14ac:dyDescent="0.25">
      <c r="AW537" s="235"/>
      <c r="AX537" s="235"/>
      <c r="AY537" s="236"/>
    </row>
    <row r="538" spans="49:51" ht="13.5" thickBot="1" x14ac:dyDescent="0.25">
      <c r="AW538" s="235"/>
      <c r="AX538" s="235"/>
      <c r="AY538" s="236"/>
    </row>
    <row r="539" spans="49:51" ht="13.5" thickBot="1" x14ac:dyDescent="0.25">
      <c r="AW539" s="235"/>
      <c r="AX539" s="235"/>
      <c r="AY539" s="236"/>
    </row>
    <row r="540" spans="49:51" ht="13.5" thickBot="1" x14ac:dyDescent="0.25">
      <c r="AW540" s="235"/>
      <c r="AX540" s="235"/>
      <c r="AY540" s="236"/>
    </row>
    <row r="541" spans="49:51" ht="13.5" thickBot="1" x14ac:dyDescent="0.25">
      <c r="AW541" s="235"/>
      <c r="AX541" s="235"/>
      <c r="AY541" s="236"/>
    </row>
    <row r="542" spans="49:51" ht="13.5" thickBot="1" x14ac:dyDescent="0.25">
      <c r="AW542" s="235"/>
      <c r="AX542" s="235"/>
      <c r="AY542" s="236"/>
    </row>
    <row r="543" spans="49:51" ht="13.5" thickBot="1" x14ac:dyDescent="0.25">
      <c r="AW543" s="235"/>
      <c r="AX543" s="235"/>
      <c r="AY543" s="236"/>
    </row>
    <row r="544" spans="49:51" ht="13.5" thickBot="1" x14ac:dyDescent="0.25">
      <c r="AW544" s="235"/>
      <c r="AX544" s="235"/>
      <c r="AY544" s="236"/>
    </row>
    <row r="545" spans="49:51" ht="13.5" thickBot="1" x14ac:dyDescent="0.25">
      <c r="AW545" s="235"/>
      <c r="AX545" s="235"/>
      <c r="AY545" s="236"/>
    </row>
    <row r="546" spans="49:51" ht="13.5" thickBot="1" x14ac:dyDescent="0.25">
      <c r="AW546" s="235"/>
      <c r="AX546" s="235"/>
      <c r="AY546" s="236"/>
    </row>
    <row r="547" spans="49:51" ht="13.5" thickBot="1" x14ac:dyDescent="0.25">
      <c r="AW547" s="235"/>
      <c r="AX547" s="235"/>
      <c r="AY547" s="236"/>
    </row>
    <row r="548" spans="49:51" ht="13.5" thickBot="1" x14ac:dyDescent="0.25">
      <c r="AW548" s="235"/>
      <c r="AX548" s="235"/>
      <c r="AY548" s="236"/>
    </row>
    <row r="549" spans="49:51" ht="13.5" thickBot="1" x14ac:dyDescent="0.25">
      <c r="AW549" s="235"/>
      <c r="AX549" s="235"/>
      <c r="AY549" s="236"/>
    </row>
    <row r="550" spans="49:51" ht="13.5" thickBot="1" x14ac:dyDescent="0.25">
      <c r="AW550" s="235"/>
      <c r="AX550" s="235"/>
      <c r="AY550" s="236"/>
    </row>
    <row r="551" spans="49:51" ht="13.5" thickBot="1" x14ac:dyDescent="0.25">
      <c r="AW551" s="235"/>
      <c r="AX551" s="235"/>
      <c r="AY551" s="236"/>
    </row>
    <row r="552" spans="49:51" ht="13.5" thickBot="1" x14ac:dyDescent="0.25">
      <c r="AW552" s="235"/>
      <c r="AX552" s="235"/>
      <c r="AY552" s="236"/>
    </row>
    <row r="553" spans="49:51" ht="13.5" thickBot="1" x14ac:dyDescent="0.25">
      <c r="AW553" s="235"/>
      <c r="AX553" s="235"/>
      <c r="AY553" s="236"/>
    </row>
    <row r="554" spans="49:51" ht="13.5" thickBot="1" x14ac:dyDescent="0.25">
      <c r="AW554" s="235"/>
      <c r="AX554" s="235"/>
      <c r="AY554" s="236"/>
    </row>
    <row r="555" spans="49:51" ht="13.5" thickBot="1" x14ac:dyDescent="0.25">
      <c r="AW555" s="235"/>
      <c r="AX555" s="235"/>
      <c r="AY555" s="236"/>
    </row>
    <row r="556" spans="49:51" ht="13.5" thickBot="1" x14ac:dyDescent="0.25">
      <c r="AW556" s="235"/>
      <c r="AX556" s="235"/>
      <c r="AY556" s="236"/>
    </row>
    <row r="557" spans="49:51" ht="13.5" thickBot="1" x14ac:dyDescent="0.25">
      <c r="AW557" s="235"/>
      <c r="AX557" s="235"/>
      <c r="AY557" s="236"/>
    </row>
    <row r="558" spans="49:51" ht="13.5" thickBot="1" x14ac:dyDescent="0.25">
      <c r="AW558" s="235"/>
      <c r="AX558" s="235"/>
      <c r="AY558" s="236"/>
    </row>
    <row r="559" spans="49:51" ht="13.5" thickBot="1" x14ac:dyDescent="0.25">
      <c r="AW559" s="235"/>
      <c r="AX559" s="235"/>
      <c r="AY559" s="236"/>
    </row>
    <row r="560" spans="49:51" ht="13.5" thickBot="1" x14ac:dyDescent="0.25">
      <c r="AW560" s="235"/>
      <c r="AX560" s="235"/>
      <c r="AY560" s="236"/>
    </row>
    <row r="561" spans="49:51" ht="13.5" thickBot="1" x14ac:dyDescent="0.25">
      <c r="AW561" s="235"/>
      <c r="AX561" s="235"/>
      <c r="AY561" s="236"/>
    </row>
    <row r="562" spans="49:51" ht="13.5" thickBot="1" x14ac:dyDescent="0.25">
      <c r="AW562" s="235"/>
      <c r="AX562" s="235"/>
      <c r="AY562" s="236"/>
    </row>
    <row r="563" spans="49:51" ht="13.5" thickBot="1" x14ac:dyDescent="0.25">
      <c r="AW563" s="235"/>
      <c r="AX563" s="235"/>
      <c r="AY563" s="236"/>
    </row>
    <row r="564" spans="49:51" ht="13.5" thickBot="1" x14ac:dyDescent="0.25">
      <c r="AW564" s="235"/>
      <c r="AX564" s="235"/>
      <c r="AY564" s="236"/>
    </row>
    <row r="565" spans="49:51" ht="13.5" thickBot="1" x14ac:dyDescent="0.25">
      <c r="AW565" s="235"/>
      <c r="AX565" s="235"/>
      <c r="AY565" s="236"/>
    </row>
    <row r="566" spans="49:51" ht="13.5" thickBot="1" x14ac:dyDescent="0.25">
      <c r="AW566" s="235"/>
      <c r="AX566" s="235"/>
      <c r="AY566" s="236"/>
    </row>
    <row r="567" spans="49:51" ht="13.5" thickBot="1" x14ac:dyDescent="0.25">
      <c r="AW567" s="235"/>
      <c r="AX567" s="235"/>
      <c r="AY567" s="236"/>
    </row>
    <row r="568" spans="49:51" ht="13.5" thickBot="1" x14ac:dyDescent="0.25">
      <c r="AW568" s="235"/>
      <c r="AX568" s="235"/>
      <c r="AY568" s="236"/>
    </row>
    <row r="569" spans="49:51" ht="13.5" thickBot="1" x14ac:dyDescent="0.25">
      <c r="AW569" s="235"/>
      <c r="AX569" s="235"/>
      <c r="AY569" s="236"/>
    </row>
    <row r="570" spans="49:51" ht="13.5" thickBot="1" x14ac:dyDescent="0.25">
      <c r="AW570" s="235"/>
      <c r="AX570" s="235"/>
      <c r="AY570" s="236"/>
    </row>
    <row r="571" spans="49:51" ht="13.5" thickBot="1" x14ac:dyDescent="0.25">
      <c r="AW571" s="235"/>
      <c r="AX571" s="235"/>
      <c r="AY571" s="236"/>
    </row>
    <row r="572" spans="49:51" ht="13.5" thickBot="1" x14ac:dyDescent="0.25">
      <c r="AW572" s="235"/>
      <c r="AX572" s="235"/>
      <c r="AY572" s="236"/>
    </row>
    <row r="573" spans="49:51" ht="13.5" thickBot="1" x14ac:dyDescent="0.25">
      <c r="AW573" s="235"/>
      <c r="AX573" s="235"/>
      <c r="AY573" s="236"/>
    </row>
    <row r="574" spans="49:51" ht="13.5" thickBot="1" x14ac:dyDescent="0.25">
      <c r="AW574" s="235"/>
      <c r="AX574" s="235"/>
      <c r="AY574" s="236"/>
    </row>
    <row r="575" spans="49:51" ht="13.5" thickBot="1" x14ac:dyDescent="0.25">
      <c r="AW575" s="235"/>
      <c r="AX575" s="235"/>
      <c r="AY575" s="236"/>
    </row>
    <row r="576" spans="49:51" ht="13.5" thickBot="1" x14ac:dyDescent="0.25">
      <c r="AW576" s="235"/>
      <c r="AX576" s="235"/>
      <c r="AY576" s="236"/>
    </row>
    <row r="577" spans="49:51" ht="13.5" thickBot="1" x14ac:dyDescent="0.25">
      <c r="AW577" s="235"/>
      <c r="AX577" s="235"/>
      <c r="AY577" s="236"/>
    </row>
    <row r="578" spans="49:51" ht="13.5" thickBot="1" x14ac:dyDescent="0.25">
      <c r="AW578" s="235"/>
      <c r="AX578" s="235"/>
      <c r="AY578" s="236"/>
    </row>
    <row r="579" spans="49:51" ht="13.5" thickBot="1" x14ac:dyDescent="0.25">
      <c r="AW579" s="235"/>
      <c r="AX579" s="235"/>
      <c r="AY579" s="236"/>
    </row>
    <row r="580" spans="49:51" ht="13.5" thickBot="1" x14ac:dyDescent="0.25">
      <c r="AW580" s="235"/>
      <c r="AX580" s="235"/>
      <c r="AY580" s="236"/>
    </row>
    <row r="581" spans="49:51" ht="13.5" thickBot="1" x14ac:dyDescent="0.25">
      <c r="AW581" s="235"/>
      <c r="AX581" s="235"/>
      <c r="AY581" s="236"/>
    </row>
    <row r="582" spans="49:51" ht="13.5" thickBot="1" x14ac:dyDescent="0.25">
      <c r="AW582" s="235"/>
      <c r="AX582" s="235"/>
      <c r="AY582" s="236"/>
    </row>
    <row r="583" spans="49:51" ht="13.5" thickBot="1" x14ac:dyDescent="0.25">
      <c r="AW583" s="235"/>
      <c r="AX583" s="235"/>
      <c r="AY583" s="236"/>
    </row>
    <row r="584" spans="49:51" ht="13.5" thickBot="1" x14ac:dyDescent="0.25">
      <c r="AW584" s="235"/>
      <c r="AX584" s="235"/>
      <c r="AY584" s="236"/>
    </row>
    <row r="585" spans="49:51" ht="13.5" thickBot="1" x14ac:dyDescent="0.25">
      <c r="AW585" s="235"/>
      <c r="AX585" s="235"/>
      <c r="AY585" s="236"/>
    </row>
    <row r="586" spans="49:51" ht="13.5" thickBot="1" x14ac:dyDescent="0.25">
      <c r="AW586" s="235"/>
      <c r="AX586" s="235"/>
      <c r="AY586" s="236"/>
    </row>
    <row r="587" spans="49:51" ht="13.5" thickBot="1" x14ac:dyDescent="0.25">
      <c r="AW587" s="235"/>
      <c r="AX587" s="235"/>
      <c r="AY587" s="236"/>
    </row>
    <row r="588" spans="49:51" ht="13.5" thickBot="1" x14ac:dyDescent="0.25">
      <c r="AW588" s="235"/>
      <c r="AX588" s="235"/>
      <c r="AY588" s="236"/>
    </row>
    <row r="589" spans="49:51" ht="13.5" thickBot="1" x14ac:dyDescent="0.25">
      <c r="AW589" s="235"/>
      <c r="AX589" s="235"/>
      <c r="AY589" s="236"/>
    </row>
    <row r="590" spans="49:51" ht="13.5" thickBot="1" x14ac:dyDescent="0.25">
      <c r="AW590" s="235"/>
      <c r="AX590" s="235"/>
      <c r="AY590" s="236"/>
    </row>
    <row r="591" spans="49:51" ht="13.5" thickBot="1" x14ac:dyDescent="0.25">
      <c r="AW591" s="235"/>
      <c r="AX591" s="235"/>
      <c r="AY591" s="236"/>
    </row>
    <row r="592" spans="49:51" ht="13.5" thickBot="1" x14ac:dyDescent="0.25">
      <c r="AW592" s="235"/>
      <c r="AX592" s="235"/>
      <c r="AY592" s="236"/>
    </row>
    <row r="593" spans="49:51" ht="13.5" thickBot="1" x14ac:dyDescent="0.25">
      <c r="AW593" s="235"/>
      <c r="AX593" s="235"/>
      <c r="AY593" s="236"/>
    </row>
    <row r="594" spans="49:51" ht="13.5" thickBot="1" x14ac:dyDescent="0.25">
      <c r="AW594" s="235"/>
      <c r="AX594" s="235"/>
      <c r="AY594" s="236"/>
    </row>
    <row r="595" spans="49:51" ht="13.5" thickBot="1" x14ac:dyDescent="0.25">
      <c r="AW595" s="235"/>
      <c r="AX595" s="235"/>
      <c r="AY595" s="236"/>
    </row>
    <row r="596" spans="49:51" ht="13.5" thickBot="1" x14ac:dyDescent="0.25">
      <c r="AW596" s="235"/>
      <c r="AX596" s="235"/>
      <c r="AY596" s="236"/>
    </row>
    <row r="597" spans="49:51" ht="13.5" thickBot="1" x14ac:dyDescent="0.25">
      <c r="AW597" s="235"/>
      <c r="AX597" s="235"/>
      <c r="AY597" s="236"/>
    </row>
    <row r="598" spans="49:51" ht="13.5" thickBot="1" x14ac:dyDescent="0.25">
      <c r="AW598" s="235"/>
      <c r="AX598" s="235"/>
      <c r="AY598" s="236"/>
    </row>
    <row r="599" spans="49:51" ht="13.5" thickBot="1" x14ac:dyDescent="0.25">
      <c r="AW599" s="235"/>
      <c r="AX599" s="235"/>
      <c r="AY599" s="236"/>
    </row>
    <row r="600" spans="49:51" ht="13.5" thickBot="1" x14ac:dyDescent="0.25">
      <c r="AW600" s="235"/>
      <c r="AX600" s="235"/>
      <c r="AY600" s="236"/>
    </row>
    <row r="601" spans="49:51" ht="13.5" thickBot="1" x14ac:dyDescent="0.25">
      <c r="AW601" s="235"/>
      <c r="AX601" s="235"/>
      <c r="AY601" s="236"/>
    </row>
    <row r="602" spans="49:51" ht="13.5" thickBot="1" x14ac:dyDescent="0.25">
      <c r="AW602" s="235"/>
      <c r="AX602" s="235"/>
      <c r="AY602" s="236"/>
    </row>
    <row r="603" spans="49:51" ht="13.5" thickBot="1" x14ac:dyDescent="0.25">
      <c r="AW603" s="235"/>
      <c r="AX603" s="235"/>
      <c r="AY603" s="236"/>
    </row>
    <row r="604" spans="49:51" ht="13.5" thickBot="1" x14ac:dyDescent="0.25">
      <c r="AW604" s="235"/>
      <c r="AX604" s="235"/>
      <c r="AY604" s="236"/>
    </row>
    <row r="605" spans="49:51" ht="13.5" thickBot="1" x14ac:dyDescent="0.25">
      <c r="AW605" s="235"/>
      <c r="AX605" s="235"/>
      <c r="AY605" s="236"/>
    </row>
    <row r="606" spans="49:51" ht="13.5" thickBot="1" x14ac:dyDescent="0.25">
      <c r="AW606" s="235"/>
      <c r="AX606" s="235"/>
      <c r="AY606" s="236"/>
    </row>
    <row r="607" spans="49:51" ht="13.5" thickBot="1" x14ac:dyDescent="0.25">
      <c r="AW607" s="235"/>
      <c r="AX607" s="235"/>
      <c r="AY607" s="236"/>
    </row>
    <row r="608" spans="49:51" ht="13.5" thickBot="1" x14ac:dyDescent="0.25">
      <c r="AW608" s="235"/>
      <c r="AX608" s="235"/>
      <c r="AY608" s="236"/>
    </row>
    <row r="609" spans="49:51" ht="13.5" thickBot="1" x14ac:dyDescent="0.25">
      <c r="AW609" s="235"/>
      <c r="AX609" s="235"/>
      <c r="AY609" s="236"/>
    </row>
    <row r="610" spans="49:51" ht="13.5" thickBot="1" x14ac:dyDescent="0.25">
      <c r="AW610" s="235"/>
      <c r="AX610" s="235"/>
      <c r="AY610" s="236"/>
    </row>
    <row r="611" spans="49:51" ht="13.5" thickBot="1" x14ac:dyDescent="0.25">
      <c r="AW611" s="235"/>
      <c r="AX611" s="235"/>
      <c r="AY611" s="236"/>
    </row>
    <row r="612" spans="49:51" ht="13.5" thickBot="1" x14ac:dyDescent="0.25">
      <c r="AW612" s="235"/>
      <c r="AX612" s="235"/>
      <c r="AY612" s="236"/>
    </row>
    <row r="613" spans="49:51" ht="13.5" thickBot="1" x14ac:dyDescent="0.25">
      <c r="AW613" s="235"/>
      <c r="AX613" s="235"/>
      <c r="AY613" s="236"/>
    </row>
    <row r="614" spans="49:51" ht="13.5" thickBot="1" x14ac:dyDescent="0.25">
      <c r="AW614" s="235"/>
      <c r="AX614" s="235"/>
      <c r="AY614" s="236"/>
    </row>
    <row r="615" spans="49:51" ht="13.5" thickBot="1" x14ac:dyDescent="0.25">
      <c r="AW615" s="235"/>
      <c r="AX615" s="235"/>
      <c r="AY615" s="236"/>
    </row>
    <row r="616" spans="49:51" ht="13.5" thickBot="1" x14ac:dyDescent="0.25">
      <c r="AW616" s="235"/>
      <c r="AX616" s="235"/>
      <c r="AY616" s="236"/>
    </row>
    <row r="617" spans="49:51" ht="13.5" thickBot="1" x14ac:dyDescent="0.25">
      <c r="AW617" s="235"/>
      <c r="AX617" s="235"/>
      <c r="AY617" s="236"/>
    </row>
    <row r="618" spans="49:51" ht="13.5" thickBot="1" x14ac:dyDescent="0.25">
      <c r="AW618" s="235"/>
      <c r="AX618" s="235"/>
      <c r="AY618" s="236"/>
    </row>
    <row r="619" spans="49:51" ht="13.5" thickBot="1" x14ac:dyDescent="0.25">
      <c r="AW619" s="235"/>
      <c r="AX619" s="235"/>
      <c r="AY619" s="236"/>
    </row>
    <row r="620" spans="49:51" ht="13.5" thickBot="1" x14ac:dyDescent="0.25">
      <c r="AW620" s="235"/>
      <c r="AX620" s="235"/>
      <c r="AY620" s="236"/>
    </row>
    <row r="621" spans="49:51" ht="13.5" thickBot="1" x14ac:dyDescent="0.25">
      <c r="AW621" s="235"/>
      <c r="AX621" s="235"/>
      <c r="AY621" s="236"/>
    </row>
    <row r="622" spans="49:51" ht="13.5" thickBot="1" x14ac:dyDescent="0.25">
      <c r="AW622" s="235"/>
      <c r="AX622" s="235"/>
      <c r="AY622" s="236"/>
    </row>
    <row r="623" spans="49:51" ht="13.5" thickBot="1" x14ac:dyDescent="0.25">
      <c r="AW623" s="235"/>
      <c r="AX623" s="235"/>
      <c r="AY623" s="236"/>
    </row>
    <row r="624" spans="49:51" ht="13.5" thickBot="1" x14ac:dyDescent="0.25">
      <c r="AW624" s="235"/>
      <c r="AX624" s="235"/>
      <c r="AY624" s="236"/>
    </row>
    <row r="625" spans="49:51" ht="13.5" thickBot="1" x14ac:dyDescent="0.25">
      <c r="AW625" s="235"/>
      <c r="AX625" s="235"/>
      <c r="AY625" s="236"/>
    </row>
    <row r="626" spans="49:51" ht="13.5" thickBot="1" x14ac:dyDescent="0.25">
      <c r="AW626" s="235"/>
      <c r="AX626" s="235"/>
      <c r="AY626" s="236"/>
    </row>
    <row r="627" spans="49:51" ht="13.5" thickBot="1" x14ac:dyDescent="0.25">
      <c r="AW627" s="235"/>
      <c r="AX627" s="235"/>
      <c r="AY627" s="236"/>
    </row>
    <row r="628" spans="49:51" ht="13.5" thickBot="1" x14ac:dyDescent="0.25">
      <c r="AW628" s="235"/>
      <c r="AX628" s="235"/>
      <c r="AY628" s="236"/>
    </row>
    <row r="629" spans="49:51" ht="13.5" thickBot="1" x14ac:dyDescent="0.25">
      <c r="AW629" s="235"/>
      <c r="AX629" s="235"/>
      <c r="AY629" s="236"/>
    </row>
    <row r="630" spans="49:51" ht="13.5" thickBot="1" x14ac:dyDescent="0.25">
      <c r="AW630" s="235"/>
      <c r="AX630" s="235"/>
      <c r="AY630" s="236"/>
    </row>
    <row r="631" spans="49:51" ht="13.5" thickBot="1" x14ac:dyDescent="0.25">
      <c r="AW631" s="235"/>
      <c r="AX631" s="235"/>
      <c r="AY631" s="236"/>
    </row>
    <row r="632" spans="49:51" ht="13.5" thickBot="1" x14ac:dyDescent="0.25">
      <c r="AW632" s="235"/>
      <c r="AX632" s="235"/>
      <c r="AY632" s="236"/>
    </row>
    <row r="633" spans="49:51" ht="13.5" thickBot="1" x14ac:dyDescent="0.25">
      <c r="AW633" s="235"/>
      <c r="AX633" s="235"/>
      <c r="AY633" s="236"/>
    </row>
    <row r="634" spans="49:51" ht="13.5" thickBot="1" x14ac:dyDescent="0.25">
      <c r="AW634" s="235"/>
      <c r="AX634" s="235"/>
      <c r="AY634" s="236"/>
    </row>
    <row r="635" spans="49:51" ht="13.5" thickBot="1" x14ac:dyDescent="0.25">
      <c r="AW635" s="235"/>
      <c r="AX635" s="235"/>
      <c r="AY635" s="236"/>
    </row>
    <row r="636" spans="49:51" ht="13.5" thickBot="1" x14ac:dyDescent="0.25">
      <c r="AW636" s="235"/>
      <c r="AX636" s="235"/>
      <c r="AY636" s="236"/>
    </row>
    <row r="637" spans="49:51" ht="13.5" thickBot="1" x14ac:dyDescent="0.25">
      <c r="AW637" s="235"/>
      <c r="AX637" s="235"/>
      <c r="AY637" s="236"/>
    </row>
    <row r="638" spans="49:51" ht="13.5" thickBot="1" x14ac:dyDescent="0.25">
      <c r="AW638" s="235"/>
      <c r="AX638" s="235"/>
      <c r="AY638" s="236"/>
    </row>
    <row r="639" spans="49:51" ht="13.5" thickBot="1" x14ac:dyDescent="0.25">
      <c r="AW639" s="235"/>
      <c r="AX639" s="235"/>
      <c r="AY639" s="236"/>
    </row>
    <row r="640" spans="49:51" ht="13.5" thickBot="1" x14ac:dyDescent="0.25">
      <c r="AW640" s="235"/>
      <c r="AX640" s="235"/>
      <c r="AY640" s="236"/>
    </row>
    <row r="641" spans="49:51" ht="13.5" thickBot="1" x14ac:dyDescent="0.25">
      <c r="AW641" s="235"/>
      <c r="AX641" s="235"/>
      <c r="AY641" s="236"/>
    </row>
    <row r="642" spans="49:51" ht="13.5" thickBot="1" x14ac:dyDescent="0.25">
      <c r="AW642" s="235"/>
      <c r="AX642" s="235"/>
      <c r="AY642" s="236"/>
    </row>
    <row r="643" spans="49:51" ht="13.5" thickBot="1" x14ac:dyDescent="0.25">
      <c r="AW643" s="235"/>
      <c r="AX643" s="235"/>
      <c r="AY643" s="236"/>
    </row>
    <row r="644" spans="49:51" ht="13.5" thickBot="1" x14ac:dyDescent="0.25">
      <c r="AW644" s="235"/>
      <c r="AX644" s="235"/>
      <c r="AY644" s="236"/>
    </row>
    <row r="645" spans="49:51" ht="13.5" thickBot="1" x14ac:dyDescent="0.25">
      <c r="AW645" s="235"/>
      <c r="AX645" s="235"/>
      <c r="AY645" s="236"/>
    </row>
    <row r="646" spans="49:51" ht="13.5" thickBot="1" x14ac:dyDescent="0.25">
      <c r="AW646" s="235"/>
      <c r="AX646" s="235"/>
      <c r="AY646" s="236"/>
    </row>
    <row r="647" spans="49:51" ht="13.5" thickBot="1" x14ac:dyDescent="0.25">
      <c r="AW647" s="235"/>
      <c r="AX647" s="235"/>
      <c r="AY647" s="236"/>
    </row>
    <row r="648" spans="49:51" ht="13.5" thickBot="1" x14ac:dyDescent="0.25">
      <c r="AW648" s="235"/>
      <c r="AX648" s="235"/>
      <c r="AY648" s="236"/>
    </row>
    <row r="649" spans="49:51" ht="13.5" thickBot="1" x14ac:dyDescent="0.25">
      <c r="AW649" s="235"/>
      <c r="AX649" s="235"/>
      <c r="AY649" s="236"/>
    </row>
    <row r="650" spans="49:51" ht="13.5" thickBot="1" x14ac:dyDescent="0.25">
      <c r="AW650" s="235"/>
      <c r="AX650" s="235"/>
      <c r="AY650" s="236"/>
    </row>
    <row r="651" spans="49:51" ht="13.5" thickBot="1" x14ac:dyDescent="0.25">
      <c r="AW651" s="235"/>
      <c r="AX651" s="235"/>
      <c r="AY651" s="236"/>
    </row>
    <row r="652" spans="49:51" ht="13.5" thickBot="1" x14ac:dyDescent="0.25">
      <c r="AW652" s="235"/>
      <c r="AX652" s="235"/>
      <c r="AY652" s="236"/>
    </row>
    <row r="653" spans="49:51" ht="13.5" thickBot="1" x14ac:dyDescent="0.25">
      <c r="AW653" s="235"/>
      <c r="AX653" s="235"/>
      <c r="AY653" s="236"/>
    </row>
    <row r="654" spans="49:51" ht="13.5" thickBot="1" x14ac:dyDescent="0.25">
      <c r="AW654" s="235"/>
      <c r="AX654" s="235"/>
      <c r="AY654" s="236"/>
    </row>
    <row r="655" spans="49:51" ht="13.5" thickBot="1" x14ac:dyDescent="0.25">
      <c r="AW655" s="235"/>
      <c r="AX655" s="235"/>
      <c r="AY655" s="236"/>
    </row>
    <row r="656" spans="49:51" ht="13.5" thickBot="1" x14ac:dyDescent="0.25">
      <c r="AW656" s="235"/>
      <c r="AX656" s="235"/>
      <c r="AY656" s="236"/>
    </row>
    <row r="657" spans="49:51" ht="13.5" thickBot="1" x14ac:dyDescent="0.25">
      <c r="AW657" s="235"/>
      <c r="AX657" s="235"/>
      <c r="AY657" s="236"/>
    </row>
    <row r="658" spans="49:51" ht="13.5" thickBot="1" x14ac:dyDescent="0.25">
      <c r="AW658" s="235"/>
      <c r="AX658" s="235"/>
      <c r="AY658" s="236"/>
    </row>
    <row r="659" spans="49:51" ht="13.5" thickBot="1" x14ac:dyDescent="0.25">
      <c r="AW659" s="235"/>
      <c r="AX659" s="235"/>
      <c r="AY659" s="236"/>
    </row>
    <row r="660" spans="49:51" ht="13.5" thickBot="1" x14ac:dyDescent="0.25">
      <c r="AW660" s="235"/>
      <c r="AX660" s="235"/>
      <c r="AY660" s="236"/>
    </row>
    <row r="661" spans="49:51" ht="13.5" thickBot="1" x14ac:dyDescent="0.25">
      <c r="AW661" s="235"/>
      <c r="AX661" s="235"/>
      <c r="AY661" s="236"/>
    </row>
    <row r="662" spans="49:51" ht="13.5" thickBot="1" x14ac:dyDescent="0.25">
      <c r="AW662" s="235"/>
      <c r="AX662" s="235"/>
      <c r="AY662" s="236"/>
    </row>
    <row r="663" spans="49:51" ht="13.5" thickBot="1" x14ac:dyDescent="0.25">
      <c r="AW663" s="235"/>
      <c r="AX663" s="235"/>
      <c r="AY663" s="236"/>
    </row>
    <row r="664" spans="49:51" ht="13.5" thickBot="1" x14ac:dyDescent="0.25">
      <c r="AW664" s="235"/>
      <c r="AX664" s="235"/>
      <c r="AY664" s="236"/>
    </row>
    <row r="665" spans="49:51" ht="13.5" thickBot="1" x14ac:dyDescent="0.25">
      <c r="AW665" s="235"/>
      <c r="AX665" s="235"/>
      <c r="AY665" s="236"/>
    </row>
    <row r="666" spans="49:51" ht="13.5" thickBot="1" x14ac:dyDescent="0.25">
      <c r="AW666" s="235"/>
      <c r="AX666" s="235"/>
      <c r="AY666" s="236"/>
    </row>
    <row r="667" spans="49:51" ht="13.5" thickBot="1" x14ac:dyDescent="0.25">
      <c r="AW667" s="235"/>
      <c r="AX667" s="235"/>
      <c r="AY667" s="236"/>
    </row>
    <row r="668" spans="49:51" ht="13.5" thickBot="1" x14ac:dyDescent="0.25">
      <c r="AW668" s="235"/>
      <c r="AX668" s="235"/>
      <c r="AY668" s="236"/>
    </row>
    <row r="669" spans="49:51" ht="13.5" thickBot="1" x14ac:dyDescent="0.25">
      <c r="AW669" s="235"/>
      <c r="AX669" s="235"/>
      <c r="AY669" s="236"/>
    </row>
    <row r="670" spans="49:51" ht="13.5" thickBot="1" x14ac:dyDescent="0.25">
      <c r="AW670" s="235"/>
      <c r="AX670" s="235"/>
      <c r="AY670" s="236"/>
    </row>
    <row r="671" spans="49:51" ht="13.5" thickBot="1" x14ac:dyDescent="0.25">
      <c r="AW671" s="235"/>
      <c r="AX671" s="235"/>
      <c r="AY671" s="236"/>
    </row>
    <row r="672" spans="49:51" ht="13.5" thickBot="1" x14ac:dyDescent="0.25">
      <c r="AW672" s="235"/>
      <c r="AX672" s="235"/>
      <c r="AY672" s="236"/>
    </row>
    <row r="673" spans="49:51" ht="13.5" thickBot="1" x14ac:dyDescent="0.25">
      <c r="AW673" s="235"/>
      <c r="AX673" s="235"/>
      <c r="AY673" s="236"/>
    </row>
    <row r="674" spans="49:51" ht="13.5" thickBot="1" x14ac:dyDescent="0.25">
      <c r="AW674" s="235"/>
      <c r="AX674" s="235"/>
      <c r="AY674" s="236"/>
    </row>
    <row r="675" spans="49:51" ht="13.5" thickBot="1" x14ac:dyDescent="0.25">
      <c r="AW675" s="235"/>
      <c r="AX675" s="235"/>
      <c r="AY675" s="236"/>
    </row>
    <row r="676" spans="49:51" ht="13.5" thickBot="1" x14ac:dyDescent="0.25">
      <c r="AW676" s="235"/>
      <c r="AX676" s="235"/>
      <c r="AY676" s="236"/>
    </row>
    <row r="677" spans="49:51" ht="13.5" thickBot="1" x14ac:dyDescent="0.25">
      <c r="AW677" s="235"/>
      <c r="AX677" s="235"/>
      <c r="AY677" s="236"/>
    </row>
    <row r="678" spans="49:51" ht="13.5" thickBot="1" x14ac:dyDescent="0.25">
      <c r="AW678" s="235"/>
      <c r="AX678" s="235"/>
      <c r="AY678" s="236"/>
    </row>
    <row r="679" spans="49:51" ht="13.5" thickBot="1" x14ac:dyDescent="0.25">
      <c r="AW679" s="235"/>
      <c r="AX679" s="235"/>
      <c r="AY679" s="236"/>
    </row>
    <row r="680" spans="49:51" ht="13.5" thickBot="1" x14ac:dyDescent="0.25">
      <c r="AW680" s="235"/>
      <c r="AX680" s="235"/>
      <c r="AY680" s="236"/>
    </row>
    <row r="681" spans="49:51" ht="13.5" thickBot="1" x14ac:dyDescent="0.25">
      <c r="AW681" s="235"/>
      <c r="AX681" s="235"/>
      <c r="AY681" s="236"/>
    </row>
    <row r="682" spans="49:51" ht="13.5" thickBot="1" x14ac:dyDescent="0.25">
      <c r="AW682" s="235"/>
      <c r="AX682" s="235"/>
      <c r="AY682" s="236"/>
    </row>
    <row r="683" spans="49:51" ht="13.5" thickBot="1" x14ac:dyDescent="0.25">
      <c r="AW683" s="235"/>
      <c r="AX683" s="235"/>
      <c r="AY683" s="236"/>
    </row>
    <row r="684" spans="49:51" ht="13.5" thickBot="1" x14ac:dyDescent="0.25">
      <c r="AW684" s="235"/>
      <c r="AX684" s="235"/>
      <c r="AY684" s="236"/>
    </row>
    <row r="685" spans="49:51" ht="13.5" thickBot="1" x14ac:dyDescent="0.25">
      <c r="AW685" s="235"/>
      <c r="AX685" s="235"/>
      <c r="AY685" s="236"/>
    </row>
    <row r="686" spans="49:51" ht="13.5" thickBot="1" x14ac:dyDescent="0.25">
      <c r="AW686" s="235"/>
      <c r="AX686" s="235"/>
      <c r="AY686" s="236"/>
    </row>
    <row r="687" spans="49:51" ht="13.5" thickBot="1" x14ac:dyDescent="0.25">
      <c r="AW687" s="235"/>
      <c r="AX687" s="235"/>
      <c r="AY687" s="236"/>
    </row>
    <row r="688" spans="49:51" ht="13.5" thickBot="1" x14ac:dyDescent="0.25">
      <c r="AW688" s="235"/>
      <c r="AX688" s="235"/>
      <c r="AY688" s="236"/>
    </row>
    <row r="689" spans="49:51" ht="13.5" thickBot="1" x14ac:dyDescent="0.25">
      <c r="AW689" s="235"/>
      <c r="AX689" s="235"/>
      <c r="AY689" s="236"/>
    </row>
    <row r="690" spans="49:51" ht="13.5" thickBot="1" x14ac:dyDescent="0.25">
      <c r="AW690" s="235"/>
      <c r="AX690" s="235"/>
      <c r="AY690" s="236"/>
    </row>
    <row r="691" spans="49:51" ht="13.5" thickBot="1" x14ac:dyDescent="0.25">
      <c r="AW691" s="235"/>
      <c r="AX691" s="235"/>
      <c r="AY691" s="236"/>
    </row>
    <row r="692" spans="49:51" ht="13.5" thickBot="1" x14ac:dyDescent="0.25">
      <c r="AW692" s="235"/>
      <c r="AX692" s="235"/>
      <c r="AY692" s="236"/>
    </row>
    <row r="693" spans="49:51" ht="13.5" thickBot="1" x14ac:dyDescent="0.25">
      <c r="AW693" s="235"/>
      <c r="AX693" s="235"/>
      <c r="AY693" s="236"/>
    </row>
    <row r="694" spans="49:51" ht="13.5" thickBot="1" x14ac:dyDescent="0.25">
      <c r="AW694" s="235"/>
      <c r="AX694" s="235"/>
      <c r="AY694" s="236"/>
    </row>
    <row r="695" spans="49:51" ht="13.5" thickBot="1" x14ac:dyDescent="0.25">
      <c r="AW695" s="235"/>
      <c r="AX695" s="235"/>
      <c r="AY695" s="236"/>
    </row>
    <row r="696" spans="49:51" ht="13.5" thickBot="1" x14ac:dyDescent="0.25">
      <c r="AW696" s="235"/>
      <c r="AX696" s="235"/>
      <c r="AY696" s="236"/>
    </row>
    <row r="697" spans="49:51" ht="13.5" thickBot="1" x14ac:dyDescent="0.25">
      <c r="AW697" s="235"/>
      <c r="AX697" s="235"/>
      <c r="AY697" s="236"/>
    </row>
    <row r="698" spans="49:51" ht="13.5" thickBot="1" x14ac:dyDescent="0.25">
      <c r="AW698" s="235"/>
      <c r="AX698" s="235"/>
      <c r="AY698" s="236"/>
    </row>
    <row r="699" spans="49:51" ht="13.5" thickBot="1" x14ac:dyDescent="0.25">
      <c r="AW699" s="235"/>
      <c r="AX699" s="235"/>
      <c r="AY699" s="236"/>
    </row>
    <row r="700" spans="49:51" ht="13.5" thickBot="1" x14ac:dyDescent="0.25">
      <c r="AW700" s="235"/>
      <c r="AX700" s="235"/>
      <c r="AY700" s="236"/>
    </row>
    <row r="701" spans="49:51" ht="13.5" thickBot="1" x14ac:dyDescent="0.25">
      <c r="AW701" s="235"/>
      <c r="AX701" s="235"/>
      <c r="AY701" s="236"/>
    </row>
    <row r="702" spans="49:51" ht="13.5" thickBot="1" x14ac:dyDescent="0.25">
      <c r="AW702" s="235"/>
      <c r="AX702" s="235"/>
      <c r="AY702" s="236"/>
    </row>
    <row r="703" spans="49:51" ht="13.5" thickBot="1" x14ac:dyDescent="0.25">
      <c r="AW703" s="235"/>
      <c r="AX703" s="235"/>
      <c r="AY703" s="236"/>
    </row>
    <row r="704" spans="49:51" ht="13.5" thickBot="1" x14ac:dyDescent="0.25">
      <c r="AW704" s="235"/>
      <c r="AX704" s="235"/>
      <c r="AY704" s="236"/>
    </row>
    <row r="705" spans="49:51" ht="13.5" thickBot="1" x14ac:dyDescent="0.25">
      <c r="AW705" s="235"/>
      <c r="AX705" s="235"/>
      <c r="AY705" s="236"/>
    </row>
    <row r="706" spans="49:51" ht="13.5" thickBot="1" x14ac:dyDescent="0.25">
      <c r="AW706" s="235"/>
      <c r="AX706" s="235"/>
      <c r="AY706" s="236"/>
    </row>
    <row r="707" spans="49:51" ht="13.5" thickBot="1" x14ac:dyDescent="0.25">
      <c r="AW707" s="235"/>
      <c r="AX707" s="235"/>
      <c r="AY707" s="236"/>
    </row>
    <row r="708" spans="49:51" ht="13.5" thickBot="1" x14ac:dyDescent="0.25">
      <c r="AW708" s="235"/>
      <c r="AX708" s="235"/>
      <c r="AY708" s="236"/>
    </row>
    <row r="709" spans="49:51" ht="13.5" thickBot="1" x14ac:dyDescent="0.25">
      <c r="AW709" s="235"/>
      <c r="AX709" s="235"/>
      <c r="AY709" s="236"/>
    </row>
    <row r="710" spans="49:51" ht="13.5" thickBot="1" x14ac:dyDescent="0.25">
      <c r="AW710" s="235"/>
      <c r="AX710" s="235"/>
      <c r="AY710" s="236"/>
    </row>
    <row r="711" spans="49:51" ht="13.5" thickBot="1" x14ac:dyDescent="0.25">
      <c r="AW711" s="235"/>
      <c r="AX711" s="235"/>
      <c r="AY711" s="236"/>
    </row>
    <row r="712" spans="49:51" ht="13.5" thickBot="1" x14ac:dyDescent="0.25">
      <c r="AW712" s="235"/>
      <c r="AX712" s="235"/>
      <c r="AY712" s="236"/>
    </row>
    <row r="713" spans="49:51" ht="13.5" thickBot="1" x14ac:dyDescent="0.25">
      <c r="AW713" s="235"/>
      <c r="AX713" s="235"/>
      <c r="AY713" s="236"/>
    </row>
    <row r="714" spans="49:51" ht="13.5" thickBot="1" x14ac:dyDescent="0.25">
      <c r="AW714" s="235"/>
      <c r="AX714" s="235"/>
      <c r="AY714" s="236"/>
    </row>
    <row r="715" spans="49:51" ht="13.5" thickBot="1" x14ac:dyDescent="0.25">
      <c r="AW715" s="235"/>
      <c r="AX715" s="235"/>
      <c r="AY715" s="236"/>
    </row>
    <row r="716" spans="49:51" ht="13.5" thickBot="1" x14ac:dyDescent="0.25">
      <c r="AW716" s="235"/>
      <c r="AX716" s="235"/>
      <c r="AY716" s="236"/>
    </row>
    <row r="717" spans="49:51" ht="13.5" thickBot="1" x14ac:dyDescent="0.25">
      <c r="AW717" s="235"/>
      <c r="AX717" s="235"/>
      <c r="AY717" s="236"/>
    </row>
    <row r="718" spans="49:51" ht="13.5" thickBot="1" x14ac:dyDescent="0.25">
      <c r="AW718" s="235"/>
      <c r="AX718" s="235"/>
      <c r="AY718" s="236"/>
    </row>
    <row r="719" spans="49:51" ht="13.5" thickBot="1" x14ac:dyDescent="0.25">
      <c r="AW719" s="235"/>
      <c r="AX719" s="235"/>
      <c r="AY719" s="236"/>
    </row>
    <row r="720" spans="49:51" ht="13.5" thickBot="1" x14ac:dyDescent="0.25">
      <c r="AW720" s="235"/>
      <c r="AX720" s="235"/>
      <c r="AY720" s="236"/>
    </row>
    <row r="721" spans="49:51" ht="13.5" thickBot="1" x14ac:dyDescent="0.25">
      <c r="AW721" s="235"/>
      <c r="AX721" s="235"/>
      <c r="AY721" s="236"/>
    </row>
    <row r="722" spans="49:51" ht="13.5" thickBot="1" x14ac:dyDescent="0.25">
      <c r="AW722" s="235"/>
      <c r="AX722" s="235"/>
      <c r="AY722" s="236"/>
    </row>
    <row r="723" spans="49:51" ht="13.5" thickBot="1" x14ac:dyDescent="0.25">
      <c r="AW723" s="235"/>
      <c r="AX723" s="235"/>
      <c r="AY723" s="236"/>
    </row>
    <row r="724" spans="49:51" ht="13.5" thickBot="1" x14ac:dyDescent="0.25">
      <c r="AW724" s="235"/>
      <c r="AX724" s="235"/>
      <c r="AY724" s="236"/>
    </row>
    <row r="725" spans="49:51" ht="13.5" thickBot="1" x14ac:dyDescent="0.25">
      <c r="AW725" s="235"/>
      <c r="AX725" s="235"/>
      <c r="AY725" s="236"/>
    </row>
    <row r="726" spans="49:51" ht="13.5" thickBot="1" x14ac:dyDescent="0.25">
      <c r="AW726" s="235"/>
      <c r="AX726" s="235"/>
      <c r="AY726" s="236"/>
    </row>
    <row r="727" spans="49:51" ht="13.5" thickBot="1" x14ac:dyDescent="0.25">
      <c r="AW727" s="235"/>
      <c r="AX727" s="235"/>
      <c r="AY727" s="236"/>
    </row>
    <row r="728" spans="49:51" ht="13.5" thickBot="1" x14ac:dyDescent="0.25">
      <c r="AW728" s="235"/>
      <c r="AX728" s="235"/>
      <c r="AY728" s="236"/>
    </row>
    <row r="729" spans="49:51" ht="13.5" thickBot="1" x14ac:dyDescent="0.25">
      <c r="AW729" s="235"/>
      <c r="AX729" s="235"/>
      <c r="AY729" s="236"/>
    </row>
    <row r="730" spans="49:51" ht="13.5" thickBot="1" x14ac:dyDescent="0.25">
      <c r="AW730" s="235"/>
      <c r="AX730" s="235"/>
      <c r="AY730" s="236"/>
    </row>
    <row r="731" spans="49:51" ht="13.5" thickBot="1" x14ac:dyDescent="0.25">
      <c r="AW731" s="235"/>
      <c r="AX731" s="235"/>
      <c r="AY731" s="236"/>
    </row>
    <row r="732" spans="49:51" ht="13.5" thickBot="1" x14ac:dyDescent="0.25">
      <c r="AW732" s="235"/>
      <c r="AX732" s="235"/>
      <c r="AY732" s="236"/>
    </row>
    <row r="733" spans="49:51" ht="13.5" thickBot="1" x14ac:dyDescent="0.25">
      <c r="AW733" s="235"/>
      <c r="AX733" s="235"/>
      <c r="AY733" s="236"/>
    </row>
    <row r="734" spans="49:51" ht="13.5" thickBot="1" x14ac:dyDescent="0.25">
      <c r="AW734" s="235"/>
      <c r="AX734" s="235"/>
      <c r="AY734" s="236"/>
    </row>
    <row r="735" spans="49:51" ht="13.5" thickBot="1" x14ac:dyDescent="0.25">
      <c r="AW735" s="235"/>
      <c r="AX735" s="235"/>
      <c r="AY735" s="236"/>
    </row>
    <row r="736" spans="49:51" ht="13.5" thickBot="1" x14ac:dyDescent="0.25">
      <c r="AW736" s="235"/>
      <c r="AX736" s="235"/>
      <c r="AY736" s="236"/>
    </row>
    <row r="737" spans="49:51" ht="13.5" thickBot="1" x14ac:dyDescent="0.25">
      <c r="AW737" s="235"/>
      <c r="AX737" s="235"/>
      <c r="AY737" s="236"/>
    </row>
    <row r="738" spans="49:51" ht="13.5" thickBot="1" x14ac:dyDescent="0.25">
      <c r="AW738" s="235"/>
      <c r="AX738" s="235"/>
      <c r="AY738" s="236"/>
    </row>
    <row r="739" spans="49:51" ht="13.5" thickBot="1" x14ac:dyDescent="0.25">
      <c r="AW739" s="235"/>
      <c r="AX739" s="235"/>
      <c r="AY739" s="236"/>
    </row>
    <row r="740" spans="49:51" ht="13.5" thickBot="1" x14ac:dyDescent="0.25">
      <c r="AW740" s="235"/>
      <c r="AX740" s="235"/>
      <c r="AY740" s="236"/>
    </row>
    <row r="741" spans="49:51" ht="13.5" thickBot="1" x14ac:dyDescent="0.25">
      <c r="AW741" s="235"/>
      <c r="AX741" s="235"/>
      <c r="AY741" s="236"/>
    </row>
    <row r="742" spans="49:51" ht="13.5" thickBot="1" x14ac:dyDescent="0.25">
      <c r="AW742" s="235"/>
      <c r="AX742" s="235"/>
      <c r="AY742" s="236"/>
    </row>
    <row r="743" spans="49:51" ht="13.5" thickBot="1" x14ac:dyDescent="0.25">
      <c r="AW743" s="235"/>
      <c r="AX743" s="235"/>
      <c r="AY743" s="236"/>
    </row>
    <row r="744" spans="49:51" ht="13.5" thickBot="1" x14ac:dyDescent="0.25">
      <c r="AW744" s="235"/>
      <c r="AX744" s="235"/>
      <c r="AY744" s="236"/>
    </row>
    <row r="745" spans="49:51" ht="13.5" thickBot="1" x14ac:dyDescent="0.25">
      <c r="AW745" s="235"/>
      <c r="AX745" s="235"/>
      <c r="AY745" s="236"/>
    </row>
    <row r="746" spans="49:51" ht="13.5" thickBot="1" x14ac:dyDescent="0.25">
      <c r="AW746" s="235"/>
      <c r="AX746" s="235"/>
      <c r="AY746" s="236"/>
    </row>
    <row r="747" spans="49:51" ht="13.5" thickBot="1" x14ac:dyDescent="0.25">
      <c r="AW747" s="235"/>
      <c r="AX747" s="235"/>
      <c r="AY747" s="236"/>
    </row>
    <row r="748" spans="49:51" ht="13.5" thickBot="1" x14ac:dyDescent="0.25">
      <c r="AW748" s="235"/>
      <c r="AX748" s="235"/>
      <c r="AY748" s="236"/>
    </row>
    <row r="749" spans="49:51" ht="13.5" thickBot="1" x14ac:dyDescent="0.25">
      <c r="AW749" s="235"/>
      <c r="AX749" s="235"/>
      <c r="AY749" s="236"/>
    </row>
    <row r="750" spans="49:51" ht="13.5" thickBot="1" x14ac:dyDescent="0.25">
      <c r="AW750" s="235"/>
      <c r="AX750" s="235"/>
      <c r="AY750" s="236"/>
    </row>
    <row r="751" spans="49:51" ht="13.5" thickBot="1" x14ac:dyDescent="0.25">
      <c r="AW751" s="235"/>
      <c r="AX751" s="235"/>
      <c r="AY751" s="236"/>
    </row>
    <row r="752" spans="49:51" ht="13.5" thickBot="1" x14ac:dyDescent="0.25">
      <c r="AW752" s="235"/>
      <c r="AX752" s="235"/>
      <c r="AY752" s="236"/>
    </row>
    <row r="753" spans="49:51" ht="13.5" thickBot="1" x14ac:dyDescent="0.25">
      <c r="AW753" s="235"/>
      <c r="AX753" s="235"/>
      <c r="AY753" s="236"/>
    </row>
    <row r="754" spans="49:51" ht="13.5" thickBot="1" x14ac:dyDescent="0.25">
      <c r="AW754" s="235"/>
      <c r="AX754" s="235"/>
      <c r="AY754" s="236"/>
    </row>
    <row r="755" spans="49:51" ht="13.5" thickBot="1" x14ac:dyDescent="0.25">
      <c r="AW755" s="235"/>
      <c r="AX755" s="235"/>
      <c r="AY755" s="236"/>
    </row>
    <row r="756" spans="49:51" ht="13.5" thickBot="1" x14ac:dyDescent="0.25">
      <c r="AW756" s="235"/>
      <c r="AX756" s="235"/>
      <c r="AY756" s="236"/>
    </row>
    <row r="757" spans="49:51" ht="13.5" thickBot="1" x14ac:dyDescent="0.25">
      <c r="AW757" s="235"/>
      <c r="AX757" s="235"/>
      <c r="AY757" s="236"/>
    </row>
    <row r="758" spans="49:51" ht="13.5" thickBot="1" x14ac:dyDescent="0.25">
      <c r="AW758" s="235"/>
      <c r="AX758" s="235"/>
      <c r="AY758" s="236"/>
    </row>
    <row r="759" spans="49:51" ht="13.5" thickBot="1" x14ac:dyDescent="0.25">
      <c r="AW759" s="235"/>
      <c r="AX759" s="235"/>
      <c r="AY759" s="236"/>
    </row>
    <row r="760" spans="49:51" ht="13.5" thickBot="1" x14ac:dyDescent="0.25">
      <c r="AW760" s="235"/>
      <c r="AX760" s="235"/>
      <c r="AY760" s="236"/>
    </row>
    <row r="761" spans="49:51" ht="13.5" thickBot="1" x14ac:dyDescent="0.25">
      <c r="AW761" s="235"/>
      <c r="AX761" s="235"/>
      <c r="AY761" s="236"/>
    </row>
    <row r="762" spans="49:51" ht="13.5" thickBot="1" x14ac:dyDescent="0.25">
      <c r="AW762" s="235"/>
      <c r="AX762" s="235"/>
      <c r="AY762" s="236"/>
    </row>
    <row r="763" spans="49:51" ht="13.5" thickBot="1" x14ac:dyDescent="0.25">
      <c r="AW763" s="235"/>
      <c r="AX763" s="235"/>
      <c r="AY763" s="236"/>
    </row>
    <row r="764" spans="49:51" ht="13.5" thickBot="1" x14ac:dyDescent="0.25">
      <c r="AW764" s="235"/>
      <c r="AX764" s="235"/>
      <c r="AY764" s="236"/>
    </row>
    <row r="765" spans="49:51" ht="13.5" thickBot="1" x14ac:dyDescent="0.25">
      <c r="AW765" s="235"/>
      <c r="AX765" s="235"/>
      <c r="AY765" s="236"/>
    </row>
    <row r="766" spans="49:51" ht="13.5" thickBot="1" x14ac:dyDescent="0.25">
      <c r="AW766" s="235"/>
      <c r="AX766" s="235"/>
      <c r="AY766" s="236"/>
    </row>
    <row r="767" spans="49:51" ht="13.5" thickBot="1" x14ac:dyDescent="0.25">
      <c r="AW767" s="235"/>
      <c r="AX767" s="235"/>
      <c r="AY767" s="236"/>
    </row>
    <row r="768" spans="49:51" ht="13.5" thickBot="1" x14ac:dyDescent="0.25">
      <c r="AW768" s="235"/>
      <c r="AX768" s="235"/>
      <c r="AY768" s="236"/>
    </row>
    <row r="769" spans="49:51" ht="13.5" thickBot="1" x14ac:dyDescent="0.25">
      <c r="AW769" s="235"/>
      <c r="AX769" s="235"/>
      <c r="AY769" s="236"/>
    </row>
    <row r="770" spans="49:51" ht="13.5" thickBot="1" x14ac:dyDescent="0.25">
      <c r="AW770" s="235"/>
      <c r="AX770" s="235"/>
      <c r="AY770" s="236"/>
    </row>
    <row r="771" spans="49:51" ht="13.5" thickBot="1" x14ac:dyDescent="0.25">
      <c r="AW771" s="235"/>
      <c r="AX771" s="235"/>
      <c r="AY771" s="236"/>
    </row>
    <row r="772" spans="49:51" ht="13.5" thickBot="1" x14ac:dyDescent="0.25">
      <c r="AW772" s="235"/>
      <c r="AX772" s="235"/>
      <c r="AY772" s="236"/>
    </row>
    <row r="773" spans="49:51" ht="13.5" thickBot="1" x14ac:dyDescent="0.25">
      <c r="AW773" s="235"/>
      <c r="AX773" s="235"/>
      <c r="AY773" s="236"/>
    </row>
    <row r="774" spans="49:51" ht="13.5" thickBot="1" x14ac:dyDescent="0.25">
      <c r="AW774" s="235"/>
      <c r="AX774" s="235"/>
      <c r="AY774" s="236"/>
    </row>
    <row r="775" spans="49:51" ht="13.5" thickBot="1" x14ac:dyDescent="0.25">
      <c r="AW775" s="235"/>
      <c r="AX775" s="235"/>
      <c r="AY775" s="236"/>
    </row>
    <row r="776" spans="49:51" ht="13.5" thickBot="1" x14ac:dyDescent="0.25">
      <c r="AW776" s="235"/>
      <c r="AX776" s="235"/>
      <c r="AY776" s="236"/>
    </row>
    <row r="777" spans="49:51" ht="13.5" thickBot="1" x14ac:dyDescent="0.25">
      <c r="AW777" s="235"/>
      <c r="AX777" s="235"/>
      <c r="AY777" s="236"/>
    </row>
    <row r="778" spans="49:51" ht="13.5" thickBot="1" x14ac:dyDescent="0.25">
      <c r="AW778" s="235"/>
      <c r="AX778" s="235"/>
      <c r="AY778" s="236"/>
    </row>
    <row r="779" spans="49:51" ht="13.5" thickBot="1" x14ac:dyDescent="0.25">
      <c r="AW779" s="235"/>
      <c r="AX779" s="235"/>
      <c r="AY779" s="236"/>
    </row>
    <row r="780" spans="49:51" ht="13.5" thickBot="1" x14ac:dyDescent="0.25">
      <c r="AW780" s="235"/>
      <c r="AX780" s="235"/>
      <c r="AY780" s="236"/>
    </row>
    <row r="781" spans="49:51" ht="13.5" thickBot="1" x14ac:dyDescent="0.25">
      <c r="AW781" s="235"/>
      <c r="AX781" s="235"/>
      <c r="AY781" s="236"/>
    </row>
    <row r="782" spans="49:51" ht="13.5" thickBot="1" x14ac:dyDescent="0.25">
      <c r="AW782" s="235"/>
      <c r="AX782" s="235"/>
      <c r="AY782" s="236"/>
    </row>
    <row r="783" spans="49:51" ht="13.5" thickBot="1" x14ac:dyDescent="0.25">
      <c r="AW783" s="235"/>
      <c r="AX783" s="235"/>
      <c r="AY783" s="236"/>
    </row>
    <row r="784" spans="49:51" ht="13.5" thickBot="1" x14ac:dyDescent="0.25">
      <c r="AW784" s="235"/>
      <c r="AX784" s="235"/>
      <c r="AY784" s="236"/>
    </row>
    <row r="785" spans="49:51" ht="13.5" thickBot="1" x14ac:dyDescent="0.25">
      <c r="AW785" s="235"/>
      <c r="AX785" s="235"/>
      <c r="AY785" s="236"/>
    </row>
    <row r="786" spans="49:51" ht="13.5" thickBot="1" x14ac:dyDescent="0.25">
      <c r="AW786" s="235"/>
      <c r="AX786" s="235"/>
      <c r="AY786" s="236"/>
    </row>
    <row r="787" spans="49:51" ht="13.5" thickBot="1" x14ac:dyDescent="0.25">
      <c r="AW787" s="235"/>
      <c r="AX787" s="235"/>
      <c r="AY787" s="236"/>
    </row>
    <row r="788" spans="49:51" ht="13.5" thickBot="1" x14ac:dyDescent="0.25">
      <c r="AW788" s="235"/>
      <c r="AX788" s="235"/>
      <c r="AY788" s="236"/>
    </row>
    <row r="789" spans="49:51" ht="13.5" thickBot="1" x14ac:dyDescent="0.25">
      <c r="AW789" s="235"/>
      <c r="AX789" s="235"/>
      <c r="AY789" s="236"/>
    </row>
    <row r="790" spans="49:51" ht="13.5" thickBot="1" x14ac:dyDescent="0.25">
      <c r="AW790" s="235"/>
      <c r="AX790" s="235"/>
      <c r="AY790" s="236"/>
    </row>
    <row r="791" spans="49:51" ht="13.5" thickBot="1" x14ac:dyDescent="0.25">
      <c r="AW791" s="235"/>
      <c r="AX791" s="235"/>
      <c r="AY791" s="236"/>
    </row>
    <row r="792" spans="49:51" ht="13.5" thickBot="1" x14ac:dyDescent="0.25">
      <c r="AW792" s="235"/>
      <c r="AX792" s="235"/>
      <c r="AY792" s="236"/>
    </row>
    <row r="793" spans="49:51" ht="13.5" thickBot="1" x14ac:dyDescent="0.25">
      <c r="AW793" s="235"/>
      <c r="AX793" s="235"/>
      <c r="AY793" s="236"/>
    </row>
    <row r="794" spans="49:51" ht="13.5" thickBot="1" x14ac:dyDescent="0.25">
      <c r="AW794" s="235"/>
      <c r="AX794" s="235"/>
      <c r="AY794" s="236"/>
    </row>
    <row r="795" spans="49:51" ht="13.5" thickBot="1" x14ac:dyDescent="0.25">
      <c r="AW795" s="235"/>
      <c r="AX795" s="235"/>
      <c r="AY795" s="236"/>
    </row>
    <row r="796" spans="49:51" ht="13.5" thickBot="1" x14ac:dyDescent="0.25">
      <c r="AW796" s="235"/>
      <c r="AX796" s="235"/>
      <c r="AY796" s="236"/>
    </row>
    <row r="797" spans="49:51" ht="13.5" thickBot="1" x14ac:dyDescent="0.25">
      <c r="AW797" s="235"/>
      <c r="AX797" s="235"/>
      <c r="AY797" s="236"/>
    </row>
    <row r="798" spans="49:51" ht="13.5" thickBot="1" x14ac:dyDescent="0.25">
      <c r="AW798" s="235"/>
      <c r="AX798" s="235"/>
      <c r="AY798" s="236"/>
    </row>
    <row r="799" spans="49:51" ht="13.5" thickBot="1" x14ac:dyDescent="0.25">
      <c r="AW799" s="235"/>
      <c r="AX799" s="235"/>
      <c r="AY799" s="236"/>
    </row>
    <row r="800" spans="49:51" ht="13.5" thickBot="1" x14ac:dyDescent="0.25">
      <c r="AW800" s="235"/>
      <c r="AX800" s="235"/>
      <c r="AY800" s="236"/>
    </row>
    <row r="801" spans="49:51" ht="13.5" thickBot="1" x14ac:dyDescent="0.25">
      <c r="AW801" s="235"/>
      <c r="AX801" s="235"/>
      <c r="AY801" s="236"/>
    </row>
    <row r="802" spans="49:51" ht="13.5" thickBot="1" x14ac:dyDescent="0.25">
      <c r="AW802" s="235"/>
      <c r="AX802" s="235"/>
      <c r="AY802" s="236"/>
    </row>
    <row r="803" spans="49:51" ht="13.5" thickBot="1" x14ac:dyDescent="0.25">
      <c r="AW803" s="235"/>
      <c r="AX803" s="235"/>
      <c r="AY803" s="236"/>
    </row>
    <row r="804" spans="49:51" ht="13.5" thickBot="1" x14ac:dyDescent="0.25">
      <c r="AW804" s="235"/>
      <c r="AX804" s="235"/>
      <c r="AY804" s="236"/>
    </row>
    <row r="805" spans="49:51" ht="13.5" thickBot="1" x14ac:dyDescent="0.25">
      <c r="AW805" s="235"/>
      <c r="AX805" s="235"/>
      <c r="AY805" s="236"/>
    </row>
    <row r="806" spans="49:51" ht="13.5" thickBot="1" x14ac:dyDescent="0.25">
      <c r="AW806" s="235"/>
      <c r="AX806" s="235"/>
      <c r="AY806" s="236"/>
    </row>
    <row r="807" spans="49:51" ht="13.5" thickBot="1" x14ac:dyDescent="0.25">
      <c r="AW807" s="235"/>
      <c r="AX807" s="235"/>
      <c r="AY807" s="236"/>
    </row>
    <row r="808" spans="49:51" ht="13.5" thickBot="1" x14ac:dyDescent="0.25">
      <c r="AW808" s="235"/>
      <c r="AX808" s="235"/>
      <c r="AY808" s="236"/>
    </row>
    <row r="809" spans="49:51" ht="13.5" thickBot="1" x14ac:dyDescent="0.25">
      <c r="AW809" s="235"/>
      <c r="AX809" s="235"/>
      <c r="AY809" s="236"/>
    </row>
    <row r="810" spans="49:51" ht="13.5" thickBot="1" x14ac:dyDescent="0.25">
      <c r="AW810" s="235"/>
      <c r="AX810" s="235"/>
      <c r="AY810" s="236"/>
    </row>
    <row r="811" spans="49:51" ht="13.5" thickBot="1" x14ac:dyDescent="0.25">
      <c r="AW811" s="235"/>
      <c r="AX811" s="235"/>
      <c r="AY811" s="236"/>
    </row>
    <row r="812" spans="49:51" ht="13.5" thickBot="1" x14ac:dyDescent="0.25">
      <c r="AW812" s="235"/>
      <c r="AX812" s="235"/>
      <c r="AY812" s="236"/>
    </row>
    <row r="813" spans="49:51" ht="13.5" thickBot="1" x14ac:dyDescent="0.25">
      <c r="AW813" s="235"/>
      <c r="AX813" s="235"/>
      <c r="AY813" s="236"/>
    </row>
    <row r="814" spans="49:51" ht="13.5" thickBot="1" x14ac:dyDescent="0.25">
      <c r="AW814" s="235"/>
      <c r="AX814" s="235"/>
      <c r="AY814" s="236"/>
    </row>
    <row r="815" spans="49:51" ht="13.5" thickBot="1" x14ac:dyDescent="0.25">
      <c r="AW815" s="235"/>
      <c r="AX815" s="235"/>
      <c r="AY815" s="236"/>
    </row>
    <row r="816" spans="49:51" ht="13.5" thickBot="1" x14ac:dyDescent="0.25">
      <c r="AW816" s="235"/>
      <c r="AX816" s="235"/>
      <c r="AY816" s="236"/>
    </row>
    <row r="817" spans="49:51" ht="13.5" thickBot="1" x14ac:dyDescent="0.25">
      <c r="AW817" s="235"/>
      <c r="AX817" s="235"/>
      <c r="AY817" s="236"/>
    </row>
    <row r="818" spans="49:51" ht="13.5" thickBot="1" x14ac:dyDescent="0.25">
      <c r="AW818" s="235"/>
      <c r="AX818" s="235"/>
      <c r="AY818" s="236"/>
    </row>
    <row r="819" spans="49:51" ht="13.5" thickBot="1" x14ac:dyDescent="0.25">
      <c r="AW819" s="235"/>
      <c r="AX819" s="235"/>
      <c r="AY819" s="236"/>
    </row>
    <row r="820" spans="49:51" ht="13.5" thickBot="1" x14ac:dyDescent="0.25">
      <c r="AW820" s="235"/>
      <c r="AX820" s="235"/>
      <c r="AY820" s="236"/>
    </row>
    <row r="821" spans="49:51" ht="13.5" thickBot="1" x14ac:dyDescent="0.25">
      <c r="AW821" s="235"/>
      <c r="AX821" s="235"/>
      <c r="AY821" s="236"/>
    </row>
    <row r="822" spans="49:51" ht="13.5" thickBot="1" x14ac:dyDescent="0.25">
      <c r="AW822" s="235"/>
      <c r="AX822" s="235"/>
      <c r="AY822" s="236"/>
    </row>
    <row r="823" spans="49:51" ht="13.5" thickBot="1" x14ac:dyDescent="0.25">
      <c r="AW823" s="235"/>
      <c r="AX823" s="235"/>
      <c r="AY823" s="236"/>
    </row>
    <row r="824" spans="49:51" ht="13.5" thickBot="1" x14ac:dyDescent="0.25">
      <c r="AW824" s="235"/>
      <c r="AX824" s="235"/>
      <c r="AY824" s="236"/>
    </row>
    <row r="825" spans="49:51" ht="13.5" thickBot="1" x14ac:dyDescent="0.25">
      <c r="AW825" s="235"/>
      <c r="AX825" s="235"/>
      <c r="AY825" s="236"/>
    </row>
    <row r="826" spans="49:51" ht="13.5" thickBot="1" x14ac:dyDescent="0.25">
      <c r="AW826" s="235"/>
      <c r="AX826" s="235"/>
      <c r="AY826" s="236"/>
    </row>
    <row r="827" spans="49:51" ht="13.5" thickBot="1" x14ac:dyDescent="0.25">
      <c r="AW827" s="235"/>
      <c r="AX827" s="235"/>
      <c r="AY827" s="236"/>
    </row>
    <row r="828" spans="49:51" ht="13.5" thickBot="1" x14ac:dyDescent="0.25">
      <c r="AW828" s="235"/>
      <c r="AX828" s="235"/>
      <c r="AY828" s="236"/>
    </row>
    <row r="829" spans="49:51" ht="13.5" thickBot="1" x14ac:dyDescent="0.25">
      <c r="AW829" s="235"/>
      <c r="AX829" s="235"/>
      <c r="AY829" s="236"/>
    </row>
    <row r="830" spans="49:51" ht="13.5" thickBot="1" x14ac:dyDescent="0.25">
      <c r="AW830" s="235"/>
      <c r="AX830" s="235"/>
      <c r="AY830" s="236"/>
    </row>
    <row r="831" spans="49:51" ht="13.5" thickBot="1" x14ac:dyDescent="0.25">
      <c r="AW831" s="235"/>
      <c r="AX831" s="235"/>
      <c r="AY831" s="236"/>
    </row>
    <row r="832" spans="49:51" ht="13.5" thickBot="1" x14ac:dyDescent="0.25">
      <c r="AW832" s="235"/>
      <c r="AX832" s="235"/>
      <c r="AY832" s="236"/>
    </row>
    <row r="833" spans="49:51" ht="13.5" thickBot="1" x14ac:dyDescent="0.25">
      <c r="AW833" s="235"/>
      <c r="AX833" s="235"/>
      <c r="AY833" s="236"/>
    </row>
    <row r="834" spans="49:51" ht="13.5" thickBot="1" x14ac:dyDescent="0.25">
      <c r="AW834" s="235"/>
      <c r="AX834" s="235"/>
      <c r="AY834" s="236"/>
    </row>
    <row r="835" spans="49:51" ht="13.5" thickBot="1" x14ac:dyDescent="0.25">
      <c r="AW835" s="235"/>
      <c r="AX835" s="235"/>
      <c r="AY835" s="236"/>
    </row>
    <row r="836" spans="49:51" ht="13.5" thickBot="1" x14ac:dyDescent="0.25">
      <c r="AW836" s="235"/>
      <c r="AX836" s="235"/>
      <c r="AY836" s="236"/>
    </row>
    <row r="837" spans="49:51" ht="13.5" thickBot="1" x14ac:dyDescent="0.25">
      <c r="AW837" s="235"/>
      <c r="AX837" s="235"/>
      <c r="AY837" s="236"/>
    </row>
    <row r="838" spans="49:51" ht="13.5" thickBot="1" x14ac:dyDescent="0.25">
      <c r="AW838" s="235"/>
      <c r="AX838" s="235"/>
      <c r="AY838" s="236"/>
    </row>
    <row r="839" spans="49:51" ht="13.5" thickBot="1" x14ac:dyDescent="0.25">
      <c r="AW839" s="235"/>
      <c r="AX839" s="235"/>
      <c r="AY839" s="236"/>
    </row>
    <row r="840" spans="49:51" ht="13.5" thickBot="1" x14ac:dyDescent="0.25">
      <c r="AW840" s="235"/>
      <c r="AX840" s="235"/>
      <c r="AY840" s="236"/>
    </row>
    <row r="841" spans="49:51" ht="13.5" thickBot="1" x14ac:dyDescent="0.25">
      <c r="AW841" s="235"/>
      <c r="AX841" s="235"/>
      <c r="AY841" s="236"/>
    </row>
    <row r="842" spans="49:51" ht="13.5" thickBot="1" x14ac:dyDescent="0.25">
      <c r="AW842" s="235"/>
      <c r="AX842" s="235"/>
      <c r="AY842" s="236"/>
    </row>
    <row r="843" spans="49:51" ht="13.5" thickBot="1" x14ac:dyDescent="0.25">
      <c r="AW843" s="235"/>
      <c r="AX843" s="235"/>
      <c r="AY843" s="236"/>
    </row>
    <row r="844" spans="49:51" ht="13.5" thickBot="1" x14ac:dyDescent="0.25">
      <c r="AW844" s="235"/>
      <c r="AX844" s="235"/>
      <c r="AY844" s="236"/>
    </row>
    <row r="845" spans="49:51" ht="13.5" thickBot="1" x14ac:dyDescent="0.25">
      <c r="AW845" s="235"/>
      <c r="AX845" s="235"/>
      <c r="AY845" s="236"/>
    </row>
    <row r="846" spans="49:51" ht="13.5" thickBot="1" x14ac:dyDescent="0.25">
      <c r="AW846" s="235"/>
      <c r="AX846" s="235"/>
      <c r="AY846" s="236"/>
    </row>
    <row r="847" spans="49:51" ht="13.5" thickBot="1" x14ac:dyDescent="0.25">
      <c r="AW847" s="235"/>
      <c r="AX847" s="235"/>
      <c r="AY847" s="236"/>
    </row>
    <row r="848" spans="49:51" ht="13.5" thickBot="1" x14ac:dyDescent="0.25">
      <c r="AW848" s="235"/>
      <c r="AX848" s="235"/>
      <c r="AY848" s="236"/>
    </row>
    <row r="849" spans="49:51" ht="13.5" thickBot="1" x14ac:dyDescent="0.25">
      <c r="AW849" s="235"/>
      <c r="AX849" s="235"/>
      <c r="AY849" s="236"/>
    </row>
    <row r="850" spans="49:51" ht="13.5" thickBot="1" x14ac:dyDescent="0.25">
      <c r="AW850" s="235"/>
      <c r="AX850" s="235"/>
      <c r="AY850" s="236"/>
    </row>
    <row r="851" spans="49:51" ht="13.5" thickBot="1" x14ac:dyDescent="0.25">
      <c r="AW851" s="235"/>
      <c r="AX851" s="235"/>
      <c r="AY851" s="236"/>
    </row>
    <row r="852" spans="49:51" ht="13.5" thickBot="1" x14ac:dyDescent="0.25">
      <c r="AW852" s="235"/>
      <c r="AX852" s="235"/>
      <c r="AY852" s="236"/>
    </row>
    <row r="853" spans="49:51" ht="13.5" thickBot="1" x14ac:dyDescent="0.25">
      <c r="AW853" s="235"/>
      <c r="AX853" s="235"/>
      <c r="AY853" s="236"/>
    </row>
    <row r="854" spans="49:51" ht="13.5" thickBot="1" x14ac:dyDescent="0.25">
      <c r="AW854" s="235"/>
      <c r="AX854" s="235"/>
      <c r="AY854" s="236"/>
    </row>
    <row r="855" spans="49:51" ht="13.5" thickBot="1" x14ac:dyDescent="0.25">
      <c r="AW855" s="235"/>
      <c r="AX855" s="235"/>
      <c r="AY855" s="236"/>
    </row>
    <row r="856" spans="49:51" ht="13.5" thickBot="1" x14ac:dyDescent="0.25">
      <c r="AW856" s="235"/>
      <c r="AX856" s="235"/>
      <c r="AY856" s="236"/>
    </row>
    <row r="857" spans="49:51" ht="13.5" thickBot="1" x14ac:dyDescent="0.25">
      <c r="AW857" s="235"/>
      <c r="AX857" s="235"/>
      <c r="AY857" s="236"/>
    </row>
    <row r="858" spans="49:51" ht="13.5" thickBot="1" x14ac:dyDescent="0.25">
      <c r="AW858" s="235"/>
      <c r="AX858" s="235"/>
      <c r="AY858" s="236"/>
    </row>
    <row r="859" spans="49:51" ht="13.5" thickBot="1" x14ac:dyDescent="0.25">
      <c r="AW859" s="235"/>
      <c r="AX859" s="235"/>
      <c r="AY859" s="236"/>
    </row>
    <row r="860" spans="49:51" ht="13.5" thickBot="1" x14ac:dyDescent="0.25">
      <c r="AW860" s="235"/>
      <c r="AX860" s="235"/>
      <c r="AY860" s="236"/>
    </row>
    <row r="861" spans="49:51" ht="13.5" thickBot="1" x14ac:dyDescent="0.25">
      <c r="AW861" s="235"/>
      <c r="AX861" s="235"/>
      <c r="AY861" s="236"/>
    </row>
    <row r="862" spans="49:51" ht="13.5" thickBot="1" x14ac:dyDescent="0.25">
      <c r="AW862" s="235"/>
      <c r="AX862" s="235"/>
      <c r="AY862" s="236"/>
    </row>
    <row r="863" spans="49:51" ht="13.5" thickBot="1" x14ac:dyDescent="0.25">
      <c r="AW863" s="235"/>
      <c r="AX863" s="235"/>
      <c r="AY863" s="236"/>
    </row>
    <row r="864" spans="49:51" ht="13.5" thickBot="1" x14ac:dyDescent="0.25">
      <c r="AW864" s="235"/>
      <c r="AX864" s="235"/>
      <c r="AY864" s="236"/>
    </row>
    <row r="865" spans="49:51" ht="13.5" thickBot="1" x14ac:dyDescent="0.25">
      <c r="AW865" s="235"/>
      <c r="AX865" s="235"/>
      <c r="AY865" s="236"/>
    </row>
    <row r="866" spans="49:51" ht="13.5" thickBot="1" x14ac:dyDescent="0.25">
      <c r="AW866" s="235"/>
      <c r="AX866" s="235"/>
      <c r="AY866" s="236"/>
    </row>
    <row r="867" spans="49:51" ht="13.5" thickBot="1" x14ac:dyDescent="0.25">
      <c r="AW867" s="235"/>
      <c r="AX867" s="235"/>
      <c r="AY867" s="236"/>
    </row>
    <row r="868" spans="49:51" ht="13.5" thickBot="1" x14ac:dyDescent="0.25">
      <c r="AW868" s="235"/>
      <c r="AX868" s="235"/>
      <c r="AY868" s="236"/>
    </row>
    <row r="869" spans="49:51" ht="13.5" thickBot="1" x14ac:dyDescent="0.25">
      <c r="AW869" s="235"/>
      <c r="AX869" s="235"/>
      <c r="AY869" s="236"/>
    </row>
    <row r="870" spans="49:51" ht="13.5" thickBot="1" x14ac:dyDescent="0.25">
      <c r="AW870" s="235"/>
      <c r="AX870" s="235"/>
      <c r="AY870" s="236"/>
    </row>
    <row r="871" spans="49:51" ht="13.5" thickBot="1" x14ac:dyDescent="0.25">
      <c r="AW871" s="235"/>
      <c r="AX871" s="235"/>
      <c r="AY871" s="236"/>
    </row>
    <row r="872" spans="49:51" ht="13.5" thickBot="1" x14ac:dyDescent="0.25">
      <c r="AW872" s="235"/>
      <c r="AX872" s="235"/>
      <c r="AY872" s="236"/>
    </row>
    <row r="873" spans="49:51" ht="13.5" thickBot="1" x14ac:dyDescent="0.25">
      <c r="AW873" s="235"/>
      <c r="AX873" s="235"/>
      <c r="AY873" s="236"/>
    </row>
    <row r="874" spans="49:51" ht="13.5" thickBot="1" x14ac:dyDescent="0.25">
      <c r="AW874" s="235"/>
      <c r="AX874" s="235"/>
      <c r="AY874" s="236"/>
    </row>
    <row r="875" spans="49:51" ht="13.5" thickBot="1" x14ac:dyDescent="0.25">
      <c r="AW875" s="235"/>
      <c r="AX875" s="235"/>
      <c r="AY875" s="236"/>
    </row>
    <row r="876" spans="49:51" ht="13.5" thickBot="1" x14ac:dyDescent="0.25">
      <c r="AW876" s="235"/>
      <c r="AX876" s="235"/>
      <c r="AY876" s="236"/>
    </row>
    <row r="877" spans="49:51" ht="13.5" thickBot="1" x14ac:dyDescent="0.25">
      <c r="AW877" s="235"/>
      <c r="AX877" s="235"/>
      <c r="AY877" s="236"/>
    </row>
    <row r="878" spans="49:51" ht="13.5" thickBot="1" x14ac:dyDescent="0.25">
      <c r="AW878" s="235"/>
      <c r="AX878" s="235"/>
      <c r="AY878" s="236"/>
    </row>
    <row r="879" spans="49:51" ht="13.5" thickBot="1" x14ac:dyDescent="0.25">
      <c r="AW879" s="235"/>
      <c r="AX879" s="235"/>
      <c r="AY879" s="236"/>
    </row>
    <row r="880" spans="49:51" ht="13.5" thickBot="1" x14ac:dyDescent="0.25">
      <c r="AW880" s="235"/>
      <c r="AX880" s="235"/>
      <c r="AY880" s="236"/>
    </row>
    <row r="881" spans="49:51" ht="13.5" thickBot="1" x14ac:dyDescent="0.25">
      <c r="AW881" s="235"/>
      <c r="AX881" s="235"/>
      <c r="AY881" s="236"/>
    </row>
    <row r="882" spans="49:51" ht="13.5" thickBot="1" x14ac:dyDescent="0.25">
      <c r="AW882" s="235"/>
      <c r="AX882" s="235"/>
      <c r="AY882" s="236"/>
    </row>
    <row r="883" spans="49:51" ht="13.5" thickBot="1" x14ac:dyDescent="0.25">
      <c r="AW883" s="235"/>
      <c r="AX883" s="235"/>
      <c r="AY883" s="236"/>
    </row>
    <row r="884" spans="49:51" ht="13.5" thickBot="1" x14ac:dyDescent="0.25">
      <c r="AW884" s="235"/>
      <c r="AX884" s="235"/>
      <c r="AY884" s="236"/>
    </row>
    <row r="885" spans="49:51" ht="13.5" thickBot="1" x14ac:dyDescent="0.25">
      <c r="AW885" s="235"/>
      <c r="AX885" s="235"/>
      <c r="AY885" s="236"/>
    </row>
    <row r="886" spans="49:51" ht="13.5" thickBot="1" x14ac:dyDescent="0.25">
      <c r="AW886" s="235"/>
      <c r="AX886" s="235"/>
      <c r="AY886" s="236"/>
    </row>
    <row r="887" spans="49:51" ht="13.5" thickBot="1" x14ac:dyDescent="0.25">
      <c r="AW887" s="235"/>
      <c r="AX887" s="235"/>
      <c r="AY887" s="236"/>
    </row>
    <row r="888" spans="49:51" ht="13.5" thickBot="1" x14ac:dyDescent="0.25">
      <c r="AW888" s="235"/>
      <c r="AX888" s="235"/>
      <c r="AY888" s="236"/>
    </row>
    <row r="889" spans="49:51" ht="13.5" thickBot="1" x14ac:dyDescent="0.25">
      <c r="AW889" s="235"/>
      <c r="AX889" s="235"/>
      <c r="AY889" s="236"/>
    </row>
    <row r="890" spans="49:51" ht="13.5" thickBot="1" x14ac:dyDescent="0.25">
      <c r="AW890" s="235"/>
      <c r="AX890" s="235"/>
      <c r="AY890" s="236"/>
    </row>
    <row r="891" spans="49:51" ht="13.5" thickBot="1" x14ac:dyDescent="0.25">
      <c r="AW891" s="235"/>
      <c r="AX891" s="235"/>
      <c r="AY891" s="236"/>
    </row>
    <row r="892" spans="49:51" ht="13.5" thickBot="1" x14ac:dyDescent="0.25">
      <c r="AW892" s="235"/>
      <c r="AX892" s="235"/>
      <c r="AY892" s="236"/>
    </row>
    <row r="893" spans="49:51" ht="13.5" thickBot="1" x14ac:dyDescent="0.25">
      <c r="AW893" s="235"/>
      <c r="AX893" s="235"/>
      <c r="AY893" s="236"/>
    </row>
    <row r="894" spans="49:51" ht="13.5" thickBot="1" x14ac:dyDescent="0.25">
      <c r="AW894" s="235"/>
      <c r="AX894" s="235"/>
      <c r="AY894" s="236"/>
    </row>
    <row r="895" spans="49:51" ht="13.5" thickBot="1" x14ac:dyDescent="0.25">
      <c r="AW895" s="235"/>
      <c r="AX895" s="235"/>
      <c r="AY895" s="236"/>
    </row>
    <row r="896" spans="49:51" ht="13.5" thickBot="1" x14ac:dyDescent="0.25">
      <c r="AW896" s="235"/>
      <c r="AX896" s="235"/>
      <c r="AY896" s="236"/>
    </row>
    <row r="897" spans="49:51" ht="13.5" thickBot="1" x14ac:dyDescent="0.25">
      <c r="AW897" s="235"/>
      <c r="AX897" s="235"/>
      <c r="AY897" s="236"/>
    </row>
    <row r="898" spans="49:51" ht="13.5" thickBot="1" x14ac:dyDescent="0.25">
      <c r="AW898" s="235"/>
      <c r="AX898" s="235"/>
      <c r="AY898" s="236"/>
    </row>
    <row r="899" spans="49:51" ht="13.5" thickBot="1" x14ac:dyDescent="0.25">
      <c r="AW899" s="235"/>
      <c r="AX899" s="235"/>
      <c r="AY899" s="236"/>
    </row>
    <row r="900" spans="49:51" ht="13.5" thickBot="1" x14ac:dyDescent="0.25">
      <c r="AW900" s="235"/>
      <c r="AX900" s="235"/>
      <c r="AY900" s="236"/>
    </row>
    <row r="901" spans="49:51" ht="13.5" thickBot="1" x14ac:dyDescent="0.25">
      <c r="AW901" s="235"/>
      <c r="AX901" s="235"/>
      <c r="AY901" s="236"/>
    </row>
    <row r="902" spans="49:51" ht="13.5" thickBot="1" x14ac:dyDescent="0.25">
      <c r="AW902" s="235"/>
      <c r="AX902" s="235"/>
      <c r="AY902" s="236"/>
    </row>
    <row r="903" spans="49:51" ht="13.5" thickBot="1" x14ac:dyDescent="0.25">
      <c r="AW903" s="235"/>
      <c r="AX903" s="235"/>
      <c r="AY903" s="236"/>
    </row>
    <row r="904" spans="49:51" ht="13.5" thickBot="1" x14ac:dyDescent="0.25">
      <c r="AW904" s="235"/>
      <c r="AX904" s="235"/>
      <c r="AY904" s="236"/>
    </row>
    <row r="905" spans="49:51" ht="13.5" thickBot="1" x14ac:dyDescent="0.25">
      <c r="AW905" s="235"/>
      <c r="AX905" s="235"/>
      <c r="AY905" s="236"/>
    </row>
    <row r="906" spans="49:51" ht="13.5" thickBot="1" x14ac:dyDescent="0.25">
      <c r="AW906" s="235"/>
      <c r="AX906" s="235"/>
      <c r="AY906" s="236"/>
    </row>
    <row r="907" spans="49:51" ht="13.5" thickBot="1" x14ac:dyDescent="0.25">
      <c r="AW907" s="235"/>
      <c r="AX907" s="235"/>
      <c r="AY907" s="236"/>
    </row>
    <row r="908" spans="49:51" ht="13.5" thickBot="1" x14ac:dyDescent="0.25">
      <c r="AW908" s="235"/>
      <c r="AX908" s="235"/>
      <c r="AY908" s="236"/>
    </row>
    <row r="909" spans="49:51" ht="13.5" thickBot="1" x14ac:dyDescent="0.25">
      <c r="AW909" s="235"/>
      <c r="AX909" s="235"/>
      <c r="AY909" s="236"/>
    </row>
    <row r="910" spans="49:51" ht="13.5" thickBot="1" x14ac:dyDescent="0.25">
      <c r="AW910" s="235"/>
      <c r="AX910" s="235"/>
      <c r="AY910" s="236"/>
    </row>
    <row r="911" spans="49:51" ht="13.5" thickBot="1" x14ac:dyDescent="0.25">
      <c r="AW911" s="235"/>
      <c r="AX911" s="235"/>
      <c r="AY911" s="236"/>
    </row>
    <row r="912" spans="49:51" ht="13.5" thickBot="1" x14ac:dyDescent="0.25">
      <c r="AW912" s="235"/>
      <c r="AX912" s="235"/>
      <c r="AY912" s="236"/>
    </row>
    <row r="913" spans="49:51" ht="13.5" thickBot="1" x14ac:dyDescent="0.25">
      <c r="AW913" s="235"/>
      <c r="AX913" s="235"/>
      <c r="AY913" s="236"/>
    </row>
    <row r="914" spans="49:51" ht="13.5" thickBot="1" x14ac:dyDescent="0.25">
      <c r="AW914" s="235"/>
      <c r="AX914" s="235"/>
      <c r="AY914" s="236"/>
    </row>
    <row r="915" spans="49:51" ht="13.5" thickBot="1" x14ac:dyDescent="0.25">
      <c r="AW915" s="235"/>
      <c r="AX915" s="235"/>
      <c r="AY915" s="236"/>
    </row>
    <row r="916" spans="49:51" ht="13.5" thickBot="1" x14ac:dyDescent="0.25">
      <c r="AW916" s="235"/>
      <c r="AX916" s="235"/>
      <c r="AY916" s="236"/>
    </row>
    <row r="917" spans="49:51" ht="13.5" thickBot="1" x14ac:dyDescent="0.25">
      <c r="AW917" s="235"/>
      <c r="AX917" s="235"/>
      <c r="AY917" s="236"/>
    </row>
    <row r="918" spans="49:51" ht="13.5" thickBot="1" x14ac:dyDescent="0.25">
      <c r="AW918" s="235"/>
      <c r="AX918" s="235"/>
      <c r="AY918" s="236"/>
    </row>
    <row r="919" spans="49:51" ht="13.5" thickBot="1" x14ac:dyDescent="0.25">
      <c r="AW919" s="235"/>
      <c r="AX919" s="235"/>
      <c r="AY919" s="236"/>
    </row>
    <row r="920" spans="49:51" ht="13.5" thickBot="1" x14ac:dyDescent="0.25">
      <c r="AW920" s="235"/>
      <c r="AX920" s="235"/>
      <c r="AY920" s="236"/>
    </row>
    <row r="921" spans="49:51" ht="13.5" thickBot="1" x14ac:dyDescent="0.25">
      <c r="AW921" s="235"/>
      <c r="AX921" s="235"/>
      <c r="AY921" s="236"/>
    </row>
    <row r="922" spans="49:51" ht="13.5" thickBot="1" x14ac:dyDescent="0.25">
      <c r="AW922" s="235"/>
      <c r="AX922" s="235"/>
      <c r="AY922" s="236"/>
    </row>
    <row r="923" spans="49:51" ht="13.5" thickBot="1" x14ac:dyDescent="0.25">
      <c r="AW923" s="235"/>
      <c r="AX923" s="235"/>
      <c r="AY923" s="236"/>
    </row>
    <row r="924" spans="49:51" ht="13.5" thickBot="1" x14ac:dyDescent="0.25">
      <c r="AW924" s="235"/>
      <c r="AX924" s="235"/>
      <c r="AY924" s="236"/>
    </row>
    <row r="925" spans="49:51" ht="13.5" thickBot="1" x14ac:dyDescent="0.25">
      <c r="AW925" s="235"/>
      <c r="AX925" s="235"/>
      <c r="AY925" s="236"/>
    </row>
    <row r="926" spans="49:51" ht="13.5" thickBot="1" x14ac:dyDescent="0.25">
      <c r="AW926" s="235"/>
      <c r="AX926" s="235"/>
      <c r="AY926" s="236"/>
    </row>
    <row r="927" spans="49:51" ht="13.5" thickBot="1" x14ac:dyDescent="0.25">
      <c r="AW927" s="235"/>
      <c r="AX927" s="235"/>
      <c r="AY927" s="236"/>
    </row>
    <row r="928" spans="49:51" ht="13.5" thickBot="1" x14ac:dyDescent="0.25">
      <c r="AW928" s="235"/>
      <c r="AX928" s="235"/>
      <c r="AY928" s="236"/>
    </row>
    <row r="929" spans="49:51" ht="13.5" thickBot="1" x14ac:dyDescent="0.25">
      <c r="AW929" s="235"/>
      <c r="AX929" s="235"/>
      <c r="AY929" s="236"/>
    </row>
    <row r="930" spans="49:51" ht="13.5" thickBot="1" x14ac:dyDescent="0.25">
      <c r="AW930" s="235"/>
      <c r="AX930" s="235"/>
      <c r="AY930" s="236"/>
    </row>
    <row r="931" spans="49:51" ht="13.5" thickBot="1" x14ac:dyDescent="0.25">
      <c r="AW931" s="235"/>
      <c r="AX931" s="235"/>
      <c r="AY931" s="236"/>
    </row>
    <row r="932" spans="49:51" ht="13.5" thickBot="1" x14ac:dyDescent="0.25">
      <c r="AW932" s="235"/>
      <c r="AX932" s="235"/>
      <c r="AY932" s="236"/>
    </row>
    <row r="933" spans="49:51" ht="13.5" thickBot="1" x14ac:dyDescent="0.25">
      <c r="AW933" s="235"/>
      <c r="AX933" s="235"/>
      <c r="AY933" s="236"/>
    </row>
    <row r="934" spans="49:51" ht="13.5" thickBot="1" x14ac:dyDescent="0.25">
      <c r="AW934" s="235"/>
      <c r="AX934" s="235"/>
      <c r="AY934" s="236"/>
    </row>
    <row r="935" spans="49:51" ht="13.5" thickBot="1" x14ac:dyDescent="0.25">
      <c r="AW935" s="235"/>
      <c r="AX935" s="235"/>
      <c r="AY935" s="236"/>
    </row>
    <row r="936" spans="49:51" ht="13.5" thickBot="1" x14ac:dyDescent="0.25">
      <c r="AW936" s="235"/>
      <c r="AX936" s="235"/>
      <c r="AY936" s="236"/>
    </row>
    <row r="937" spans="49:51" ht="13.5" thickBot="1" x14ac:dyDescent="0.25">
      <c r="AW937" s="235"/>
      <c r="AX937" s="235"/>
      <c r="AY937" s="236"/>
    </row>
    <row r="938" spans="49:51" ht="13.5" thickBot="1" x14ac:dyDescent="0.25">
      <c r="AW938" s="235"/>
      <c r="AX938" s="235"/>
      <c r="AY938" s="236"/>
    </row>
    <row r="939" spans="49:51" ht="13.5" thickBot="1" x14ac:dyDescent="0.25">
      <c r="AW939" s="235"/>
      <c r="AX939" s="235"/>
      <c r="AY939" s="236"/>
    </row>
    <row r="940" spans="49:51" ht="13.5" thickBot="1" x14ac:dyDescent="0.25">
      <c r="AW940" s="235"/>
      <c r="AX940" s="235"/>
      <c r="AY940" s="236"/>
    </row>
    <row r="941" spans="49:51" ht="13.5" thickBot="1" x14ac:dyDescent="0.25">
      <c r="AW941" s="235"/>
      <c r="AX941" s="235"/>
      <c r="AY941" s="236"/>
    </row>
    <row r="942" spans="49:51" ht="13.5" thickBot="1" x14ac:dyDescent="0.25">
      <c r="AW942" s="235"/>
      <c r="AX942" s="235"/>
      <c r="AY942" s="236"/>
    </row>
    <row r="943" spans="49:51" ht="13.5" thickBot="1" x14ac:dyDescent="0.25">
      <c r="AW943" s="235"/>
      <c r="AX943" s="235"/>
      <c r="AY943" s="236"/>
    </row>
    <row r="944" spans="49:51" ht="13.5" thickBot="1" x14ac:dyDescent="0.25">
      <c r="AW944" s="235"/>
      <c r="AX944" s="235"/>
      <c r="AY944" s="236"/>
    </row>
    <row r="945" spans="49:51" ht="13.5" thickBot="1" x14ac:dyDescent="0.25">
      <c r="AW945" s="235"/>
      <c r="AX945" s="235"/>
      <c r="AY945" s="236"/>
    </row>
    <row r="946" spans="49:51" ht="13.5" thickBot="1" x14ac:dyDescent="0.25">
      <c r="AW946" s="235"/>
      <c r="AX946" s="235"/>
      <c r="AY946" s="236"/>
    </row>
    <row r="947" spans="49:51" ht="13.5" thickBot="1" x14ac:dyDescent="0.25">
      <c r="AW947" s="235"/>
      <c r="AX947" s="235"/>
      <c r="AY947" s="236"/>
    </row>
    <row r="948" spans="49:51" ht="13.5" thickBot="1" x14ac:dyDescent="0.25">
      <c r="AW948" s="235"/>
      <c r="AX948" s="235"/>
      <c r="AY948" s="236"/>
    </row>
    <row r="949" spans="49:51" ht="13.5" thickBot="1" x14ac:dyDescent="0.25">
      <c r="AW949" s="235"/>
      <c r="AX949" s="235"/>
      <c r="AY949" s="236"/>
    </row>
    <row r="950" spans="49:51" ht="13.5" thickBot="1" x14ac:dyDescent="0.25">
      <c r="AW950" s="235"/>
      <c r="AX950" s="235"/>
      <c r="AY950" s="236"/>
    </row>
    <row r="951" spans="49:51" ht="13.5" thickBot="1" x14ac:dyDescent="0.25">
      <c r="AW951" s="235"/>
      <c r="AX951" s="235"/>
      <c r="AY951" s="236"/>
    </row>
    <row r="952" spans="49:51" ht="13.5" thickBot="1" x14ac:dyDescent="0.25">
      <c r="AW952" s="235"/>
      <c r="AX952" s="235"/>
      <c r="AY952" s="236"/>
    </row>
    <row r="953" spans="49:51" ht="13.5" thickBot="1" x14ac:dyDescent="0.25">
      <c r="AW953" s="235"/>
      <c r="AX953" s="235"/>
      <c r="AY953" s="236"/>
    </row>
    <row r="954" spans="49:51" ht="13.5" thickBot="1" x14ac:dyDescent="0.25">
      <c r="AW954" s="235"/>
      <c r="AX954" s="235"/>
      <c r="AY954" s="236"/>
    </row>
    <row r="955" spans="49:51" ht="13.5" thickBot="1" x14ac:dyDescent="0.25">
      <c r="AW955" s="235"/>
      <c r="AX955" s="235"/>
      <c r="AY955" s="236"/>
    </row>
    <row r="956" spans="49:51" ht="13.5" thickBot="1" x14ac:dyDescent="0.25">
      <c r="AW956" s="235"/>
      <c r="AX956" s="235"/>
      <c r="AY956" s="236"/>
    </row>
    <row r="957" spans="49:51" ht="13.5" thickBot="1" x14ac:dyDescent="0.25">
      <c r="AW957" s="235"/>
      <c r="AX957" s="235"/>
      <c r="AY957" s="236"/>
    </row>
    <row r="958" spans="49:51" ht="13.5" thickBot="1" x14ac:dyDescent="0.25">
      <c r="AW958" s="235"/>
      <c r="AX958" s="235"/>
      <c r="AY958" s="236"/>
    </row>
    <row r="959" spans="49:51" ht="13.5" thickBot="1" x14ac:dyDescent="0.25">
      <c r="AW959" s="235"/>
      <c r="AX959" s="235"/>
      <c r="AY959" s="236"/>
    </row>
    <row r="960" spans="49:51" ht="13.5" thickBot="1" x14ac:dyDescent="0.25">
      <c r="AW960" s="235"/>
      <c r="AX960" s="235"/>
      <c r="AY960" s="236"/>
    </row>
    <row r="961" spans="49:51" ht="13.5" thickBot="1" x14ac:dyDescent="0.25">
      <c r="AW961" s="235"/>
      <c r="AX961" s="235"/>
      <c r="AY961" s="236"/>
    </row>
    <row r="962" spans="49:51" ht="13.5" thickBot="1" x14ac:dyDescent="0.25">
      <c r="AW962" s="235"/>
      <c r="AX962" s="235"/>
      <c r="AY962" s="236"/>
    </row>
    <row r="963" spans="49:51" ht="13.5" thickBot="1" x14ac:dyDescent="0.25">
      <c r="AW963" s="235"/>
      <c r="AX963" s="235"/>
      <c r="AY963" s="236"/>
    </row>
    <row r="964" spans="49:51" ht="13.5" thickBot="1" x14ac:dyDescent="0.25">
      <c r="AW964" s="235"/>
      <c r="AX964" s="235"/>
      <c r="AY964" s="236"/>
    </row>
    <row r="965" spans="49:51" ht="13.5" thickBot="1" x14ac:dyDescent="0.25">
      <c r="AW965" s="235"/>
      <c r="AX965" s="235"/>
      <c r="AY965" s="236"/>
    </row>
    <row r="966" spans="49:51" ht="13.5" thickBot="1" x14ac:dyDescent="0.25">
      <c r="AW966" s="235"/>
      <c r="AX966" s="235"/>
      <c r="AY966" s="236"/>
    </row>
    <row r="967" spans="49:51" ht="13.5" thickBot="1" x14ac:dyDescent="0.25">
      <c r="AW967" s="235"/>
      <c r="AX967" s="235"/>
      <c r="AY967" s="236"/>
    </row>
    <row r="968" spans="49:51" ht="13.5" thickBot="1" x14ac:dyDescent="0.25">
      <c r="AW968" s="235"/>
      <c r="AX968" s="235"/>
      <c r="AY968" s="236"/>
    </row>
    <row r="969" spans="49:51" ht="13.5" thickBot="1" x14ac:dyDescent="0.25">
      <c r="AW969" s="235"/>
      <c r="AX969" s="235"/>
      <c r="AY969" s="236"/>
    </row>
    <row r="970" spans="49:51" ht="13.5" thickBot="1" x14ac:dyDescent="0.25">
      <c r="AW970" s="235"/>
      <c r="AX970" s="235"/>
      <c r="AY970" s="236"/>
    </row>
    <row r="971" spans="49:51" ht="13.5" thickBot="1" x14ac:dyDescent="0.25">
      <c r="AW971" s="235"/>
      <c r="AX971" s="235"/>
      <c r="AY971" s="236"/>
    </row>
    <row r="972" spans="49:51" ht="13.5" thickBot="1" x14ac:dyDescent="0.25">
      <c r="AW972" s="235"/>
      <c r="AX972" s="235"/>
      <c r="AY972" s="236"/>
    </row>
    <row r="973" spans="49:51" ht="13.5" thickBot="1" x14ac:dyDescent="0.25">
      <c r="AW973" s="235"/>
      <c r="AX973" s="235"/>
      <c r="AY973" s="236"/>
    </row>
    <row r="974" spans="49:51" ht="13.5" thickBot="1" x14ac:dyDescent="0.25">
      <c r="AW974" s="235"/>
      <c r="AX974" s="235"/>
      <c r="AY974" s="236"/>
    </row>
    <row r="975" spans="49:51" ht="13.5" thickBot="1" x14ac:dyDescent="0.25">
      <c r="AW975" s="235"/>
      <c r="AX975" s="235"/>
      <c r="AY975" s="236"/>
    </row>
    <row r="976" spans="49:51" ht="13.5" thickBot="1" x14ac:dyDescent="0.25">
      <c r="AW976" s="235"/>
      <c r="AX976" s="235"/>
      <c r="AY976" s="236"/>
    </row>
    <row r="977" spans="49:51" ht="13.5" thickBot="1" x14ac:dyDescent="0.25">
      <c r="AW977" s="235"/>
      <c r="AX977" s="235"/>
      <c r="AY977" s="236"/>
    </row>
    <row r="978" spans="49:51" ht="13.5" thickBot="1" x14ac:dyDescent="0.25">
      <c r="AW978" s="235"/>
      <c r="AX978" s="235"/>
      <c r="AY978" s="236"/>
    </row>
    <row r="979" spans="49:51" ht="13.5" thickBot="1" x14ac:dyDescent="0.25">
      <c r="AW979" s="235"/>
      <c r="AX979" s="235"/>
      <c r="AY979" s="236"/>
    </row>
    <row r="980" spans="49:51" ht="13.5" thickBot="1" x14ac:dyDescent="0.25">
      <c r="AW980" s="235"/>
      <c r="AX980" s="235"/>
      <c r="AY980" s="236"/>
    </row>
    <row r="981" spans="49:51" ht="13.5" thickBot="1" x14ac:dyDescent="0.25">
      <c r="AW981" s="235"/>
      <c r="AX981" s="235"/>
      <c r="AY981" s="236"/>
    </row>
    <row r="982" spans="49:51" ht="13.5" thickBot="1" x14ac:dyDescent="0.25">
      <c r="AW982" s="235"/>
      <c r="AX982" s="235"/>
      <c r="AY982" s="236"/>
    </row>
    <row r="983" spans="49:51" ht="13.5" thickBot="1" x14ac:dyDescent="0.25">
      <c r="AW983" s="235"/>
      <c r="AX983" s="235"/>
      <c r="AY983" s="236"/>
    </row>
    <row r="984" spans="49:51" ht="13.5" thickBot="1" x14ac:dyDescent="0.25">
      <c r="AW984" s="235"/>
      <c r="AX984" s="235"/>
      <c r="AY984" s="236"/>
    </row>
    <row r="985" spans="49:51" ht="13.5" thickBot="1" x14ac:dyDescent="0.25">
      <c r="AW985" s="235"/>
      <c r="AX985" s="235"/>
      <c r="AY985" s="236"/>
    </row>
    <row r="986" spans="49:51" ht="13.5" thickBot="1" x14ac:dyDescent="0.25">
      <c r="AW986" s="235"/>
      <c r="AX986" s="235"/>
      <c r="AY986" s="236"/>
    </row>
    <row r="987" spans="49:51" ht="13.5" thickBot="1" x14ac:dyDescent="0.25">
      <c r="AW987" s="235"/>
      <c r="AX987" s="235"/>
      <c r="AY987" s="236"/>
    </row>
    <row r="988" spans="49:51" ht="13.5" thickBot="1" x14ac:dyDescent="0.25">
      <c r="AW988" s="235"/>
      <c r="AX988" s="235"/>
      <c r="AY988" s="236"/>
    </row>
    <row r="989" spans="49:51" ht="13.5" thickBot="1" x14ac:dyDescent="0.25">
      <c r="AW989" s="235"/>
      <c r="AX989" s="235"/>
      <c r="AY989" s="236"/>
    </row>
    <row r="990" spans="49:51" ht="13.5" thickBot="1" x14ac:dyDescent="0.25">
      <c r="AW990" s="235"/>
      <c r="AX990" s="235"/>
      <c r="AY990" s="236"/>
    </row>
    <row r="991" spans="49:51" ht="13.5" thickBot="1" x14ac:dyDescent="0.25">
      <c r="AW991" s="235"/>
      <c r="AX991" s="235"/>
      <c r="AY991" s="236"/>
    </row>
    <row r="992" spans="49:51" ht="13.5" thickBot="1" x14ac:dyDescent="0.25">
      <c r="AW992" s="235"/>
      <c r="AX992" s="235"/>
      <c r="AY992" s="236"/>
    </row>
    <row r="993" spans="49:51" ht="13.5" thickBot="1" x14ac:dyDescent="0.25">
      <c r="AW993" s="235"/>
      <c r="AX993" s="235"/>
      <c r="AY993" s="236"/>
    </row>
    <row r="994" spans="49:51" ht="13.5" thickBot="1" x14ac:dyDescent="0.25">
      <c r="AW994" s="235"/>
      <c r="AX994" s="235"/>
      <c r="AY994" s="236"/>
    </row>
    <row r="995" spans="49:51" ht="13.5" thickBot="1" x14ac:dyDescent="0.25">
      <c r="AW995" s="235"/>
      <c r="AX995" s="235"/>
      <c r="AY995" s="236"/>
    </row>
    <row r="996" spans="49:51" ht="13.5" thickBot="1" x14ac:dyDescent="0.25">
      <c r="AW996" s="235"/>
      <c r="AX996" s="235"/>
      <c r="AY996" s="236"/>
    </row>
    <row r="997" spans="49:51" ht="13.5" thickBot="1" x14ac:dyDescent="0.25">
      <c r="AW997" s="235"/>
      <c r="AX997" s="235"/>
      <c r="AY997" s="236"/>
    </row>
    <row r="998" spans="49:51" ht="13.5" thickBot="1" x14ac:dyDescent="0.25">
      <c r="AW998" s="235"/>
      <c r="AX998" s="235"/>
      <c r="AY998" s="236"/>
    </row>
    <row r="999" spans="49:51" ht="13.5" thickBot="1" x14ac:dyDescent="0.25">
      <c r="AW999" s="235"/>
      <c r="AX999" s="235"/>
      <c r="AY999" s="236"/>
    </row>
    <row r="1000" spans="49:51" ht="13.5" thickBot="1" x14ac:dyDescent="0.25">
      <c r="AW1000" s="235"/>
      <c r="AX1000" s="235"/>
      <c r="AY1000" s="236"/>
    </row>
    <row r="1001" spans="49:51" ht="13.5" thickBot="1" x14ac:dyDescent="0.25">
      <c r="AW1001" s="235"/>
      <c r="AX1001" s="235"/>
      <c r="AY1001" s="236"/>
    </row>
    <row r="1002" spans="49:51" ht="13.5" thickBot="1" x14ac:dyDescent="0.25">
      <c r="AW1002" s="235"/>
      <c r="AX1002" s="235"/>
      <c r="AY1002" s="236"/>
    </row>
    <row r="1003" spans="49:51" ht="13.5" thickBot="1" x14ac:dyDescent="0.25">
      <c r="AW1003" s="235"/>
      <c r="AX1003" s="235"/>
      <c r="AY1003" s="236"/>
    </row>
    <row r="1004" spans="49:51" ht="13.5" thickBot="1" x14ac:dyDescent="0.25">
      <c r="AW1004" s="235"/>
      <c r="AX1004" s="235"/>
      <c r="AY1004" s="236"/>
    </row>
    <row r="1005" spans="49:51" ht="13.5" thickBot="1" x14ac:dyDescent="0.25">
      <c r="AW1005" s="235"/>
      <c r="AX1005" s="235"/>
      <c r="AY1005" s="236"/>
    </row>
    <row r="1006" spans="49:51" ht="13.5" thickBot="1" x14ac:dyDescent="0.25">
      <c r="AW1006" s="235"/>
      <c r="AX1006" s="235"/>
      <c r="AY1006" s="236"/>
    </row>
    <row r="1007" spans="49:51" ht="13.5" thickBot="1" x14ac:dyDescent="0.25">
      <c r="AW1007" s="235"/>
      <c r="AX1007" s="235"/>
      <c r="AY1007" s="236"/>
    </row>
    <row r="1008" spans="49:51" ht="13.5" thickBot="1" x14ac:dyDescent="0.25">
      <c r="AW1008" s="235"/>
      <c r="AX1008" s="235"/>
      <c r="AY1008" s="236"/>
    </row>
    <row r="1009" spans="49:51" ht="13.5" thickBot="1" x14ac:dyDescent="0.25">
      <c r="AW1009" s="235"/>
      <c r="AX1009" s="235"/>
      <c r="AY1009" s="236"/>
    </row>
    <row r="1010" spans="49:51" ht="13.5" thickBot="1" x14ac:dyDescent="0.25">
      <c r="AW1010" s="235"/>
      <c r="AX1010" s="235"/>
      <c r="AY1010" s="236"/>
    </row>
    <row r="1011" spans="49:51" ht="13.5" thickBot="1" x14ac:dyDescent="0.25">
      <c r="AW1011" s="235"/>
      <c r="AX1011" s="235"/>
      <c r="AY1011" s="236"/>
    </row>
    <row r="1012" spans="49:51" ht="13.5" thickBot="1" x14ac:dyDescent="0.25">
      <c r="AW1012" s="235"/>
      <c r="AX1012" s="235"/>
      <c r="AY1012" s="236"/>
    </row>
    <row r="1013" spans="49:51" ht="13.5" thickBot="1" x14ac:dyDescent="0.25">
      <c r="AW1013" s="235"/>
      <c r="AX1013" s="235"/>
      <c r="AY1013" s="236"/>
    </row>
    <row r="1014" spans="49:51" ht="13.5" thickBot="1" x14ac:dyDescent="0.25">
      <c r="AW1014" s="235"/>
      <c r="AX1014" s="235"/>
      <c r="AY1014" s="236"/>
    </row>
    <row r="1015" spans="49:51" ht="13.5" thickBot="1" x14ac:dyDescent="0.25">
      <c r="AW1015" s="235"/>
      <c r="AX1015" s="235"/>
      <c r="AY1015" s="236"/>
    </row>
    <row r="1016" spans="49:51" ht="13.5" thickBot="1" x14ac:dyDescent="0.25">
      <c r="AW1016" s="235"/>
      <c r="AX1016" s="235"/>
      <c r="AY1016" s="236"/>
    </row>
    <row r="1017" spans="49:51" ht="13.5" thickBot="1" x14ac:dyDescent="0.25">
      <c r="AW1017" s="235"/>
      <c r="AX1017" s="235"/>
      <c r="AY1017" s="236"/>
    </row>
    <row r="1018" spans="49:51" ht="13.5" thickBot="1" x14ac:dyDescent="0.25">
      <c r="AW1018" s="235"/>
      <c r="AX1018" s="235"/>
      <c r="AY1018" s="236"/>
    </row>
    <row r="1019" spans="49:51" ht="13.5" thickBot="1" x14ac:dyDescent="0.25">
      <c r="AW1019" s="235"/>
      <c r="AX1019" s="235"/>
      <c r="AY1019" s="236"/>
    </row>
    <row r="1020" spans="49:51" ht="13.5" thickBot="1" x14ac:dyDescent="0.25">
      <c r="AW1020" s="235"/>
      <c r="AX1020" s="235"/>
      <c r="AY1020" s="236"/>
    </row>
    <row r="1021" spans="49:51" ht="13.5" thickBot="1" x14ac:dyDescent="0.25">
      <c r="AW1021" s="235"/>
      <c r="AX1021" s="235"/>
      <c r="AY1021" s="236"/>
    </row>
    <row r="1022" spans="49:51" ht="13.5" thickBot="1" x14ac:dyDescent="0.25">
      <c r="AW1022" s="235"/>
      <c r="AX1022" s="235"/>
      <c r="AY1022" s="236"/>
    </row>
    <row r="1023" spans="49:51" ht="13.5" thickBot="1" x14ac:dyDescent="0.25">
      <c r="AW1023" s="235"/>
      <c r="AX1023" s="235"/>
      <c r="AY1023" s="236"/>
    </row>
    <row r="1024" spans="49:51" ht="13.5" thickBot="1" x14ac:dyDescent="0.25">
      <c r="AW1024" s="235"/>
      <c r="AX1024" s="235"/>
      <c r="AY1024" s="236"/>
    </row>
    <row r="1025" spans="49:51" ht="13.5" thickBot="1" x14ac:dyDescent="0.25">
      <c r="AW1025" s="235"/>
      <c r="AX1025" s="235"/>
      <c r="AY1025" s="236"/>
    </row>
    <row r="1026" spans="49:51" ht="13.5" thickBot="1" x14ac:dyDescent="0.25">
      <c r="AW1026" s="235"/>
      <c r="AX1026" s="235"/>
      <c r="AY1026" s="236"/>
    </row>
    <row r="1027" spans="49:51" ht="13.5" thickBot="1" x14ac:dyDescent="0.25">
      <c r="AW1027" s="235"/>
      <c r="AX1027" s="235"/>
      <c r="AY1027" s="236"/>
    </row>
    <row r="1028" spans="49:51" ht="13.5" thickBot="1" x14ac:dyDescent="0.25">
      <c r="AW1028" s="235"/>
      <c r="AX1028" s="235"/>
      <c r="AY1028" s="236"/>
    </row>
    <row r="1029" spans="49:51" ht="13.5" thickBot="1" x14ac:dyDescent="0.25">
      <c r="AW1029" s="235"/>
      <c r="AX1029" s="235"/>
      <c r="AY1029" s="236"/>
    </row>
    <row r="1030" spans="49:51" ht="13.5" thickBot="1" x14ac:dyDescent="0.25">
      <c r="AW1030" s="235"/>
      <c r="AX1030" s="235"/>
      <c r="AY1030" s="236"/>
    </row>
    <row r="1031" spans="49:51" ht="13.5" thickBot="1" x14ac:dyDescent="0.25">
      <c r="AW1031" s="235"/>
      <c r="AX1031" s="235"/>
      <c r="AY1031" s="236"/>
    </row>
    <row r="1032" spans="49:51" ht="13.5" thickBot="1" x14ac:dyDescent="0.25">
      <c r="AW1032" s="235"/>
      <c r="AX1032" s="235"/>
      <c r="AY1032" s="236"/>
    </row>
    <row r="1033" spans="49:51" ht="13.5" thickBot="1" x14ac:dyDescent="0.25">
      <c r="AW1033" s="235"/>
      <c r="AX1033" s="235"/>
      <c r="AY1033" s="236"/>
    </row>
    <row r="1034" spans="49:51" ht="13.5" thickBot="1" x14ac:dyDescent="0.25">
      <c r="AW1034" s="235"/>
      <c r="AX1034" s="235"/>
      <c r="AY1034" s="236"/>
    </row>
    <row r="1035" spans="49:51" ht="13.5" thickBot="1" x14ac:dyDescent="0.25">
      <c r="AW1035" s="235"/>
      <c r="AX1035" s="235"/>
      <c r="AY1035" s="236"/>
    </row>
    <row r="1036" spans="49:51" ht="13.5" thickBot="1" x14ac:dyDescent="0.25">
      <c r="AW1036" s="235"/>
      <c r="AX1036" s="235"/>
      <c r="AY1036" s="236"/>
    </row>
    <row r="1037" spans="49:51" ht="13.5" thickBot="1" x14ac:dyDescent="0.25">
      <c r="AW1037" s="235"/>
      <c r="AX1037" s="235"/>
      <c r="AY1037" s="236"/>
    </row>
    <row r="1038" spans="49:51" ht="13.5" thickBot="1" x14ac:dyDescent="0.25">
      <c r="AW1038" s="235"/>
      <c r="AX1038" s="235"/>
      <c r="AY1038" s="236"/>
    </row>
    <row r="1039" spans="49:51" ht="13.5" thickBot="1" x14ac:dyDescent="0.25">
      <c r="AW1039" s="235"/>
      <c r="AX1039" s="235"/>
      <c r="AY1039" s="236"/>
    </row>
    <row r="1040" spans="49:51" ht="13.5" thickBot="1" x14ac:dyDescent="0.25">
      <c r="AW1040" s="235"/>
      <c r="AX1040" s="235"/>
      <c r="AY1040" s="236"/>
    </row>
    <row r="1041" spans="49:51" ht="13.5" thickBot="1" x14ac:dyDescent="0.25">
      <c r="AW1041" s="235"/>
      <c r="AX1041" s="235"/>
      <c r="AY1041" s="236"/>
    </row>
    <row r="1042" spans="49:51" ht="13.5" thickBot="1" x14ac:dyDescent="0.25">
      <c r="AW1042" s="235"/>
      <c r="AX1042" s="235"/>
      <c r="AY1042" s="236"/>
    </row>
    <row r="1043" spans="49:51" ht="13.5" thickBot="1" x14ac:dyDescent="0.25">
      <c r="AW1043" s="235"/>
      <c r="AX1043" s="235"/>
      <c r="AY1043" s="236"/>
    </row>
    <row r="1044" spans="49:51" ht="13.5" thickBot="1" x14ac:dyDescent="0.25">
      <c r="AW1044" s="235"/>
      <c r="AX1044" s="235"/>
      <c r="AY1044" s="236"/>
    </row>
    <row r="1045" spans="49:51" ht="13.5" thickBot="1" x14ac:dyDescent="0.25">
      <c r="AW1045" s="235"/>
      <c r="AX1045" s="235"/>
      <c r="AY1045" s="236"/>
    </row>
    <row r="1046" spans="49:51" ht="13.5" thickBot="1" x14ac:dyDescent="0.25">
      <c r="AW1046" s="235"/>
      <c r="AX1046" s="235"/>
      <c r="AY1046" s="236"/>
    </row>
    <row r="1047" spans="49:51" ht="13.5" thickBot="1" x14ac:dyDescent="0.25">
      <c r="AW1047" s="235"/>
      <c r="AX1047" s="235"/>
      <c r="AY1047" s="236"/>
    </row>
    <row r="1048" spans="49:51" ht="13.5" thickBot="1" x14ac:dyDescent="0.25">
      <c r="AW1048" s="235"/>
      <c r="AX1048" s="235"/>
      <c r="AY1048" s="236"/>
    </row>
    <row r="1049" spans="49:51" ht="13.5" thickBot="1" x14ac:dyDescent="0.25">
      <c r="AW1049" s="235"/>
      <c r="AX1049" s="235"/>
      <c r="AY1049" s="236"/>
    </row>
    <row r="1050" spans="49:51" ht="13.5" thickBot="1" x14ac:dyDescent="0.25">
      <c r="AW1050" s="235"/>
      <c r="AX1050" s="235"/>
      <c r="AY1050" s="236"/>
    </row>
    <row r="1051" spans="49:51" ht="13.5" thickBot="1" x14ac:dyDescent="0.25">
      <c r="AW1051" s="235"/>
      <c r="AX1051" s="235"/>
      <c r="AY1051" s="236"/>
    </row>
    <row r="1052" spans="49:51" ht="13.5" thickBot="1" x14ac:dyDescent="0.25">
      <c r="AW1052" s="235"/>
      <c r="AX1052" s="235"/>
      <c r="AY1052" s="236"/>
    </row>
    <row r="1053" spans="49:51" ht="13.5" thickBot="1" x14ac:dyDescent="0.25">
      <c r="AW1053" s="235"/>
      <c r="AX1053" s="235"/>
      <c r="AY1053" s="236"/>
    </row>
    <row r="1054" spans="49:51" ht="13.5" thickBot="1" x14ac:dyDescent="0.25">
      <c r="AW1054" s="235"/>
      <c r="AX1054" s="235"/>
      <c r="AY1054" s="236"/>
    </row>
    <row r="1055" spans="49:51" ht="13.5" thickBot="1" x14ac:dyDescent="0.25">
      <c r="AW1055" s="235"/>
      <c r="AX1055" s="235"/>
      <c r="AY1055" s="236"/>
    </row>
    <row r="1056" spans="49:51" ht="13.5" thickBot="1" x14ac:dyDescent="0.25">
      <c r="AW1056" s="235"/>
      <c r="AX1056" s="235"/>
      <c r="AY1056" s="236"/>
    </row>
    <row r="1057" spans="49:51" ht="13.5" thickBot="1" x14ac:dyDescent="0.25">
      <c r="AW1057" s="235"/>
      <c r="AX1057" s="235"/>
      <c r="AY1057" s="236"/>
    </row>
    <row r="1058" spans="49:51" ht="13.5" thickBot="1" x14ac:dyDescent="0.25">
      <c r="AW1058" s="235"/>
      <c r="AX1058" s="235"/>
      <c r="AY1058" s="236"/>
    </row>
    <row r="1059" spans="49:51" ht="13.5" thickBot="1" x14ac:dyDescent="0.25">
      <c r="AW1059" s="235"/>
      <c r="AX1059" s="235"/>
      <c r="AY1059" s="236"/>
    </row>
    <row r="1060" spans="49:51" ht="13.5" thickBot="1" x14ac:dyDescent="0.25">
      <c r="AW1060" s="235"/>
      <c r="AX1060" s="235"/>
      <c r="AY1060" s="236"/>
    </row>
    <row r="1061" spans="49:51" ht="13.5" thickBot="1" x14ac:dyDescent="0.25">
      <c r="AW1061" s="235"/>
      <c r="AX1061" s="235"/>
      <c r="AY1061" s="236"/>
    </row>
    <row r="1062" spans="49:51" ht="13.5" thickBot="1" x14ac:dyDescent="0.25">
      <c r="AW1062" s="235"/>
      <c r="AX1062" s="235"/>
      <c r="AY1062" s="236"/>
    </row>
    <row r="1063" spans="49:51" ht="13.5" thickBot="1" x14ac:dyDescent="0.25">
      <c r="AW1063" s="235"/>
      <c r="AX1063" s="235"/>
      <c r="AY1063" s="236"/>
    </row>
    <row r="1064" spans="49:51" ht="13.5" thickBot="1" x14ac:dyDescent="0.25">
      <c r="AW1064" s="235"/>
      <c r="AX1064" s="235"/>
      <c r="AY1064" s="236"/>
    </row>
    <row r="1065" spans="49:51" ht="13.5" thickBot="1" x14ac:dyDescent="0.25">
      <c r="AW1065" s="235"/>
      <c r="AX1065" s="235"/>
      <c r="AY1065" s="236"/>
    </row>
    <row r="1066" spans="49:51" ht="13.5" thickBot="1" x14ac:dyDescent="0.25">
      <c r="AW1066" s="235"/>
      <c r="AX1066" s="235"/>
      <c r="AY1066" s="236"/>
    </row>
    <row r="1067" spans="49:51" ht="13.5" thickBot="1" x14ac:dyDescent="0.25">
      <c r="AW1067" s="235"/>
      <c r="AX1067" s="235"/>
      <c r="AY1067" s="236"/>
    </row>
    <row r="1068" spans="49:51" ht="13.5" thickBot="1" x14ac:dyDescent="0.25">
      <c r="AW1068" s="235"/>
      <c r="AX1068" s="235"/>
      <c r="AY1068" s="236"/>
    </row>
    <row r="1069" spans="49:51" ht="13.5" thickBot="1" x14ac:dyDescent="0.25">
      <c r="AW1069" s="235"/>
      <c r="AX1069" s="235"/>
      <c r="AY1069" s="236"/>
    </row>
    <row r="1070" spans="49:51" ht="13.5" thickBot="1" x14ac:dyDescent="0.25">
      <c r="AW1070" s="235"/>
      <c r="AX1070" s="235"/>
      <c r="AY1070" s="236"/>
    </row>
    <row r="1071" spans="49:51" ht="13.5" thickBot="1" x14ac:dyDescent="0.25">
      <c r="AW1071" s="235"/>
      <c r="AX1071" s="235"/>
      <c r="AY1071" s="236"/>
    </row>
    <row r="1072" spans="49:51" ht="13.5" thickBot="1" x14ac:dyDescent="0.25">
      <c r="AW1072" s="235"/>
      <c r="AX1072" s="235"/>
      <c r="AY1072" s="236"/>
    </row>
    <row r="1073" spans="49:51" ht="13.5" thickBot="1" x14ac:dyDescent="0.25">
      <c r="AW1073" s="235"/>
      <c r="AX1073" s="235"/>
      <c r="AY1073" s="236"/>
    </row>
    <row r="1074" spans="49:51" ht="13.5" thickBot="1" x14ac:dyDescent="0.25">
      <c r="AW1074" s="235"/>
      <c r="AX1074" s="235"/>
      <c r="AY1074" s="236"/>
    </row>
    <row r="1075" spans="49:51" ht="13.5" thickBot="1" x14ac:dyDescent="0.25">
      <c r="AW1075" s="235"/>
      <c r="AX1075" s="235"/>
      <c r="AY1075" s="236"/>
    </row>
    <row r="1076" spans="49:51" ht="13.5" thickBot="1" x14ac:dyDescent="0.25">
      <c r="AW1076" s="235"/>
      <c r="AX1076" s="235"/>
      <c r="AY1076" s="236"/>
    </row>
    <row r="1077" spans="49:51" ht="13.5" thickBot="1" x14ac:dyDescent="0.25">
      <c r="AW1077" s="235"/>
      <c r="AX1077" s="235"/>
      <c r="AY1077" s="236"/>
    </row>
    <row r="1078" spans="49:51" ht="13.5" thickBot="1" x14ac:dyDescent="0.25">
      <c r="AW1078" s="235"/>
      <c r="AX1078" s="235"/>
      <c r="AY1078" s="236"/>
    </row>
    <row r="1079" spans="49:51" ht="13.5" thickBot="1" x14ac:dyDescent="0.25">
      <c r="AW1079" s="235"/>
      <c r="AX1079" s="235"/>
      <c r="AY1079" s="236"/>
    </row>
    <row r="1080" spans="49:51" ht="13.5" thickBot="1" x14ac:dyDescent="0.25">
      <c r="AW1080" s="235"/>
      <c r="AX1080" s="235"/>
      <c r="AY1080" s="236"/>
    </row>
    <row r="1081" spans="49:51" ht="13.5" thickBot="1" x14ac:dyDescent="0.25">
      <c r="AW1081" s="235"/>
      <c r="AX1081" s="235"/>
      <c r="AY1081" s="236"/>
    </row>
    <row r="1082" spans="49:51" ht="13.5" thickBot="1" x14ac:dyDescent="0.25">
      <c r="AW1082" s="235"/>
      <c r="AX1082" s="235"/>
      <c r="AY1082" s="236"/>
    </row>
    <row r="1083" spans="49:51" ht="13.5" thickBot="1" x14ac:dyDescent="0.25">
      <c r="AW1083" s="235"/>
      <c r="AX1083" s="235"/>
      <c r="AY1083" s="236"/>
    </row>
    <row r="1084" spans="49:51" ht="13.5" thickBot="1" x14ac:dyDescent="0.25">
      <c r="AW1084" s="235"/>
      <c r="AX1084" s="235"/>
      <c r="AY1084" s="236"/>
    </row>
    <row r="1085" spans="49:51" ht="13.5" thickBot="1" x14ac:dyDescent="0.25">
      <c r="AW1085" s="235"/>
      <c r="AX1085" s="235"/>
      <c r="AY1085" s="236"/>
    </row>
    <row r="1086" spans="49:51" ht="13.5" thickBot="1" x14ac:dyDescent="0.25">
      <c r="AW1086" s="235"/>
      <c r="AX1086" s="235"/>
      <c r="AY1086" s="236"/>
    </row>
    <row r="1087" spans="49:51" ht="13.5" thickBot="1" x14ac:dyDescent="0.25">
      <c r="AW1087" s="235"/>
      <c r="AX1087" s="235"/>
      <c r="AY1087" s="236"/>
    </row>
    <row r="1088" spans="49:51" ht="13.5" thickBot="1" x14ac:dyDescent="0.25">
      <c r="AW1088" s="235"/>
      <c r="AX1088" s="235"/>
      <c r="AY1088" s="236"/>
    </row>
    <row r="1089" spans="49:51" ht="13.5" thickBot="1" x14ac:dyDescent="0.25">
      <c r="AW1089" s="235"/>
      <c r="AX1089" s="235"/>
      <c r="AY1089" s="236"/>
    </row>
    <row r="1090" spans="49:51" ht="13.5" thickBot="1" x14ac:dyDescent="0.25">
      <c r="AW1090" s="235"/>
      <c r="AX1090" s="235"/>
      <c r="AY1090" s="236"/>
    </row>
    <row r="1091" spans="49:51" ht="13.5" thickBot="1" x14ac:dyDescent="0.25">
      <c r="AW1091" s="235"/>
      <c r="AX1091" s="235"/>
      <c r="AY1091" s="236"/>
    </row>
    <row r="1092" spans="49:51" ht="13.5" thickBot="1" x14ac:dyDescent="0.25">
      <c r="AW1092" s="235"/>
      <c r="AX1092" s="235"/>
      <c r="AY1092" s="236"/>
    </row>
    <row r="1093" spans="49:51" ht="13.5" thickBot="1" x14ac:dyDescent="0.25">
      <c r="AW1093" s="235"/>
      <c r="AX1093" s="235"/>
      <c r="AY1093" s="236"/>
    </row>
    <row r="1094" spans="49:51" ht="13.5" thickBot="1" x14ac:dyDescent="0.25">
      <c r="AW1094" s="235"/>
      <c r="AX1094" s="235"/>
      <c r="AY1094" s="236"/>
    </row>
    <row r="1095" spans="49:51" ht="13.5" thickBot="1" x14ac:dyDescent="0.25">
      <c r="AW1095" s="235"/>
      <c r="AX1095" s="235"/>
      <c r="AY1095" s="236"/>
    </row>
    <row r="1096" spans="49:51" ht="13.5" thickBot="1" x14ac:dyDescent="0.25">
      <c r="AW1096" s="235"/>
      <c r="AX1096" s="235"/>
      <c r="AY1096" s="236"/>
    </row>
    <row r="1097" spans="49:51" ht="13.5" thickBot="1" x14ac:dyDescent="0.25">
      <c r="AW1097" s="235"/>
      <c r="AX1097" s="235"/>
      <c r="AY1097" s="236"/>
    </row>
    <row r="1098" spans="49:51" ht="13.5" thickBot="1" x14ac:dyDescent="0.25">
      <c r="AW1098" s="235"/>
      <c r="AX1098" s="235"/>
      <c r="AY1098" s="236"/>
    </row>
    <row r="1099" spans="49:51" ht="13.5" thickBot="1" x14ac:dyDescent="0.25">
      <c r="AW1099" s="235"/>
      <c r="AX1099" s="235"/>
      <c r="AY1099" s="236"/>
    </row>
    <row r="1100" spans="49:51" ht="13.5" thickBot="1" x14ac:dyDescent="0.25">
      <c r="AW1100" s="235"/>
      <c r="AX1100" s="235"/>
      <c r="AY1100" s="236"/>
    </row>
    <row r="1101" spans="49:51" ht="13.5" thickBot="1" x14ac:dyDescent="0.25">
      <c r="AW1101" s="235"/>
      <c r="AX1101" s="235"/>
      <c r="AY1101" s="236"/>
    </row>
    <row r="1102" spans="49:51" ht="13.5" thickBot="1" x14ac:dyDescent="0.25">
      <c r="AW1102" s="235"/>
      <c r="AX1102" s="235"/>
      <c r="AY1102" s="236"/>
    </row>
    <row r="1103" spans="49:51" ht="13.5" thickBot="1" x14ac:dyDescent="0.25">
      <c r="AW1103" s="235"/>
      <c r="AX1103" s="235"/>
      <c r="AY1103" s="236"/>
    </row>
    <row r="1104" spans="49:51" ht="13.5" thickBot="1" x14ac:dyDescent="0.25">
      <c r="AW1104" s="235"/>
      <c r="AX1104" s="235"/>
      <c r="AY1104" s="236"/>
    </row>
    <row r="1105" spans="49:51" ht="13.5" thickBot="1" x14ac:dyDescent="0.25">
      <c r="AW1105" s="235"/>
      <c r="AX1105" s="235"/>
      <c r="AY1105" s="236"/>
    </row>
    <row r="1106" spans="49:51" ht="13.5" thickBot="1" x14ac:dyDescent="0.25">
      <c r="AW1106" s="235"/>
      <c r="AX1106" s="235"/>
      <c r="AY1106" s="236"/>
    </row>
    <row r="1107" spans="49:51" ht="13.5" thickBot="1" x14ac:dyDescent="0.25">
      <c r="AW1107" s="235"/>
      <c r="AX1107" s="235"/>
      <c r="AY1107" s="236"/>
    </row>
    <row r="1108" spans="49:51" ht="13.5" thickBot="1" x14ac:dyDescent="0.25">
      <c r="AW1108" s="235"/>
      <c r="AX1108" s="235"/>
      <c r="AY1108" s="236"/>
    </row>
    <row r="1109" spans="49:51" ht="13.5" thickBot="1" x14ac:dyDescent="0.25">
      <c r="AW1109" s="235"/>
      <c r="AX1109" s="235"/>
      <c r="AY1109" s="236"/>
    </row>
    <row r="1110" spans="49:51" ht="13.5" thickBot="1" x14ac:dyDescent="0.25">
      <c r="AW1110" s="235"/>
      <c r="AX1110" s="235"/>
      <c r="AY1110" s="236"/>
    </row>
    <row r="1111" spans="49:51" ht="13.5" thickBot="1" x14ac:dyDescent="0.25">
      <c r="AW1111" s="235"/>
      <c r="AX1111" s="235"/>
      <c r="AY1111" s="236"/>
    </row>
    <row r="1112" spans="49:51" ht="13.5" thickBot="1" x14ac:dyDescent="0.25">
      <c r="AW1112" s="235"/>
      <c r="AX1112" s="235"/>
      <c r="AY1112" s="236"/>
    </row>
    <row r="1113" spans="49:51" ht="13.5" thickBot="1" x14ac:dyDescent="0.25">
      <c r="AW1113" s="235"/>
      <c r="AX1113" s="235"/>
      <c r="AY1113" s="236"/>
    </row>
    <row r="1114" spans="49:51" ht="13.5" thickBot="1" x14ac:dyDescent="0.25">
      <c r="AW1114" s="235"/>
      <c r="AX1114" s="235"/>
      <c r="AY1114" s="236"/>
    </row>
    <row r="1115" spans="49:51" ht="13.5" thickBot="1" x14ac:dyDescent="0.25">
      <c r="AW1115" s="235"/>
      <c r="AX1115" s="235"/>
      <c r="AY1115" s="236"/>
    </row>
    <row r="1116" spans="49:51" ht="13.5" thickBot="1" x14ac:dyDescent="0.25">
      <c r="AW1116" s="235"/>
      <c r="AX1116" s="235"/>
      <c r="AY1116" s="236"/>
    </row>
    <row r="1117" spans="49:51" ht="13.5" thickBot="1" x14ac:dyDescent="0.25">
      <c r="AW1117" s="235"/>
      <c r="AX1117" s="235"/>
      <c r="AY1117" s="236"/>
    </row>
    <row r="1118" spans="49:51" ht="13.5" thickBot="1" x14ac:dyDescent="0.25">
      <c r="AW1118" s="235"/>
      <c r="AX1118" s="235"/>
      <c r="AY1118" s="236"/>
    </row>
    <row r="1119" spans="49:51" ht="13.5" thickBot="1" x14ac:dyDescent="0.25">
      <c r="AW1119" s="235"/>
      <c r="AX1119" s="235"/>
      <c r="AY1119" s="236"/>
    </row>
    <row r="1120" spans="49:51" ht="13.5" thickBot="1" x14ac:dyDescent="0.25">
      <c r="AW1120" s="235"/>
      <c r="AX1120" s="235"/>
      <c r="AY1120" s="236"/>
    </row>
    <row r="1121" spans="49:51" ht="13.5" thickBot="1" x14ac:dyDescent="0.25">
      <c r="AW1121" s="235"/>
      <c r="AX1121" s="235"/>
      <c r="AY1121" s="236"/>
    </row>
    <row r="1122" spans="49:51" ht="13.5" thickBot="1" x14ac:dyDescent="0.25">
      <c r="AW1122" s="235"/>
      <c r="AX1122" s="235"/>
      <c r="AY1122" s="236"/>
    </row>
    <row r="1123" spans="49:51" ht="13.5" thickBot="1" x14ac:dyDescent="0.25">
      <c r="AW1123" s="235"/>
      <c r="AX1123" s="235"/>
      <c r="AY1123" s="236"/>
    </row>
    <row r="1124" spans="49:51" ht="13.5" thickBot="1" x14ac:dyDescent="0.25">
      <c r="AW1124" s="235"/>
      <c r="AX1124" s="235"/>
      <c r="AY1124" s="236"/>
    </row>
    <row r="1125" spans="49:51" ht="13.5" thickBot="1" x14ac:dyDescent="0.25">
      <c r="AW1125" s="235"/>
      <c r="AX1125" s="235"/>
      <c r="AY1125" s="236"/>
    </row>
    <row r="1126" spans="49:51" ht="13.5" thickBot="1" x14ac:dyDescent="0.25">
      <c r="AW1126" s="235"/>
      <c r="AX1126" s="235"/>
      <c r="AY1126" s="236"/>
    </row>
    <row r="1127" spans="49:51" ht="13.5" thickBot="1" x14ac:dyDescent="0.25">
      <c r="AW1127" s="235"/>
      <c r="AX1127" s="235"/>
      <c r="AY1127" s="236"/>
    </row>
    <row r="1128" spans="49:51" ht="13.5" thickBot="1" x14ac:dyDescent="0.25">
      <c r="AW1128" s="235"/>
      <c r="AX1128" s="235"/>
      <c r="AY1128" s="236"/>
    </row>
    <row r="1129" spans="49:51" ht="13.5" thickBot="1" x14ac:dyDescent="0.25">
      <c r="AW1129" s="235"/>
      <c r="AX1129" s="235"/>
      <c r="AY1129" s="236"/>
    </row>
    <row r="1130" spans="49:51" ht="13.5" thickBot="1" x14ac:dyDescent="0.25">
      <c r="AW1130" s="235"/>
      <c r="AX1130" s="235"/>
      <c r="AY1130" s="236"/>
    </row>
    <row r="1131" spans="49:51" ht="13.5" thickBot="1" x14ac:dyDescent="0.25">
      <c r="AW1131" s="235"/>
      <c r="AX1131" s="235"/>
      <c r="AY1131" s="236"/>
    </row>
    <row r="1132" spans="49:51" ht="13.5" thickBot="1" x14ac:dyDescent="0.25">
      <c r="AW1132" s="235"/>
      <c r="AX1132" s="235"/>
      <c r="AY1132" s="236"/>
    </row>
    <row r="1133" spans="49:51" ht="13.5" thickBot="1" x14ac:dyDescent="0.25">
      <c r="AW1133" s="235"/>
      <c r="AX1133" s="235"/>
      <c r="AY1133" s="236"/>
    </row>
    <row r="1134" spans="49:51" ht="13.5" thickBot="1" x14ac:dyDescent="0.25">
      <c r="AW1134" s="235"/>
      <c r="AX1134" s="235"/>
      <c r="AY1134" s="236"/>
    </row>
    <row r="1135" spans="49:51" ht="13.5" thickBot="1" x14ac:dyDescent="0.25">
      <c r="AW1135" s="235"/>
      <c r="AX1135" s="235"/>
      <c r="AY1135" s="236"/>
    </row>
    <row r="1136" spans="49:51" ht="13.5" thickBot="1" x14ac:dyDescent="0.25">
      <c r="AW1136" s="235"/>
      <c r="AX1136" s="235"/>
      <c r="AY1136" s="236"/>
    </row>
    <row r="1137" spans="49:51" ht="13.5" thickBot="1" x14ac:dyDescent="0.25">
      <c r="AW1137" s="235"/>
      <c r="AX1137" s="235"/>
      <c r="AY1137" s="236"/>
    </row>
    <row r="1138" spans="49:51" ht="13.5" thickBot="1" x14ac:dyDescent="0.25">
      <c r="AW1138" s="235"/>
      <c r="AX1138" s="235"/>
      <c r="AY1138" s="236"/>
    </row>
    <row r="1139" spans="49:51" ht="13.5" thickBot="1" x14ac:dyDescent="0.25">
      <c r="AW1139" s="235"/>
      <c r="AX1139" s="235"/>
      <c r="AY1139" s="236"/>
    </row>
    <row r="1140" spans="49:51" ht="13.5" thickBot="1" x14ac:dyDescent="0.25">
      <c r="AW1140" s="235"/>
      <c r="AX1140" s="235"/>
      <c r="AY1140" s="236"/>
    </row>
    <row r="1141" spans="49:51" ht="13.5" thickBot="1" x14ac:dyDescent="0.25">
      <c r="AW1141" s="235"/>
      <c r="AX1141" s="235"/>
      <c r="AY1141" s="236"/>
    </row>
    <row r="1142" spans="49:51" ht="13.5" thickBot="1" x14ac:dyDescent="0.25">
      <c r="AW1142" s="235"/>
      <c r="AX1142" s="235"/>
      <c r="AY1142" s="236"/>
    </row>
    <row r="1143" spans="49:51" ht="13.5" thickBot="1" x14ac:dyDescent="0.25">
      <c r="AW1143" s="235"/>
      <c r="AX1143" s="235"/>
      <c r="AY1143" s="236"/>
    </row>
    <row r="1144" spans="49:51" ht="13.5" thickBot="1" x14ac:dyDescent="0.25">
      <c r="AW1144" s="235"/>
      <c r="AX1144" s="235"/>
      <c r="AY1144" s="236"/>
    </row>
    <row r="1145" spans="49:51" ht="13.5" thickBot="1" x14ac:dyDescent="0.25">
      <c r="AW1145" s="235"/>
      <c r="AX1145" s="235"/>
      <c r="AY1145" s="236"/>
    </row>
    <row r="1146" spans="49:51" ht="13.5" thickBot="1" x14ac:dyDescent="0.25">
      <c r="AW1146" s="235"/>
      <c r="AX1146" s="235"/>
      <c r="AY1146" s="236"/>
    </row>
    <row r="1147" spans="49:51" ht="13.5" thickBot="1" x14ac:dyDescent="0.25">
      <c r="AW1147" s="235"/>
      <c r="AX1147" s="235"/>
      <c r="AY1147" s="236"/>
    </row>
    <row r="1148" spans="49:51" ht="13.5" thickBot="1" x14ac:dyDescent="0.25">
      <c r="AW1148" s="235"/>
      <c r="AX1148" s="235"/>
      <c r="AY1148" s="236"/>
    </row>
    <row r="1149" spans="49:51" ht="13.5" thickBot="1" x14ac:dyDescent="0.25">
      <c r="AW1149" s="235"/>
      <c r="AX1149" s="235"/>
      <c r="AY1149" s="236"/>
    </row>
    <row r="1150" spans="49:51" ht="13.5" thickBot="1" x14ac:dyDescent="0.25">
      <c r="AW1150" s="235"/>
      <c r="AX1150" s="235"/>
      <c r="AY1150" s="236"/>
    </row>
    <row r="1151" spans="49:51" ht="13.5" thickBot="1" x14ac:dyDescent="0.25">
      <c r="AW1151" s="235"/>
      <c r="AX1151" s="235"/>
      <c r="AY1151" s="236"/>
    </row>
    <row r="1152" spans="49:51" ht="13.5" thickBot="1" x14ac:dyDescent="0.25">
      <c r="AW1152" s="235"/>
      <c r="AX1152" s="235"/>
      <c r="AY1152" s="236"/>
    </row>
    <row r="1153" spans="49:51" ht="13.5" thickBot="1" x14ac:dyDescent="0.25">
      <c r="AW1153" s="235"/>
      <c r="AX1153" s="235"/>
      <c r="AY1153" s="236"/>
    </row>
    <row r="1154" spans="49:51" ht="13.5" thickBot="1" x14ac:dyDescent="0.25">
      <c r="AW1154" s="235"/>
      <c r="AX1154" s="235"/>
      <c r="AY1154" s="236"/>
    </row>
    <row r="1155" spans="49:51" ht="13.5" thickBot="1" x14ac:dyDescent="0.25">
      <c r="AW1155" s="235"/>
      <c r="AX1155" s="235"/>
      <c r="AY1155" s="236"/>
    </row>
    <row r="1156" spans="49:51" ht="13.5" thickBot="1" x14ac:dyDescent="0.25">
      <c r="AW1156" s="235"/>
      <c r="AX1156" s="235"/>
      <c r="AY1156" s="236"/>
    </row>
    <row r="1157" spans="49:51" ht="13.5" thickBot="1" x14ac:dyDescent="0.25">
      <c r="AW1157" s="235"/>
      <c r="AX1157" s="235"/>
      <c r="AY1157" s="236"/>
    </row>
    <row r="1158" spans="49:51" ht="13.5" thickBot="1" x14ac:dyDescent="0.25">
      <c r="AW1158" s="235"/>
      <c r="AX1158" s="235"/>
      <c r="AY1158" s="236"/>
    </row>
    <row r="1159" spans="49:51" ht="13.5" thickBot="1" x14ac:dyDescent="0.25">
      <c r="AW1159" s="235"/>
      <c r="AX1159" s="235"/>
      <c r="AY1159" s="236"/>
    </row>
    <row r="1160" spans="49:51" ht="13.5" thickBot="1" x14ac:dyDescent="0.25">
      <c r="AW1160" s="235"/>
      <c r="AX1160" s="235"/>
      <c r="AY1160" s="236"/>
    </row>
    <row r="1161" spans="49:51" ht="13.5" thickBot="1" x14ac:dyDescent="0.25">
      <c r="AW1161" s="235"/>
      <c r="AX1161" s="235"/>
      <c r="AY1161" s="236"/>
    </row>
    <row r="1162" spans="49:51" ht="13.5" thickBot="1" x14ac:dyDescent="0.25">
      <c r="AW1162" s="235"/>
      <c r="AX1162" s="235"/>
      <c r="AY1162" s="236"/>
    </row>
    <row r="1163" spans="49:51" ht="13.5" thickBot="1" x14ac:dyDescent="0.25">
      <c r="AW1163" s="235"/>
      <c r="AX1163" s="235"/>
      <c r="AY1163" s="236"/>
    </row>
    <row r="1164" spans="49:51" ht="13.5" thickBot="1" x14ac:dyDescent="0.25">
      <c r="AW1164" s="235"/>
      <c r="AX1164" s="235"/>
      <c r="AY1164" s="236"/>
    </row>
    <row r="1165" spans="49:51" ht="13.5" thickBot="1" x14ac:dyDescent="0.25">
      <c r="AW1165" s="235"/>
      <c r="AX1165" s="235"/>
      <c r="AY1165" s="236"/>
    </row>
    <row r="1166" spans="49:51" ht="13.5" thickBot="1" x14ac:dyDescent="0.25">
      <c r="AW1166" s="235"/>
      <c r="AX1166" s="235"/>
      <c r="AY1166" s="236"/>
    </row>
    <row r="1167" spans="49:51" ht="13.5" thickBot="1" x14ac:dyDescent="0.25">
      <c r="AW1167" s="235"/>
      <c r="AX1167" s="235"/>
      <c r="AY1167" s="236"/>
    </row>
    <row r="1168" spans="49:51" ht="13.5" thickBot="1" x14ac:dyDescent="0.25">
      <c r="AW1168" s="235"/>
      <c r="AX1168" s="235"/>
      <c r="AY1168" s="236"/>
    </row>
    <row r="1169" spans="49:51" ht="13.5" thickBot="1" x14ac:dyDescent="0.25">
      <c r="AW1169" s="235"/>
      <c r="AX1169" s="235"/>
      <c r="AY1169" s="236"/>
    </row>
    <row r="1170" spans="49:51" ht="13.5" thickBot="1" x14ac:dyDescent="0.25">
      <c r="AW1170" s="235"/>
      <c r="AX1170" s="235"/>
      <c r="AY1170" s="236"/>
    </row>
    <row r="1171" spans="49:51" ht="13.5" thickBot="1" x14ac:dyDescent="0.25">
      <c r="AW1171" s="235"/>
      <c r="AX1171" s="235"/>
      <c r="AY1171" s="236"/>
    </row>
    <row r="1172" spans="49:51" ht="13.5" thickBot="1" x14ac:dyDescent="0.25">
      <c r="AW1172" s="235"/>
      <c r="AX1172" s="235"/>
      <c r="AY1172" s="236"/>
    </row>
    <row r="1173" spans="49:51" ht="13.5" thickBot="1" x14ac:dyDescent="0.25">
      <c r="AW1173" s="235"/>
      <c r="AX1173" s="235"/>
      <c r="AY1173" s="236"/>
    </row>
    <row r="1174" spans="49:51" ht="13.5" thickBot="1" x14ac:dyDescent="0.25">
      <c r="AW1174" s="235"/>
      <c r="AX1174" s="235"/>
      <c r="AY1174" s="236"/>
    </row>
    <row r="1175" spans="49:51" ht="13.5" thickBot="1" x14ac:dyDescent="0.25">
      <c r="AW1175" s="235"/>
      <c r="AX1175" s="235"/>
      <c r="AY1175" s="236"/>
    </row>
    <row r="1176" spans="49:51" ht="13.5" thickBot="1" x14ac:dyDescent="0.25">
      <c r="AW1176" s="235"/>
      <c r="AX1176" s="235"/>
      <c r="AY1176" s="236"/>
    </row>
    <row r="1177" spans="49:51" ht="13.5" thickBot="1" x14ac:dyDescent="0.25">
      <c r="AW1177" s="235"/>
      <c r="AX1177" s="235"/>
      <c r="AY1177" s="236"/>
    </row>
    <row r="1178" spans="49:51" ht="13.5" thickBot="1" x14ac:dyDescent="0.25">
      <c r="AW1178" s="235"/>
      <c r="AX1178" s="235"/>
      <c r="AY1178" s="236"/>
    </row>
    <row r="1179" spans="49:51" ht="13.5" thickBot="1" x14ac:dyDescent="0.25">
      <c r="AW1179" s="235"/>
      <c r="AX1179" s="235"/>
      <c r="AY1179" s="236"/>
    </row>
    <row r="1180" spans="49:51" ht="13.5" thickBot="1" x14ac:dyDescent="0.25">
      <c r="AW1180" s="235"/>
      <c r="AX1180" s="235"/>
      <c r="AY1180" s="236"/>
    </row>
    <row r="1181" spans="49:51" ht="13.5" thickBot="1" x14ac:dyDescent="0.25">
      <c r="AW1181" s="235"/>
      <c r="AX1181" s="235"/>
      <c r="AY1181" s="236"/>
    </row>
    <row r="1182" spans="49:51" ht="13.5" thickBot="1" x14ac:dyDescent="0.25">
      <c r="AW1182" s="235"/>
      <c r="AX1182" s="235"/>
      <c r="AY1182" s="236"/>
    </row>
    <row r="1183" spans="49:51" ht="13.5" thickBot="1" x14ac:dyDescent="0.25">
      <c r="AW1183" s="235"/>
      <c r="AX1183" s="235"/>
      <c r="AY1183" s="236"/>
    </row>
    <row r="1184" spans="49:51" ht="13.5" thickBot="1" x14ac:dyDescent="0.25">
      <c r="AW1184" s="235"/>
      <c r="AX1184" s="235"/>
      <c r="AY1184" s="236"/>
    </row>
    <row r="1185" spans="49:51" ht="13.5" thickBot="1" x14ac:dyDescent="0.25">
      <c r="AW1185" s="235"/>
      <c r="AX1185" s="235"/>
      <c r="AY1185" s="236"/>
    </row>
    <row r="1186" spans="49:51" ht="13.5" thickBot="1" x14ac:dyDescent="0.25">
      <c r="AW1186" s="235"/>
      <c r="AX1186" s="235"/>
      <c r="AY1186" s="236"/>
    </row>
    <row r="1187" spans="49:51" ht="13.5" thickBot="1" x14ac:dyDescent="0.25">
      <c r="AW1187" s="235"/>
      <c r="AX1187" s="235"/>
      <c r="AY1187" s="236"/>
    </row>
    <row r="1188" spans="49:51" ht="13.5" thickBot="1" x14ac:dyDescent="0.25">
      <c r="AW1188" s="235"/>
      <c r="AX1188" s="235"/>
      <c r="AY1188" s="236"/>
    </row>
    <row r="1189" spans="49:51" ht="13.5" thickBot="1" x14ac:dyDescent="0.25">
      <c r="AW1189" s="235"/>
      <c r="AX1189" s="235"/>
      <c r="AY1189" s="236"/>
    </row>
    <row r="1190" spans="49:51" ht="13.5" thickBot="1" x14ac:dyDescent="0.25">
      <c r="AW1190" s="235"/>
      <c r="AX1190" s="235"/>
      <c r="AY1190" s="236"/>
    </row>
    <row r="1191" spans="49:51" ht="13.5" thickBot="1" x14ac:dyDescent="0.25">
      <c r="AW1191" s="235"/>
      <c r="AX1191" s="235"/>
      <c r="AY1191" s="236"/>
    </row>
    <row r="1192" spans="49:51" ht="13.5" thickBot="1" x14ac:dyDescent="0.25">
      <c r="AW1192" s="235"/>
      <c r="AX1192" s="235"/>
      <c r="AY1192" s="236"/>
    </row>
    <row r="1193" spans="49:51" ht="13.5" thickBot="1" x14ac:dyDescent="0.25">
      <c r="AW1193" s="235"/>
      <c r="AX1193" s="235"/>
      <c r="AY1193" s="236"/>
    </row>
    <row r="1194" spans="49:51" ht="13.5" thickBot="1" x14ac:dyDescent="0.25">
      <c r="AW1194" s="235"/>
      <c r="AX1194" s="235"/>
      <c r="AY1194" s="236"/>
    </row>
    <row r="1195" spans="49:51" ht="13.5" thickBot="1" x14ac:dyDescent="0.25">
      <c r="AW1195" s="235"/>
      <c r="AX1195" s="235"/>
      <c r="AY1195" s="236"/>
    </row>
    <row r="1196" spans="49:51" ht="13.5" thickBot="1" x14ac:dyDescent="0.25">
      <c r="AW1196" s="235"/>
      <c r="AX1196" s="235"/>
      <c r="AY1196" s="236"/>
    </row>
    <row r="1197" spans="49:51" ht="13.5" thickBot="1" x14ac:dyDescent="0.25">
      <c r="AW1197" s="235"/>
      <c r="AX1197" s="235"/>
      <c r="AY1197" s="236"/>
    </row>
    <row r="1198" spans="49:51" ht="13.5" thickBot="1" x14ac:dyDescent="0.25">
      <c r="AW1198" s="235"/>
      <c r="AX1198" s="235"/>
      <c r="AY1198" s="236"/>
    </row>
    <row r="1199" spans="49:51" ht="13.5" thickBot="1" x14ac:dyDescent="0.25">
      <c r="AW1199" s="235"/>
      <c r="AX1199" s="235"/>
      <c r="AY1199" s="236"/>
    </row>
    <row r="1200" spans="49:51" ht="13.5" thickBot="1" x14ac:dyDescent="0.25">
      <c r="AW1200" s="235"/>
      <c r="AX1200" s="235"/>
      <c r="AY1200" s="236"/>
    </row>
    <row r="1201" spans="49:51" ht="13.5" thickBot="1" x14ac:dyDescent="0.25">
      <c r="AW1201" s="235"/>
      <c r="AX1201" s="235"/>
      <c r="AY1201" s="236"/>
    </row>
    <row r="1202" spans="49:51" ht="13.5" thickBot="1" x14ac:dyDescent="0.25">
      <c r="AW1202" s="235"/>
      <c r="AX1202" s="235"/>
      <c r="AY1202" s="236"/>
    </row>
    <row r="1203" spans="49:51" ht="13.5" thickBot="1" x14ac:dyDescent="0.25">
      <c r="AW1203" s="235"/>
      <c r="AX1203" s="235"/>
      <c r="AY1203" s="236"/>
    </row>
    <row r="1204" spans="49:51" ht="13.5" thickBot="1" x14ac:dyDescent="0.25">
      <c r="AW1204" s="235"/>
      <c r="AX1204" s="235"/>
      <c r="AY1204" s="236"/>
    </row>
    <row r="1205" spans="49:51" ht="13.5" thickBot="1" x14ac:dyDescent="0.25">
      <c r="AW1205" s="235"/>
      <c r="AX1205" s="235"/>
      <c r="AY1205" s="236"/>
    </row>
    <row r="1206" spans="49:51" ht="13.5" thickBot="1" x14ac:dyDescent="0.25">
      <c r="AW1206" s="235"/>
      <c r="AX1206" s="235"/>
      <c r="AY1206" s="236"/>
    </row>
    <row r="1207" spans="49:51" ht="13.5" thickBot="1" x14ac:dyDescent="0.25">
      <c r="AW1207" s="235"/>
      <c r="AX1207" s="235"/>
      <c r="AY1207" s="236"/>
    </row>
    <row r="1208" spans="49:51" ht="13.5" thickBot="1" x14ac:dyDescent="0.25">
      <c r="AW1208" s="235"/>
      <c r="AX1208" s="235"/>
      <c r="AY1208" s="236"/>
    </row>
    <row r="1209" spans="49:51" ht="13.5" thickBot="1" x14ac:dyDescent="0.25">
      <c r="AW1209" s="235"/>
      <c r="AX1209" s="235"/>
      <c r="AY1209" s="236"/>
    </row>
    <row r="1210" spans="49:51" ht="13.5" thickBot="1" x14ac:dyDescent="0.25">
      <c r="AW1210" s="235"/>
      <c r="AX1210" s="235"/>
      <c r="AY1210" s="236"/>
    </row>
    <row r="1211" spans="49:51" ht="13.5" thickBot="1" x14ac:dyDescent="0.25">
      <c r="AW1211" s="235"/>
      <c r="AX1211" s="235"/>
      <c r="AY1211" s="236"/>
    </row>
    <row r="1212" spans="49:51" ht="13.5" thickBot="1" x14ac:dyDescent="0.25">
      <c r="AW1212" s="235"/>
      <c r="AX1212" s="235"/>
      <c r="AY1212" s="236"/>
    </row>
    <row r="1213" spans="49:51" ht="13.5" thickBot="1" x14ac:dyDescent="0.25">
      <c r="AW1213" s="235"/>
      <c r="AX1213" s="235"/>
      <c r="AY1213" s="236"/>
    </row>
    <row r="1214" spans="49:51" ht="13.5" thickBot="1" x14ac:dyDescent="0.25">
      <c r="AW1214" s="235"/>
      <c r="AX1214" s="235"/>
      <c r="AY1214" s="236"/>
    </row>
    <row r="1215" spans="49:51" ht="13.5" thickBot="1" x14ac:dyDescent="0.25">
      <c r="AW1215" s="235"/>
      <c r="AX1215" s="235"/>
      <c r="AY1215" s="236"/>
    </row>
    <row r="1216" spans="49:51" ht="13.5" thickBot="1" x14ac:dyDescent="0.25">
      <c r="AW1216" s="235"/>
      <c r="AX1216" s="235"/>
      <c r="AY1216" s="236"/>
    </row>
    <row r="1217" spans="49:51" ht="13.5" thickBot="1" x14ac:dyDescent="0.25">
      <c r="AW1217" s="235"/>
      <c r="AX1217" s="235"/>
      <c r="AY1217" s="236"/>
    </row>
    <row r="1218" spans="49:51" ht="13.5" thickBot="1" x14ac:dyDescent="0.25">
      <c r="AW1218" s="235"/>
      <c r="AX1218" s="235"/>
      <c r="AY1218" s="236"/>
    </row>
    <row r="1219" spans="49:51" ht="13.5" thickBot="1" x14ac:dyDescent="0.25">
      <c r="AW1219" s="235"/>
      <c r="AX1219" s="235"/>
      <c r="AY1219" s="236"/>
    </row>
    <row r="1220" spans="49:51" ht="13.5" thickBot="1" x14ac:dyDescent="0.25">
      <c r="AW1220" s="235"/>
      <c r="AX1220" s="235"/>
      <c r="AY1220" s="236"/>
    </row>
    <row r="1221" spans="49:51" ht="13.5" thickBot="1" x14ac:dyDescent="0.25">
      <c r="AW1221" s="235"/>
      <c r="AX1221" s="235"/>
      <c r="AY1221" s="236"/>
    </row>
    <row r="1222" spans="49:51" ht="13.5" thickBot="1" x14ac:dyDescent="0.25">
      <c r="AW1222" s="235"/>
      <c r="AX1222" s="235"/>
      <c r="AY1222" s="236"/>
    </row>
    <row r="1223" spans="49:51" ht="13.5" thickBot="1" x14ac:dyDescent="0.25">
      <c r="AW1223" s="235"/>
      <c r="AX1223" s="235"/>
      <c r="AY1223" s="236"/>
    </row>
    <row r="1224" spans="49:51" ht="13.5" thickBot="1" x14ac:dyDescent="0.25">
      <c r="AW1224" s="235"/>
      <c r="AX1224" s="235"/>
      <c r="AY1224" s="236"/>
    </row>
    <row r="1225" spans="49:51" ht="13.5" thickBot="1" x14ac:dyDescent="0.25">
      <c r="AW1225" s="235"/>
      <c r="AX1225" s="235"/>
      <c r="AY1225" s="236"/>
    </row>
    <row r="1226" spans="49:51" ht="13.5" thickBot="1" x14ac:dyDescent="0.25">
      <c r="AW1226" s="235"/>
      <c r="AX1226" s="235"/>
      <c r="AY1226" s="236"/>
    </row>
    <row r="1227" spans="49:51" ht="13.5" thickBot="1" x14ac:dyDescent="0.25">
      <c r="AW1227" s="235"/>
      <c r="AX1227" s="235"/>
      <c r="AY1227" s="236"/>
    </row>
    <row r="1228" spans="49:51" ht="13.5" thickBot="1" x14ac:dyDescent="0.25">
      <c r="AW1228" s="235"/>
      <c r="AX1228" s="235"/>
      <c r="AY1228" s="236"/>
    </row>
    <row r="1229" spans="49:51" ht="13.5" thickBot="1" x14ac:dyDescent="0.25">
      <c r="AW1229" s="235"/>
      <c r="AX1229" s="235"/>
      <c r="AY1229" s="236"/>
    </row>
    <row r="1230" spans="49:51" ht="13.5" thickBot="1" x14ac:dyDescent="0.25">
      <c r="AW1230" s="235"/>
      <c r="AX1230" s="235"/>
      <c r="AY1230" s="236"/>
    </row>
    <row r="1231" spans="49:51" ht="13.5" thickBot="1" x14ac:dyDescent="0.25">
      <c r="AW1231" s="235"/>
      <c r="AX1231" s="235"/>
      <c r="AY1231" s="236"/>
    </row>
    <row r="1232" spans="49:51" ht="13.5" thickBot="1" x14ac:dyDescent="0.25">
      <c r="AW1232" s="235"/>
      <c r="AX1232" s="235"/>
      <c r="AY1232" s="236"/>
    </row>
    <row r="1233" spans="49:51" ht="13.5" thickBot="1" x14ac:dyDescent="0.25">
      <c r="AW1233" s="235"/>
      <c r="AX1233" s="235"/>
      <c r="AY1233" s="236"/>
    </row>
    <row r="1234" spans="49:51" ht="13.5" thickBot="1" x14ac:dyDescent="0.25">
      <c r="AW1234" s="235"/>
      <c r="AX1234" s="235"/>
      <c r="AY1234" s="236"/>
    </row>
    <row r="1235" spans="49:51" ht="13.5" thickBot="1" x14ac:dyDescent="0.25">
      <c r="AW1235" s="235"/>
      <c r="AX1235" s="235"/>
      <c r="AY1235" s="236"/>
    </row>
    <row r="1236" spans="49:51" ht="13.5" thickBot="1" x14ac:dyDescent="0.25">
      <c r="AW1236" s="235"/>
      <c r="AX1236" s="235"/>
      <c r="AY1236" s="236"/>
    </row>
    <row r="1237" spans="49:51" ht="13.5" thickBot="1" x14ac:dyDescent="0.25">
      <c r="AW1237" s="235"/>
      <c r="AX1237" s="235"/>
      <c r="AY1237" s="236"/>
    </row>
    <row r="1238" spans="49:51" ht="13.5" thickBot="1" x14ac:dyDescent="0.25">
      <c r="AW1238" s="235"/>
      <c r="AX1238" s="235"/>
      <c r="AY1238" s="236"/>
    </row>
    <row r="1239" spans="49:51" ht="13.5" thickBot="1" x14ac:dyDescent="0.25">
      <c r="AW1239" s="235"/>
      <c r="AX1239" s="235"/>
      <c r="AY1239" s="236"/>
    </row>
    <row r="1240" spans="49:51" ht="13.5" thickBot="1" x14ac:dyDescent="0.25">
      <c r="AW1240" s="235"/>
      <c r="AX1240" s="235"/>
      <c r="AY1240" s="236"/>
    </row>
    <row r="1241" spans="49:51" ht="13.5" thickBot="1" x14ac:dyDescent="0.25">
      <c r="AW1241" s="235"/>
      <c r="AX1241" s="235"/>
      <c r="AY1241" s="236"/>
    </row>
    <row r="1242" spans="49:51" ht="13.5" thickBot="1" x14ac:dyDescent="0.25">
      <c r="AW1242" s="235"/>
      <c r="AX1242" s="235"/>
      <c r="AY1242" s="236"/>
    </row>
    <row r="1243" spans="49:51" ht="13.5" thickBot="1" x14ac:dyDescent="0.25">
      <c r="AW1243" s="235"/>
      <c r="AX1243" s="235"/>
      <c r="AY1243" s="236"/>
    </row>
    <row r="1244" spans="49:51" ht="13.5" thickBot="1" x14ac:dyDescent="0.25">
      <c r="AW1244" s="235"/>
      <c r="AX1244" s="235"/>
      <c r="AY1244" s="236"/>
    </row>
    <row r="1245" spans="49:51" ht="13.5" thickBot="1" x14ac:dyDescent="0.25">
      <c r="AW1245" s="235"/>
      <c r="AX1245" s="235"/>
      <c r="AY1245" s="236"/>
    </row>
    <row r="1246" spans="49:51" ht="13.5" thickBot="1" x14ac:dyDescent="0.25">
      <c r="AW1246" s="235"/>
      <c r="AX1246" s="235"/>
      <c r="AY1246" s="236"/>
    </row>
    <row r="1247" spans="49:51" ht="13.5" thickBot="1" x14ac:dyDescent="0.25">
      <c r="AW1247" s="235"/>
      <c r="AX1247" s="235"/>
      <c r="AY1247" s="236"/>
    </row>
    <row r="1248" spans="49:51" ht="13.5" thickBot="1" x14ac:dyDescent="0.25">
      <c r="AW1248" s="235"/>
      <c r="AX1248" s="235"/>
      <c r="AY1248" s="236"/>
    </row>
    <row r="1249" spans="49:51" ht="13.5" thickBot="1" x14ac:dyDescent="0.25">
      <c r="AW1249" s="235"/>
      <c r="AX1249" s="235"/>
      <c r="AY1249" s="236"/>
    </row>
    <row r="1250" spans="49:51" ht="13.5" thickBot="1" x14ac:dyDescent="0.25">
      <c r="AW1250" s="235"/>
      <c r="AX1250" s="235"/>
      <c r="AY1250" s="236"/>
    </row>
    <row r="1251" spans="49:51" ht="13.5" thickBot="1" x14ac:dyDescent="0.25">
      <c r="AW1251" s="235"/>
      <c r="AX1251" s="235"/>
      <c r="AY1251" s="236"/>
    </row>
    <row r="1252" spans="49:51" ht="13.5" thickBot="1" x14ac:dyDescent="0.25">
      <c r="AW1252" s="235"/>
      <c r="AX1252" s="235"/>
      <c r="AY1252" s="236"/>
    </row>
    <row r="1253" spans="49:51" ht="13.5" thickBot="1" x14ac:dyDescent="0.25">
      <c r="AW1253" s="235"/>
      <c r="AX1253" s="235"/>
      <c r="AY1253" s="236"/>
    </row>
    <row r="1254" spans="49:51" ht="13.5" thickBot="1" x14ac:dyDescent="0.25">
      <c r="AW1254" s="235"/>
      <c r="AX1254" s="235"/>
      <c r="AY1254" s="236"/>
    </row>
    <row r="1255" spans="49:51" ht="13.5" thickBot="1" x14ac:dyDescent="0.25">
      <c r="AW1255" s="235"/>
      <c r="AX1255" s="235"/>
      <c r="AY1255" s="236"/>
    </row>
    <row r="1256" spans="49:51" ht="13.5" thickBot="1" x14ac:dyDescent="0.25">
      <c r="AW1256" s="235"/>
      <c r="AX1256" s="235"/>
      <c r="AY1256" s="236"/>
    </row>
    <row r="1257" spans="49:51" ht="13.5" thickBot="1" x14ac:dyDescent="0.25">
      <c r="AW1257" s="235"/>
      <c r="AX1257" s="235"/>
      <c r="AY1257" s="236"/>
    </row>
    <row r="1258" spans="49:51" ht="13.5" thickBot="1" x14ac:dyDescent="0.25">
      <c r="AW1258" s="235"/>
      <c r="AX1258" s="235"/>
      <c r="AY1258" s="236"/>
    </row>
    <row r="1259" spans="49:51" ht="13.5" thickBot="1" x14ac:dyDescent="0.25">
      <c r="AW1259" s="235"/>
      <c r="AX1259" s="235"/>
      <c r="AY1259" s="236"/>
    </row>
    <row r="1260" spans="49:51" ht="13.5" thickBot="1" x14ac:dyDescent="0.25">
      <c r="AW1260" s="235"/>
      <c r="AX1260" s="235"/>
      <c r="AY1260" s="236"/>
    </row>
    <row r="1261" spans="49:51" ht="13.5" thickBot="1" x14ac:dyDescent="0.25">
      <c r="AW1261" s="235"/>
      <c r="AX1261" s="235"/>
      <c r="AY1261" s="236"/>
    </row>
    <row r="1262" spans="49:51" ht="13.5" thickBot="1" x14ac:dyDescent="0.25">
      <c r="AW1262" s="235"/>
      <c r="AX1262" s="235"/>
      <c r="AY1262" s="236"/>
    </row>
    <row r="1263" spans="49:51" ht="13.5" thickBot="1" x14ac:dyDescent="0.25">
      <c r="AW1263" s="235"/>
      <c r="AX1263" s="235"/>
      <c r="AY1263" s="236"/>
    </row>
    <row r="1264" spans="49:51" ht="13.5" thickBot="1" x14ac:dyDescent="0.25">
      <c r="AW1264" s="235"/>
      <c r="AX1264" s="235"/>
      <c r="AY1264" s="236"/>
    </row>
    <row r="1265" spans="49:51" ht="13.5" thickBot="1" x14ac:dyDescent="0.25">
      <c r="AW1265" s="235"/>
      <c r="AX1265" s="235"/>
      <c r="AY1265" s="236"/>
    </row>
    <row r="1266" spans="49:51" ht="13.5" thickBot="1" x14ac:dyDescent="0.25">
      <c r="AW1266" s="235"/>
      <c r="AX1266" s="235"/>
      <c r="AY1266" s="236"/>
    </row>
    <row r="1267" spans="49:51" ht="13.5" thickBot="1" x14ac:dyDescent="0.25">
      <c r="AW1267" s="235"/>
      <c r="AX1267" s="235"/>
      <c r="AY1267" s="236"/>
    </row>
    <row r="1268" spans="49:51" ht="13.5" thickBot="1" x14ac:dyDescent="0.25">
      <c r="AW1268" s="235"/>
      <c r="AX1268" s="235"/>
      <c r="AY1268" s="236"/>
    </row>
    <row r="1269" spans="49:51" ht="13.5" thickBot="1" x14ac:dyDescent="0.25">
      <c r="AW1269" s="235"/>
      <c r="AX1269" s="235"/>
      <c r="AY1269" s="236"/>
    </row>
    <row r="1270" spans="49:51" ht="13.5" thickBot="1" x14ac:dyDescent="0.25">
      <c r="AW1270" s="235"/>
      <c r="AX1270" s="235"/>
      <c r="AY1270" s="236"/>
    </row>
    <row r="1271" spans="49:51" ht="13.5" thickBot="1" x14ac:dyDescent="0.25">
      <c r="AW1271" s="235"/>
      <c r="AX1271" s="235"/>
      <c r="AY1271" s="236"/>
    </row>
    <row r="1272" spans="49:51" ht="13.5" thickBot="1" x14ac:dyDescent="0.25">
      <c r="AW1272" s="235"/>
      <c r="AX1272" s="235"/>
      <c r="AY1272" s="236"/>
    </row>
    <row r="1273" spans="49:51" ht="13.5" thickBot="1" x14ac:dyDescent="0.25">
      <c r="AW1273" s="235"/>
      <c r="AX1273" s="235"/>
      <c r="AY1273" s="236"/>
    </row>
    <row r="1274" spans="49:51" ht="13.5" thickBot="1" x14ac:dyDescent="0.25">
      <c r="AW1274" s="235"/>
      <c r="AX1274" s="235"/>
      <c r="AY1274" s="236"/>
    </row>
    <row r="1275" spans="49:51" ht="13.5" thickBot="1" x14ac:dyDescent="0.25">
      <c r="AW1275" s="235"/>
      <c r="AX1275" s="235"/>
      <c r="AY1275" s="236"/>
    </row>
    <row r="1276" spans="49:51" ht="13.5" thickBot="1" x14ac:dyDescent="0.25">
      <c r="AW1276" s="235"/>
      <c r="AX1276" s="235"/>
      <c r="AY1276" s="236"/>
    </row>
    <row r="1277" spans="49:51" ht="13.5" thickBot="1" x14ac:dyDescent="0.25">
      <c r="AW1277" s="235"/>
      <c r="AX1277" s="235"/>
      <c r="AY1277" s="236"/>
    </row>
    <row r="1278" spans="49:51" ht="13.5" thickBot="1" x14ac:dyDescent="0.25">
      <c r="AW1278" s="235"/>
      <c r="AX1278" s="235"/>
      <c r="AY1278" s="236"/>
    </row>
    <row r="1279" spans="49:51" ht="13.5" thickBot="1" x14ac:dyDescent="0.25">
      <c r="AW1279" s="235"/>
      <c r="AX1279" s="235"/>
      <c r="AY1279" s="236"/>
    </row>
    <row r="1280" spans="49:51" ht="13.5" thickBot="1" x14ac:dyDescent="0.25">
      <c r="AW1280" s="235"/>
      <c r="AX1280" s="235"/>
      <c r="AY1280" s="236"/>
    </row>
    <row r="1281" spans="49:51" ht="13.5" thickBot="1" x14ac:dyDescent="0.25">
      <c r="AW1281" s="235"/>
      <c r="AX1281" s="235"/>
      <c r="AY1281" s="236"/>
    </row>
    <row r="1282" spans="49:51" ht="13.5" thickBot="1" x14ac:dyDescent="0.25">
      <c r="AW1282" s="235"/>
      <c r="AX1282" s="235"/>
      <c r="AY1282" s="236"/>
    </row>
    <row r="1283" spans="49:51" ht="13.5" thickBot="1" x14ac:dyDescent="0.25">
      <c r="AW1283" s="235"/>
      <c r="AX1283" s="235"/>
      <c r="AY1283" s="236"/>
    </row>
    <row r="1284" spans="49:51" ht="13.5" thickBot="1" x14ac:dyDescent="0.25">
      <c r="AW1284" s="235"/>
      <c r="AX1284" s="235"/>
      <c r="AY1284" s="236"/>
    </row>
    <row r="1285" spans="49:51" ht="13.5" thickBot="1" x14ac:dyDescent="0.25">
      <c r="AW1285" s="235"/>
      <c r="AX1285" s="235"/>
      <c r="AY1285" s="236"/>
    </row>
    <row r="1286" spans="49:51" ht="13.5" thickBot="1" x14ac:dyDescent="0.25">
      <c r="AW1286" s="235"/>
      <c r="AX1286" s="235"/>
      <c r="AY1286" s="236"/>
    </row>
    <row r="1287" spans="49:51" ht="13.5" thickBot="1" x14ac:dyDescent="0.25">
      <c r="AW1287" s="235"/>
      <c r="AX1287" s="235"/>
      <c r="AY1287" s="236"/>
    </row>
    <row r="1288" spans="49:51" ht="13.5" thickBot="1" x14ac:dyDescent="0.25">
      <c r="AW1288" s="235"/>
      <c r="AX1288" s="235"/>
      <c r="AY1288" s="236"/>
    </row>
    <row r="1289" spans="49:51" ht="13.5" thickBot="1" x14ac:dyDescent="0.25">
      <c r="AW1289" s="235"/>
      <c r="AX1289" s="235"/>
      <c r="AY1289" s="236"/>
    </row>
    <row r="1290" spans="49:51" ht="13.5" thickBot="1" x14ac:dyDescent="0.25">
      <c r="AW1290" s="235"/>
      <c r="AX1290" s="235"/>
      <c r="AY1290" s="236"/>
    </row>
    <row r="1291" spans="49:51" ht="13.5" thickBot="1" x14ac:dyDescent="0.25">
      <c r="AW1291" s="235"/>
      <c r="AX1291" s="235"/>
      <c r="AY1291" s="236"/>
    </row>
    <row r="1292" spans="49:51" ht="13.5" thickBot="1" x14ac:dyDescent="0.25">
      <c r="AW1292" s="235"/>
      <c r="AX1292" s="235"/>
      <c r="AY1292" s="236"/>
    </row>
    <row r="1293" spans="49:51" ht="13.5" thickBot="1" x14ac:dyDescent="0.25">
      <c r="AW1293" s="235"/>
      <c r="AX1293" s="235"/>
      <c r="AY1293" s="236"/>
    </row>
    <row r="1294" spans="49:51" ht="13.5" thickBot="1" x14ac:dyDescent="0.25">
      <c r="AW1294" s="235"/>
      <c r="AX1294" s="235"/>
      <c r="AY1294" s="236"/>
    </row>
    <row r="1295" spans="49:51" ht="13.5" thickBot="1" x14ac:dyDescent="0.25">
      <c r="AW1295" s="235"/>
      <c r="AX1295" s="235"/>
      <c r="AY1295" s="236"/>
    </row>
    <row r="1296" spans="49:51" ht="13.5" thickBot="1" x14ac:dyDescent="0.25">
      <c r="AW1296" s="235"/>
      <c r="AX1296" s="235"/>
      <c r="AY1296" s="236"/>
    </row>
    <row r="1297" spans="49:51" ht="13.5" thickBot="1" x14ac:dyDescent="0.25">
      <c r="AW1297" s="235"/>
      <c r="AX1297" s="235"/>
      <c r="AY1297" s="236"/>
    </row>
    <row r="1298" spans="49:51" ht="13.5" thickBot="1" x14ac:dyDescent="0.25">
      <c r="AW1298" s="235"/>
      <c r="AX1298" s="235"/>
      <c r="AY1298" s="236"/>
    </row>
    <row r="1299" spans="49:51" ht="13.5" thickBot="1" x14ac:dyDescent="0.25">
      <c r="AW1299" s="235"/>
      <c r="AX1299" s="235"/>
      <c r="AY1299" s="236"/>
    </row>
    <row r="1300" spans="49:51" ht="13.5" thickBot="1" x14ac:dyDescent="0.25">
      <c r="AW1300" s="235"/>
      <c r="AX1300" s="235"/>
      <c r="AY1300" s="236"/>
    </row>
    <row r="1301" spans="49:51" ht="13.5" thickBot="1" x14ac:dyDescent="0.25">
      <c r="AW1301" s="235"/>
      <c r="AX1301" s="235"/>
      <c r="AY1301" s="236"/>
    </row>
    <row r="1302" spans="49:51" ht="13.5" thickBot="1" x14ac:dyDescent="0.25">
      <c r="AW1302" s="235"/>
      <c r="AX1302" s="235"/>
      <c r="AY1302" s="236"/>
    </row>
    <row r="1303" spans="49:51" ht="13.5" thickBot="1" x14ac:dyDescent="0.25">
      <c r="AW1303" s="235"/>
      <c r="AX1303" s="235"/>
      <c r="AY1303" s="236"/>
    </row>
    <row r="1304" spans="49:51" ht="13.5" thickBot="1" x14ac:dyDescent="0.25">
      <c r="AW1304" s="235"/>
      <c r="AX1304" s="235"/>
      <c r="AY1304" s="236"/>
    </row>
    <row r="1305" spans="49:51" ht="13.5" thickBot="1" x14ac:dyDescent="0.25">
      <c r="AW1305" s="235"/>
      <c r="AX1305" s="235"/>
      <c r="AY1305" s="236"/>
    </row>
    <row r="1306" spans="49:51" ht="13.5" thickBot="1" x14ac:dyDescent="0.25">
      <c r="AW1306" s="235"/>
      <c r="AX1306" s="235"/>
      <c r="AY1306" s="236"/>
    </row>
    <row r="1307" spans="49:51" ht="13.5" thickBot="1" x14ac:dyDescent="0.25">
      <c r="AW1307" s="235"/>
      <c r="AX1307" s="235"/>
      <c r="AY1307" s="236"/>
    </row>
    <row r="1308" spans="49:51" ht="13.5" thickBot="1" x14ac:dyDescent="0.25">
      <c r="AW1308" s="235"/>
      <c r="AX1308" s="235"/>
      <c r="AY1308" s="236"/>
    </row>
    <row r="1309" spans="49:51" ht="13.5" thickBot="1" x14ac:dyDescent="0.25">
      <c r="AW1309" s="235"/>
      <c r="AX1309" s="235"/>
      <c r="AY1309" s="236"/>
    </row>
    <row r="1310" spans="49:51" ht="13.5" thickBot="1" x14ac:dyDescent="0.25">
      <c r="AW1310" s="235"/>
      <c r="AX1310" s="235"/>
      <c r="AY1310" s="236"/>
    </row>
    <row r="1311" spans="49:51" ht="13.5" thickBot="1" x14ac:dyDescent="0.25">
      <c r="AW1311" s="235"/>
      <c r="AX1311" s="235"/>
      <c r="AY1311" s="236"/>
    </row>
    <row r="1312" spans="49:51" ht="13.5" thickBot="1" x14ac:dyDescent="0.25">
      <c r="AW1312" s="235"/>
      <c r="AX1312" s="235"/>
      <c r="AY1312" s="236"/>
    </row>
    <row r="1313" spans="49:51" ht="13.5" thickBot="1" x14ac:dyDescent="0.25">
      <c r="AW1313" s="235"/>
      <c r="AX1313" s="235"/>
      <c r="AY1313" s="236"/>
    </row>
    <row r="1314" spans="49:51" ht="13.5" thickBot="1" x14ac:dyDescent="0.25">
      <c r="AW1314" s="235"/>
      <c r="AX1314" s="235"/>
      <c r="AY1314" s="236"/>
    </row>
    <row r="1315" spans="49:51" ht="13.5" thickBot="1" x14ac:dyDescent="0.25">
      <c r="AW1315" s="235"/>
      <c r="AX1315" s="235"/>
      <c r="AY1315" s="236"/>
    </row>
    <row r="1316" spans="49:51" ht="13.5" thickBot="1" x14ac:dyDescent="0.25">
      <c r="AW1316" s="235"/>
      <c r="AX1316" s="235"/>
      <c r="AY1316" s="236"/>
    </row>
    <row r="1317" spans="49:51" ht="13.5" thickBot="1" x14ac:dyDescent="0.25">
      <c r="AW1317" s="235"/>
      <c r="AX1317" s="235"/>
      <c r="AY1317" s="236"/>
    </row>
    <row r="1318" spans="49:51" ht="13.5" thickBot="1" x14ac:dyDescent="0.25">
      <c r="AW1318" s="235"/>
      <c r="AX1318" s="235"/>
      <c r="AY1318" s="236"/>
    </row>
    <row r="1319" spans="49:51" ht="13.5" thickBot="1" x14ac:dyDescent="0.25">
      <c r="AW1319" s="235"/>
      <c r="AX1319" s="235"/>
      <c r="AY1319" s="236"/>
    </row>
    <row r="1320" spans="49:51" ht="13.5" thickBot="1" x14ac:dyDescent="0.25">
      <c r="AW1320" s="235"/>
      <c r="AX1320" s="235"/>
      <c r="AY1320" s="236"/>
    </row>
    <row r="1321" spans="49:51" ht="13.5" thickBot="1" x14ac:dyDescent="0.25">
      <c r="AW1321" s="235"/>
      <c r="AX1321" s="235"/>
      <c r="AY1321" s="236"/>
    </row>
    <row r="1322" spans="49:51" ht="13.5" thickBot="1" x14ac:dyDescent="0.25">
      <c r="AW1322" s="235"/>
      <c r="AX1322" s="235"/>
      <c r="AY1322" s="236"/>
    </row>
    <row r="1323" spans="49:51" ht="13.5" thickBot="1" x14ac:dyDescent="0.25">
      <c r="AW1323" s="235"/>
      <c r="AX1323" s="235"/>
      <c r="AY1323" s="236"/>
    </row>
    <row r="1324" spans="49:51" ht="13.5" thickBot="1" x14ac:dyDescent="0.25">
      <c r="AW1324" s="235"/>
      <c r="AX1324" s="235"/>
      <c r="AY1324" s="236"/>
    </row>
    <row r="1325" spans="49:51" ht="13.5" thickBot="1" x14ac:dyDescent="0.25">
      <c r="AW1325" s="235"/>
      <c r="AX1325" s="235"/>
      <c r="AY1325" s="236"/>
    </row>
    <row r="1326" spans="49:51" ht="13.5" thickBot="1" x14ac:dyDescent="0.25">
      <c r="AW1326" s="235"/>
      <c r="AX1326" s="235"/>
      <c r="AY1326" s="236"/>
    </row>
    <row r="1327" spans="49:51" ht="13.5" thickBot="1" x14ac:dyDescent="0.25">
      <c r="AW1327" s="235"/>
      <c r="AX1327" s="235"/>
      <c r="AY1327" s="236"/>
    </row>
    <row r="1328" spans="49:51" ht="13.5" thickBot="1" x14ac:dyDescent="0.25">
      <c r="AW1328" s="235"/>
      <c r="AX1328" s="235"/>
      <c r="AY1328" s="236"/>
    </row>
    <row r="1329" spans="49:51" ht="13.5" thickBot="1" x14ac:dyDescent="0.25">
      <c r="AW1329" s="235"/>
      <c r="AX1329" s="235"/>
      <c r="AY1329" s="236"/>
    </row>
    <row r="1330" spans="49:51" ht="13.5" thickBot="1" x14ac:dyDescent="0.25">
      <c r="AW1330" s="235"/>
      <c r="AX1330" s="235"/>
      <c r="AY1330" s="236"/>
    </row>
    <row r="1331" spans="49:51" ht="13.5" thickBot="1" x14ac:dyDescent="0.25">
      <c r="AW1331" s="235"/>
      <c r="AX1331" s="235"/>
      <c r="AY1331" s="236"/>
    </row>
    <row r="1332" spans="49:51" ht="13.5" thickBot="1" x14ac:dyDescent="0.25">
      <c r="AW1332" s="235"/>
      <c r="AX1332" s="235"/>
      <c r="AY1332" s="236"/>
    </row>
    <row r="1333" spans="49:51" ht="13.5" thickBot="1" x14ac:dyDescent="0.25">
      <c r="AW1333" s="235"/>
      <c r="AX1333" s="235"/>
      <c r="AY1333" s="236"/>
    </row>
    <row r="1334" spans="49:51" ht="13.5" thickBot="1" x14ac:dyDescent="0.25">
      <c r="AW1334" s="235"/>
      <c r="AX1334" s="235"/>
      <c r="AY1334" s="236"/>
    </row>
    <row r="1335" spans="49:51" ht="13.5" thickBot="1" x14ac:dyDescent="0.25">
      <c r="AW1335" s="235"/>
      <c r="AX1335" s="235"/>
      <c r="AY1335" s="236"/>
    </row>
    <row r="1336" spans="49:51" ht="13.5" thickBot="1" x14ac:dyDescent="0.25">
      <c r="AW1336" s="235"/>
      <c r="AX1336" s="235"/>
      <c r="AY1336" s="236"/>
    </row>
    <row r="1337" spans="49:51" ht="13.5" thickBot="1" x14ac:dyDescent="0.25">
      <c r="AW1337" s="235"/>
      <c r="AX1337" s="235"/>
      <c r="AY1337" s="236"/>
    </row>
    <row r="1338" spans="49:51" ht="13.5" thickBot="1" x14ac:dyDescent="0.25">
      <c r="AW1338" s="235"/>
      <c r="AX1338" s="235"/>
      <c r="AY1338" s="236"/>
    </row>
    <row r="1339" spans="49:51" ht="13.5" thickBot="1" x14ac:dyDescent="0.25">
      <c r="AW1339" s="235"/>
      <c r="AX1339" s="235"/>
      <c r="AY1339" s="236"/>
    </row>
    <row r="1340" spans="49:51" ht="13.5" thickBot="1" x14ac:dyDescent="0.25">
      <c r="AW1340" s="235"/>
      <c r="AX1340" s="235"/>
      <c r="AY1340" s="236"/>
    </row>
    <row r="1341" spans="49:51" ht="13.5" thickBot="1" x14ac:dyDescent="0.25">
      <c r="AW1341" s="235"/>
      <c r="AX1341" s="235"/>
      <c r="AY1341" s="236"/>
    </row>
    <row r="1342" spans="49:51" ht="13.5" thickBot="1" x14ac:dyDescent="0.25">
      <c r="AW1342" s="235"/>
      <c r="AX1342" s="235"/>
      <c r="AY1342" s="236"/>
    </row>
    <row r="1343" spans="49:51" ht="13.5" thickBot="1" x14ac:dyDescent="0.25">
      <c r="AW1343" s="235"/>
      <c r="AX1343" s="235"/>
      <c r="AY1343" s="236"/>
    </row>
    <row r="1344" spans="49:51" ht="13.5" thickBot="1" x14ac:dyDescent="0.25">
      <c r="AW1344" s="235"/>
      <c r="AX1344" s="235"/>
      <c r="AY1344" s="236"/>
    </row>
    <row r="1345" spans="49:51" ht="13.5" thickBot="1" x14ac:dyDescent="0.25">
      <c r="AW1345" s="235"/>
      <c r="AX1345" s="235"/>
      <c r="AY1345" s="236"/>
    </row>
    <row r="1346" spans="49:51" ht="13.5" thickBot="1" x14ac:dyDescent="0.25">
      <c r="AW1346" s="235"/>
      <c r="AX1346" s="235"/>
      <c r="AY1346" s="236"/>
    </row>
    <row r="1347" spans="49:51" ht="13.5" thickBot="1" x14ac:dyDescent="0.25">
      <c r="AW1347" s="235"/>
      <c r="AX1347" s="235"/>
      <c r="AY1347" s="236"/>
    </row>
    <row r="1348" spans="49:51" ht="13.5" thickBot="1" x14ac:dyDescent="0.25">
      <c r="AW1348" s="235"/>
      <c r="AX1348" s="235"/>
      <c r="AY1348" s="236"/>
    </row>
    <row r="1349" spans="49:51" ht="13.5" thickBot="1" x14ac:dyDescent="0.25">
      <c r="AW1349" s="235"/>
      <c r="AX1349" s="235"/>
      <c r="AY1349" s="236"/>
    </row>
    <row r="1350" spans="49:51" ht="13.5" thickBot="1" x14ac:dyDescent="0.25">
      <c r="AW1350" s="235"/>
      <c r="AX1350" s="235"/>
      <c r="AY1350" s="236"/>
    </row>
    <row r="1351" spans="49:51" ht="13.5" thickBot="1" x14ac:dyDescent="0.25">
      <c r="AW1351" s="235"/>
      <c r="AX1351" s="235"/>
      <c r="AY1351" s="236"/>
    </row>
    <row r="1352" spans="49:51" ht="13.5" thickBot="1" x14ac:dyDescent="0.25">
      <c r="AW1352" s="235"/>
      <c r="AX1352" s="235"/>
      <c r="AY1352" s="236"/>
    </row>
    <row r="1353" spans="49:51" ht="13.5" thickBot="1" x14ac:dyDescent="0.25">
      <c r="AW1353" s="235"/>
      <c r="AX1353" s="235"/>
      <c r="AY1353" s="236"/>
    </row>
    <row r="1354" spans="49:51" ht="13.5" thickBot="1" x14ac:dyDescent="0.25">
      <c r="AW1354" s="235"/>
      <c r="AX1354" s="235"/>
      <c r="AY1354" s="236"/>
    </row>
    <row r="1355" spans="49:51" ht="13.5" thickBot="1" x14ac:dyDescent="0.25">
      <c r="AW1355" s="235"/>
      <c r="AX1355" s="235"/>
      <c r="AY1355" s="236"/>
    </row>
    <row r="1356" spans="49:51" ht="13.5" thickBot="1" x14ac:dyDescent="0.25">
      <c r="AW1356" s="235"/>
      <c r="AX1356" s="235"/>
      <c r="AY1356" s="236"/>
    </row>
    <row r="1357" spans="49:51" ht="13.5" thickBot="1" x14ac:dyDescent="0.25">
      <c r="AW1357" s="235"/>
      <c r="AX1357" s="235"/>
      <c r="AY1357" s="236"/>
    </row>
    <row r="1358" spans="49:51" ht="13.5" thickBot="1" x14ac:dyDescent="0.25">
      <c r="AW1358" s="235"/>
      <c r="AX1358" s="235"/>
      <c r="AY1358" s="236"/>
    </row>
    <row r="1359" spans="49:51" ht="13.5" thickBot="1" x14ac:dyDescent="0.25">
      <c r="AW1359" s="235"/>
      <c r="AX1359" s="235"/>
      <c r="AY1359" s="236"/>
    </row>
    <row r="1360" spans="49:51" ht="13.5" thickBot="1" x14ac:dyDescent="0.25">
      <c r="AW1360" s="235"/>
      <c r="AX1360" s="235"/>
      <c r="AY1360" s="236"/>
    </row>
    <row r="1361" spans="49:51" ht="13.5" thickBot="1" x14ac:dyDescent="0.25">
      <c r="AW1361" s="235"/>
      <c r="AX1361" s="235"/>
      <c r="AY1361" s="236"/>
    </row>
    <row r="1362" spans="49:51" ht="13.5" thickBot="1" x14ac:dyDescent="0.25">
      <c r="AW1362" s="235"/>
      <c r="AX1362" s="235"/>
      <c r="AY1362" s="236"/>
    </row>
    <row r="1363" spans="49:51" ht="13.5" thickBot="1" x14ac:dyDescent="0.25">
      <c r="AW1363" s="235"/>
      <c r="AX1363" s="235"/>
      <c r="AY1363" s="236"/>
    </row>
    <row r="1364" spans="49:51" ht="13.5" thickBot="1" x14ac:dyDescent="0.25">
      <c r="AW1364" s="235"/>
      <c r="AX1364" s="235"/>
      <c r="AY1364" s="236"/>
    </row>
    <row r="1365" spans="49:51" ht="13.5" thickBot="1" x14ac:dyDescent="0.25">
      <c r="AW1365" s="235"/>
      <c r="AX1365" s="235"/>
      <c r="AY1365" s="236"/>
    </row>
    <row r="1366" spans="49:51" ht="13.5" thickBot="1" x14ac:dyDescent="0.25">
      <c r="AW1366" s="235"/>
      <c r="AX1366" s="235"/>
      <c r="AY1366" s="236"/>
    </row>
    <row r="1367" spans="49:51" ht="13.5" thickBot="1" x14ac:dyDescent="0.25">
      <c r="AW1367" s="235"/>
      <c r="AX1367" s="235"/>
      <c r="AY1367" s="236"/>
    </row>
    <row r="1368" spans="49:51" ht="13.5" thickBot="1" x14ac:dyDescent="0.25">
      <c r="AW1368" s="235"/>
      <c r="AX1368" s="235"/>
      <c r="AY1368" s="236"/>
    </row>
    <row r="1369" spans="49:51" ht="13.5" thickBot="1" x14ac:dyDescent="0.25">
      <c r="AW1369" s="235"/>
      <c r="AX1369" s="235"/>
      <c r="AY1369" s="236"/>
    </row>
    <row r="1370" spans="49:51" ht="13.5" thickBot="1" x14ac:dyDescent="0.25">
      <c r="AW1370" s="235"/>
      <c r="AX1370" s="235"/>
      <c r="AY1370" s="236"/>
    </row>
    <row r="1371" spans="49:51" ht="13.5" thickBot="1" x14ac:dyDescent="0.25">
      <c r="AW1371" s="235"/>
      <c r="AX1371" s="235"/>
      <c r="AY1371" s="236"/>
    </row>
    <row r="1372" spans="49:51" ht="13.5" thickBot="1" x14ac:dyDescent="0.25">
      <c r="AW1372" s="235"/>
      <c r="AX1372" s="235"/>
      <c r="AY1372" s="236"/>
    </row>
    <row r="1373" spans="49:51" ht="13.5" thickBot="1" x14ac:dyDescent="0.25">
      <c r="AW1373" s="235"/>
      <c r="AX1373" s="235"/>
      <c r="AY1373" s="236"/>
    </row>
    <row r="1374" spans="49:51" ht="13.5" thickBot="1" x14ac:dyDescent="0.25">
      <c r="AW1374" s="235"/>
      <c r="AX1374" s="235"/>
      <c r="AY1374" s="236"/>
    </row>
    <row r="1375" spans="49:51" ht="13.5" thickBot="1" x14ac:dyDescent="0.25">
      <c r="AW1375" s="235"/>
      <c r="AX1375" s="235"/>
      <c r="AY1375" s="236"/>
    </row>
    <row r="1376" spans="49:51" ht="13.5" thickBot="1" x14ac:dyDescent="0.25">
      <c r="AW1376" s="235"/>
      <c r="AX1376" s="235"/>
      <c r="AY1376" s="236"/>
    </row>
    <row r="1377" spans="49:51" ht="13.5" thickBot="1" x14ac:dyDescent="0.25">
      <c r="AW1377" s="235"/>
      <c r="AX1377" s="235"/>
      <c r="AY1377" s="236"/>
    </row>
    <row r="1378" spans="49:51" ht="13.5" thickBot="1" x14ac:dyDescent="0.25">
      <c r="AW1378" s="235"/>
      <c r="AX1378" s="235"/>
      <c r="AY1378" s="236"/>
    </row>
    <row r="1379" spans="49:51" ht="13.5" thickBot="1" x14ac:dyDescent="0.25">
      <c r="AW1379" s="235"/>
      <c r="AX1379" s="235"/>
      <c r="AY1379" s="236"/>
    </row>
    <row r="1380" spans="49:51" ht="13.5" thickBot="1" x14ac:dyDescent="0.25">
      <c r="AW1380" s="235"/>
      <c r="AX1380" s="235"/>
      <c r="AY1380" s="236"/>
    </row>
    <row r="1381" spans="49:51" ht="13.5" thickBot="1" x14ac:dyDescent="0.25">
      <c r="AW1381" s="235"/>
      <c r="AX1381" s="235"/>
      <c r="AY1381" s="236"/>
    </row>
    <row r="1382" spans="49:51" ht="13.5" thickBot="1" x14ac:dyDescent="0.25">
      <c r="AW1382" s="235"/>
      <c r="AX1382" s="235"/>
      <c r="AY1382" s="236"/>
    </row>
    <row r="1383" spans="49:51" ht="13.5" thickBot="1" x14ac:dyDescent="0.25">
      <c r="AW1383" s="235"/>
      <c r="AX1383" s="235"/>
      <c r="AY1383" s="236"/>
    </row>
    <row r="1384" spans="49:51" ht="13.5" thickBot="1" x14ac:dyDescent="0.25">
      <c r="AW1384" s="235"/>
      <c r="AX1384" s="235"/>
      <c r="AY1384" s="236"/>
    </row>
    <row r="1385" spans="49:51" ht="13.5" thickBot="1" x14ac:dyDescent="0.25">
      <c r="AW1385" s="235"/>
      <c r="AX1385" s="235"/>
      <c r="AY1385" s="236"/>
    </row>
    <row r="1386" spans="49:51" ht="13.5" thickBot="1" x14ac:dyDescent="0.25">
      <c r="AW1386" s="235"/>
      <c r="AX1386" s="235"/>
      <c r="AY1386" s="236"/>
    </row>
    <row r="1387" spans="49:51" ht="13.5" thickBot="1" x14ac:dyDescent="0.25">
      <c r="AW1387" s="235"/>
      <c r="AX1387" s="235"/>
      <c r="AY1387" s="236"/>
    </row>
    <row r="1388" spans="49:51" ht="13.5" thickBot="1" x14ac:dyDescent="0.25">
      <c r="AW1388" s="235"/>
      <c r="AX1388" s="235"/>
      <c r="AY1388" s="236"/>
    </row>
    <row r="1389" spans="49:51" ht="13.5" thickBot="1" x14ac:dyDescent="0.25">
      <c r="AW1389" s="235"/>
      <c r="AX1389" s="235"/>
      <c r="AY1389" s="236"/>
    </row>
    <row r="1390" spans="49:51" ht="13.5" thickBot="1" x14ac:dyDescent="0.25">
      <c r="AW1390" s="235"/>
      <c r="AX1390" s="235"/>
      <c r="AY1390" s="236"/>
    </row>
    <row r="1391" spans="49:51" ht="13.5" thickBot="1" x14ac:dyDescent="0.25">
      <c r="AW1391" s="235"/>
      <c r="AX1391" s="235"/>
      <c r="AY1391" s="236"/>
    </row>
    <row r="1392" spans="49:51" ht="13.5" thickBot="1" x14ac:dyDescent="0.25">
      <c r="AW1392" s="235"/>
      <c r="AX1392" s="235"/>
      <c r="AY1392" s="236"/>
    </row>
    <row r="1393" spans="49:51" ht="13.5" thickBot="1" x14ac:dyDescent="0.25">
      <c r="AW1393" s="235"/>
      <c r="AX1393" s="235"/>
      <c r="AY1393" s="236"/>
    </row>
    <row r="1394" spans="49:51" ht="13.5" thickBot="1" x14ac:dyDescent="0.25">
      <c r="AW1394" s="235"/>
      <c r="AX1394" s="235"/>
      <c r="AY1394" s="236"/>
    </row>
    <row r="1395" spans="49:51" ht="13.5" thickBot="1" x14ac:dyDescent="0.25">
      <c r="AW1395" s="235"/>
      <c r="AX1395" s="235"/>
      <c r="AY1395" s="236"/>
    </row>
    <row r="1396" spans="49:51" ht="13.5" thickBot="1" x14ac:dyDescent="0.25">
      <c r="AW1396" s="235"/>
      <c r="AX1396" s="235"/>
      <c r="AY1396" s="236"/>
    </row>
    <row r="1397" spans="49:51" ht="13.5" thickBot="1" x14ac:dyDescent="0.25">
      <c r="AW1397" s="235"/>
      <c r="AX1397" s="235"/>
      <c r="AY1397" s="236"/>
    </row>
    <row r="1398" spans="49:51" ht="13.5" thickBot="1" x14ac:dyDescent="0.25">
      <c r="AW1398" s="235"/>
      <c r="AX1398" s="235"/>
      <c r="AY1398" s="236"/>
    </row>
    <row r="1399" spans="49:51" ht="13.5" thickBot="1" x14ac:dyDescent="0.25">
      <c r="AW1399" s="235"/>
      <c r="AX1399" s="235"/>
      <c r="AY1399" s="236"/>
    </row>
    <row r="1400" spans="49:51" ht="13.5" thickBot="1" x14ac:dyDescent="0.25">
      <c r="AW1400" s="235"/>
      <c r="AX1400" s="235"/>
      <c r="AY1400" s="236"/>
    </row>
    <row r="1401" spans="49:51" ht="13.5" thickBot="1" x14ac:dyDescent="0.25">
      <c r="AW1401" s="235"/>
      <c r="AX1401" s="235"/>
      <c r="AY1401" s="236"/>
    </row>
    <row r="1402" spans="49:51" ht="13.5" thickBot="1" x14ac:dyDescent="0.25">
      <c r="AW1402" s="235"/>
      <c r="AX1402" s="235"/>
      <c r="AY1402" s="236"/>
    </row>
    <row r="1403" spans="49:51" ht="13.5" thickBot="1" x14ac:dyDescent="0.25">
      <c r="AW1403" s="235"/>
      <c r="AX1403" s="235"/>
      <c r="AY1403" s="236"/>
    </row>
    <row r="1404" spans="49:51" ht="13.5" thickBot="1" x14ac:dyDescent="0.25">
      <c r="AW1404" s="235"/>
      <c r="AX1404" s="235"/>
      <c r="AY1404" s="236"/>
    </row>
    <row r="1405" spans="49:51" ht="13.5" thickBot="1" x14ac:dyDescent="0.25">
      <c r="AW1405" s="235"/>
      <c r="AX1405" s="235"/>
      <c r="AY1405" s="236"/>
    </row>
    <row r="1406" spans="49:51" ht="13.5" thickBot="1" x14ac:dyDescent="0.25">
      <c r="AW1406" s="235"/>
      <c r="AX1406" s="235"/>
      <c r="AY1406" s="236"/>
    </row>
    <row r="1407" spans="49:51" ht="13.5" thickBot="1" x14ac:dyDescent="0.25">
      <c r="AW1407" s="235"/>
      <c r="AX1407" s="235"/>
      <c r="AY1407" s="236"/>
    </row>
    <row r="1408" spans="49:51" ht="13.5" thickBot="1" x14ac:dyDescent="0.25">
      <c r="AW1408" s="235"/>
      <c r="AX1408" s="235"/>
      <c r="AY1408" s="236"/>
    </row>
    <row r="1409" spans="49:51" ht="13.5" thickBot="1" x14ac:dyDescent="0.25">
      <c r="AW1409" s="235"/>
      <c r="AX1409" s="235"/>
      <c r="AY1409" s="236"/>
    </row>
    <row r="1410" spans="49:51" ht="13.5" thickBot="1" x14ac:dyDescent="0.25">
      <c r="AW1410" s="235"/>
      <c r="AX1410" s="235"/>
      <c r="AY1410" s="236"/>
    </row>
    <row r="1411" spans="49:51" ht="13.5" thickBot="1" x14ac:dyDescent="0.25">
      <c r="AW1411" s="235"/>
      <c r="AX1411" s="235"/>
      <c r="AY1411" s="236"/>
    </row>
    <row r="1412" spans="49:51" ht="13.5" thickBot="1" x14ac:dyDescent="0.25">
      <c r="AW1412" s="235"/>
      <c r="AX1412" s="235"/>
      <c r="AY1412" s="236"/>
    </row>
    <row r="1413" spans="49:51" ht="13.5" thickBot="1" x14ac:dyDescent="0.25">
      <c r="AW1413" s="235"/>
      <c r="AX1413" s="235"/>
      <c r="AY1413" s="236"/>
    </row>
    <row r="1414" spans="49:51" ht="13.5" thickBot="1" x14ac:dyDescent="0.25">
      <c r="AW1414" s="235"/>
      <c r="AX1414" s="235"/>
      <c r="AY1414" s="236"/>
    </row>
    <row r="1415" spans="49:51" ht="13.5" thickBot="1" x14ac:dyDescent="0.25">
      <c r="AW1415" s="235"/>
      <c r="AX1415" s="235"/>
      <c r="AY1415" s="236"/>
    </row>
    <row r="1416" spans="49:51" ht="13.5" thickBot="1" x14ac:dyDescent="0.25">
      <c r="AW1416" s="235"/>
      <c r="AX1416" s="235"/>
      <c r="AY1416" s="236"/>
    </row>
    <row r="1417" spans="49:51" ht="13.5" thickBot="1" x14ac:dyDescent="0.25">
      <c r="AW1417" s="235"/>
      <c r="AX1417" s="235"/>
      <c r="AY1417" s="236"/>
    </row>
    <row r="1418" spans="49:51" ht="13.5" thickBot="1" x14ac:dyDescent="0.25">
      <c r="AW1418" s="235"/>
      <c r="AX1418" s="235"/>
      <c r="AY1418" s="236"/>
    </row>
    <row r="1419" spans="49:51" ht="13.5" thickBot="1" x14ac:dyDescent="0.25">
      <c r="AW1419" s="235"/>
      <c r="AX1419" s="235"/>
      <c r="AY1419" s="236"/>
    </row>
    <row r="1420" spans="49:51" ht="13.5" thickBot="1" x14ac:dyDescent="0.25">
      <c r="AW1420" s="235"/>
      <c r="AX1420" s="235"/>
      <c r="AY1420" s="236"/>
    </row>
    <row r="1421" spans="49:51" ht="13.5" thickBot="1" x14ac:dyDescent="0.25">
      <c r="AW1421" s="235"/>
      <c r="AX1421" s="235"/>
      <c r="AY1421" s="236"/>
    </row>
    <row r="1422" spans="49:51" ht="13.5" thickBot="1" x14ac:dyDescent="0.25">
      <c r="AW1422" s="235"/>
      <c r="AX1422" s="235"/>
      <c r="AY1422" s="236"/>
    </row>
    <row r="1423" spans="49:51" ht="13.5" thickBot="1" x14ac:dyDescent="0.25">
      <c r="AW1423" s="235"/>
      <c r="AX1423" s="235"/>
      <c r="AY1423" s="236"/>
    </row>
    <row r="1424" spans="49:51" ht="13.5" thickBot="1" x14ac:dyDescent="0.25">
      <c r="AW1424" s="235"/>
      <c r="AX1424" s="235"/>
      <c r="AY1424" s="236"/>
    </row>
    <row r="1425" spans="49:51" ht="13.5" thickBot="1" x14ac:dyDescent="0.25">
      <c r="AW1425" s="235"/>
      <c r="AX1425" s="235"/>
      <c r="AY1425" s="236"/>
    </row>
    <row r="1426" spans="49:51" ht="13.5" thickBot="1" x14ac:dyDescent="0.25">
      <c r="AW1426" s="235"/>
      <c r="AX1426" s="235"/>
      <c r="AY1426" s="236"/>
    </row>
    <row r="1427" spans="49:51" ht="13.5" thickBot="1" x14ac:dyDescent="0.25">
      <c r="AW1427" s="235"/>
      <c r="AX1427" s="235"/>
      <c r="AY1427" s="236"/>
    </row>
    <row r="1428" spans="49:51" ht="13.5" thickBot="1" x14ac:dyDescent="0.25">
      <c r="AW1428" s="235"/>
      <c r="AX1428" s="235"/>
      <c r="AY1428" s="236"/>
    </row>
    <row r="1429" spans="49:51" ht="13.5" thickBot="1" x14ac:dyDescent="0.25">
      <c r="AW1429" s="235"/>
      <c r="AX1429" s="235"/>
      <c r="AY1429" s="236"/>
    </row>
    <row r="1430" spans="49:51" ht="13.5" thickBot="1" x14ac:dyDescent="0.25">
      <c r="AW1430" s="235"/>
      <c r="AX1430" s="235"/>
      <c r="AY1430" s="236"/>
    </row>
    <row r="1431" spans="49:51" ht="13.5" thickBot="1" x14ac:dyDescent="0.25">
      <c r="AW1431" s="235"/>
      <c r="AX1431" s="235"/>
      <c r="AY1431" s="236"/>
    </row>
    <row r="1432" spans="49:51" ht="13.5" thickBot="1" x14ac:dyDescent="0.25">
      <c r="AW1432" s="235"/>
      <c r="AX1432" s="235"/>
      <c r="AY1432" s="236"/>
    </row>
    <row r="1433" spans="49:51" ht="13.5" thickBot="1" x14ac:dyDescent="0.25">
      <c r="AW1433" s="235"/>
      <c r="AX1433" s="235"/>
      <c r="AY1433" s="236"/>
    </row>
    <row r="1434" spans="49:51" ht="13.5" thickBot="1" x14ac:dyDescent="0.25">
      <c r="AW1434" s="235"/>
      <c r="AX1434" s="235"/>
      <c r="AY1434" s="236"/>
    </row>
    <row r="1435" spans="49:51" ht="13.5" thickBot="1" x14ac:dyDescent="0.25">
      <c r="AW1435" s="235"/>
      <c r="AX1435" s="235"/>
      <c r="AY1435" s="236"/>
    </row>
    <row r="1436" spans="49:51" ht="13.5" thickBot="1" x14ac:dyDescent="0.25">
      <c r="AW1436" s="235"/>
      <c r="AX1436" s="235"/>
      <c r="AY1436" s="236"/>
    </row>
    <row r="1437" spans="49:51" ht="13.5" thickBot="1" x14ac:dyDescent="0.25">
      <c r="AW1437" s="235"/>
      <c r="AX1437" s="235"/>
      <c r="AY1437" s="236"/>
    </row>
    <row r="1438" spans="49:51" ht="13.5" thickBot="1" x14ac:dyDescent="0.25">
      <c r="AW1438" s="235"/>
      <c r="AX1438" s="235"/>
      <c r="AY1438" s="236"/>
    </row>
    <row r="1439" spans="49:51" ht="13.5" thickBot="1" x14ac:dyDescent="0.25">
      <c r="AW1439" s="235"/>
      <c r="AX1439" s="235"/>
      <c r="AY1439" s="236"/>
    </row>
    <row r="1440" spans="49:51" ht="13.5" thickBot="1" x14ac:dyDescent="0.25">
      <c r="AW1440" s="235"/>
      <c r="AX1440" s="235"/>
      <c r="AY1440" s="236"/>
    </row>
    <row r="1441" spans="49:51" ht="13.5" thickBot="1" x14ac:dyDescent="0.25">
      <c r="AW1441" s="235"/>
      <c r="AX1441" s="235"/>
      <c r="AY1441" s="236"/>
    </row>
    <row r="1442" spans="49:51" ht="13.5" thickBot="1" x14ac:dyDescent="0.25">
      <c r="AW1442" s="235"/>
      <c r="AX1442" s="235"/>
      <c r="AY1442" s="236"/>
    </row>
    <row r="1443" spans="49:51" ht="13.5" thickBot="1" x14ac:dyDescent="0.25">
      <c r="AW1443" s="235"/>
      <c r="AX1443" s="235"/>
      <c r="AY1443" s="236"/>
    </row>
    <row r="1444" spans="49:51" ht="13.5" thickBot="1" x14ac:dyDescent="0.25">
      <c r="AW1444" s="235"/>
      <c r="AX1444" s="235"/>
      <c r="AY1444" s="236"/>
    </row>
    <row r="1445" spans="49:51" ht="13.5" thickBot="1" x14ac:dyDescent="0.25">
      <c r="AW1445" s="235"/>
      <c r="AX1445" s="235"/>
      <c r="AY1445" s="236"/>
    </row>
    <row r="1446" spans="49:51" ht="13.5" thickBot="1" x14ac:dyDescent="0.25">
      <c r="AW1446" s="235"/>
      <c r="AX1446" s="235"/>
      <c r="AY1446" s="236"/>
    </row>
    <row r="1447" spans="49:51" ht="13.5" thickBot="1" x14ac:dyDescent="0.25">
      <c r="AW1447" s="235"/>
      <c r="AX1447" s="235"/>
      <c r="AY1447" s="236"/>
    </row>
    <row r="1448" spans="49:51" ht="13.5" thickBot="1" x14ac:dyDescent="0.25">
      <c r="AW1448" s="235"/>
      <c r="AX1448" s="235"/>
      <c r="AY1448" s="236"/>
    </row>
    <row r="1449" spans="49:51" ht="13.5" thickBot="1" x14ac:dyDescent="0.25">
      <c r="AW1449" s="235"/>
      <c r="AX1449" s="235"/>
      <c r="AY1449" s="236"/>
    </row>
    <row r="1450" spans="49:51" ht="13.5" thickBot="1" x14ac:dyDescent="0.25">
      <c r="AW1450" s="235"/>
      <c r="AX1450" s="235"/>
      <c r="AY1450" s="236"/>
    </row>
    <row r="1451" spans="49:51" ht="13.5" thickBot="1" x14ac:dyDescent="0.25">
      <c r="AW1451" s="235"/>
      <c r="AX1451" s="235"/>
      <c r="AY1451" s="236"/>
    </row>
    <row r="1452" spans="49:51" ht="13.5" thickBot="1" x14ac:dyDescent="0.25">
      <c r="AW1452" s="235"/>
      <c r="AX1452" s="235"/>
      <c r="AY1452" s="236"/>
    </row>
    <row r="1453" spans="49:51" ht="13.5" thickBot="1" x14ac:dyDescent="0.25">
      <c r="AW1453" s="235"/>
      <c r="AX1453" s="235"/>
      <c r="AY1453" s="236"/>
    </row>
    <row r="1454" spans="49:51" ht="13.5" thickBot="1" x14ac:dyDescent="0.25">
      <c r="AW1454" s="235"/>
      <c r="AX1454" s="235"/>
      <c r="AY1454" s="236"/>
    </row>
    <row r="1455" spans="49:51" ht="13.5" thickBot="1" x14ac:dyDescent="0.25">
      <c r="AW1455" s="235"/>
      <c r="AX1455" s="235"/>
      <c r="AY1455" s="236"/>
    </row>
    <row r="1456" spans="49:51" ht="13.5" thickBot="1" x14ac:dyDescent="0.25">
      <c r="AW1456" s="235"/>
      <c r="AX1456" s="235"/>
      <c r="AY1456" s="236"/>
    </row>
    <row r="1457" spans="49:51" ht="13.5" thickBot="1" x14ac:dyDescent="0.25">
      <c r="AW1457" s="235"/>
      <c r="AX1457" s="235"/>
      <c r="AY1457" s="236"/>
    </row>
    <row r="1458" spans="49:51" ht="13.5" thickBot="1" x14ac:dyDescent="0.25">
      <c r="AW1458" s="235"/>
      <c r="AX1458" s="235"/>
      <c r="AY1458" s="236"/>
    </row>
    <row r="1459" spans="49:51" ht="13.5" thickBot="1" x14ac:dyDescent="0.25">
      <c r="AW1459" s="235"/>
      <c r="AX1459" s="235"/>
      <c r="AY1459" s="236"/>
    </row>
    <row r="1460" spans="49:51" ht="13.5" thickBot="1" x14ac:dyDescent="0.25">
      <c r="AW1460" s="235"/>
      <c r="AX1460" s="235"/>
      <c r="AY1460" s="236"/>
    </row>
    <row r="1461" spans="49:51" ht="13.5" thickBot="1" x14ac:dyDescent="0.25">
      <c r="AW1461" s="235"/>
      <c r="AX1461" s="235"/>
      <c r="AY1461" s="236"/>
    </row>
    <row r="1462" spans="49:51" ht="13.5" thickBot="1" x14ac:dyDescent="0.25">
      <c r="AW1462" s="235"/>
      <c r="AX1462" s="235"/>
      <c r="AY1462" s="236"/>
    </row>
    <row r="1463" spans="49:51" ht="13.5" thickBot="1" x14ac:dyDescent="0.25">
      <c r="AW1463" s="235"/>
      <c r="AX1463" s="235"/>
      <c r="AY1463" s="236"/>
    </row>
    <row r="1464" spans="49:51" ht="13.5" thickBot="1" x14ac:dyDescent="0.25">
      <c r="AW1464" s="235"/>
      <c r="AX1464" s="235"/>
      <c r="AY1464" s="236"/>
    </row>
    <row r="1465" spans="49:51" ht="13.5" thickBot="1" x14ac:dyDescent="0.25">
      <c r="AW1465" s="235"/>
      <c r="AX1465" s="235"/>
      <c r="AY1465" s="236"/>
    </row>
    <row r="1466" spans="49:51" ht="13.5" thickBot="1" x14ac:dyDescent="0.25">
      <c r="AW1466" s="235"/>
      <c r="AX1466" s="235"/>
      <c r="AY1466" s="236"/>
    </row>
    <row r="1467" spans="49:51" ht="13.5" thickBot="1" x14ac:dyDescent="0.25">
      <c r="AW1467" s="235"/>
      <c r="AX1467" s="235"/>
      <c r="AY1467" s="236"/>
    </row>
    <row r="1468" spans="49:51" ht="13.5" thickBot="1" x14ac:dyDescent="0.25">
      <c r="AW1468" s="235"/>
      <c r="AX1468" s="235"/>
      <c r="AY1468" s="236"/>
    </row>
    <row r="1469" spans="49:51" ht="13.5" thickBot="1" x14ac:dyDescent="0.25">
      <c r="AW1469" s="235"/>
      <c r="AX1469" s="235"/>
      <c r="AY1469" s="236"/>
    </row>
    <row r="1470" spans="49:51" ht="13.5" thickBot="1" x14ac:dyDescent="0.25">
      <c r="AW1470" s="235"/>
      <c r="AX1470" s="235"/>
      <c r="AY1470" s="236"/>
    </row>
    <row r="1471" spans="49:51" ht="13.5" thickBot="1" x14ac:dyDescent="0.25">
      <c r="AW1471" s="235"/>
      <c r="AX1471" s="235"/>
      <c r="AY1471" s="236"/>
    </row>
    <row r="1472" spans="49:51" ht="13.5" thickBot="1" x14ac:dyDescent="0.25">
      <c r="AW1472" s="235"/>
      <c r="AX1472" s="235"/>
      <c r="AY1472" s="236"/>
    </row>
    <row r="1473" spans="49:51" ht="13.5" thickBot="1" x14ac:dyDescent="0.25">
      <c r="AW1473" s="235"/>
      <c r="AX1473" s="235"/>
      <c r="AY1473" s="236"/>
    </row>
    <row r="1474" spans="49:51" ht="13.5" thickBot="1" x14ac:dyDescent="0.25">
      <c r="AW1474" s="235"/>
      <c r="AX1474" s="235"/>
      <c r="AY1474" s="236"/>
    </row>
    <row r="1475" spans="49:51" ht="13.5" thickBot="1" x14ac:dyDescent="0.25">
      <c r="AW1475" s="235"/>
      <c r="AX1475" s="235"/>
      <c r="AY1475" s="236"/>
    </row>
    <row r="1476" spans="49:51" ht="13.5" thickBot="1" x14ac:dyDescent="0.25">
      <c r="AW1476" s="235"/>
      <c r="AX1476" s="235"/>
      <c r="AY1476" s="236"/>
    </row>
    <row r="1477" spans="49:51" ht="13.5" thickBot="1" x14ac:dyDescent="0.25">
      <c r="AW1477" s="235"/>
      <c r="AX1477" s="235"/>
      <c r="AY1477" s="236"/>
    </row>
    <row r="1478" spans="49:51" ht="13.5" thickBot="1" x14ac:dyDescent="0.25">
      <c r="AW1478" s="235"/>
      <c r="AX1478" s="235"/>
      <c r="AY1478" s="236"/>
    </row>
    <row r="1479" spans="49:51" ht="13.5" thickBot="1" x14ac:dyDescent="0.25">
      <c r="AW1479" s="235"/>
      <c r="AX1479" s="235"/>
      <c r="AY1479" s="236"/>
    </row>
    <row r="1480" spans="49:51" ht="13.5" thickBot="1" x14ac:dyDescent="0.25">
      <c r="AW1480" s="235"/>
      <c r="AX1480" s="235"/>
      <c r="AY1480" s="236"/>
    </row>
    <row r="1481" spans="49:51" ht="13.5" thickBot="1" x14ac:dyDescent="0.25">
      <c r="AW1481" s="235"/>
      <c r="AX1481" s="235"/>
      <c r="AY1481" s="236"/>
    </row>
    <row r="1482" spans="49:51" ht="13.5" thickBot="1" x14ac:dyDescent="0.25">
      <c r="AW1482" s="235"/>
      <c r="AX1482" s="235"/>
      <c r="AY1482" s="236"/>
    </row>
    <row r="1483" spans="49:51" ht="13.5" thickBot="1" x14ac:dyDescent="0.25">
      <c r="AW1483" s="235"/>
      <c r="AX1483" s="235"/>
      <c r="AY1483" s="236"/>
    </row>
    <row r="1484" spans="49:51" ht="13.5" thickBot="1" x14ac:dyDescent="0.25">
      <c r="AW1484" s="235"/>
      <c r="AX1484" s="235"/>
      <c r="AY1484" s="236"/>
    </row>
    <row r="1485" spans="49:51" ht="13.5" thickBot="1" x14ac:dyDescent="0.25">
      <c r="AW1485" s="235"/>
      <c r="AX1485" s="235"/>
      <c r="AY1485" s="236"/>
    </row>
    <row r="1486" spans="49:51" ht="13.5" thickBot="1" x14ac:dyDescent="0.25">
      <c r="AW1486" s="235"/>
      <c r="AX1486" s="235"/>
      <c r="AY1486" s="236"/>
    </row>
    <row r="1487" spans="49:51" ht="13.5" thickBot="1" x14ac:dyDescent="0.25">
      <c r="AW1487" s="235"/>
      <c r="AX1487" s="235"/>
      <c r="AY1487" s="236"/>
    </row>
    <row r="1488" spans="49:51" ht="13.5" thickBot="1" x14ac:dyDescent="0.25">
      <c r="AW1488" s="235"/>
      <c r="AX1488" s="235"/>
      <c r="AY1488" s="236"/>
    </row>
    <row r="1489" spans="49:51" ht="13.5" thickBot="1" x14ac:dyDescent="0.25">
      <c r="AW1489" s="235"/>
      <c r="AX1489" s="235"/>
      <c r="AY1489" s="236"/>
    </row>
    <row r="1490" spans="49:51" ht="13.5" thickBot="1" x14ac:dyDescent="0.25">
      <c r="AW1490" s="235"/>
      <c r="AX1490" s="235"/>
      <c r="AY1490" s="236"/>
    </row>
    <row r="1491" spans="49:51" ht="13.5" thickBot="1" x14ac:dyDescent="0.25">
      <c r="AW1491" s="235"/>
      <c r="AX1491" s="235"/>
      <c r="AY1491" s="236"/>
    </row>
    <row r="1492" spans="49:51" ht="13.5" thickBot="1" x14ac:dyDescent="0.25">
      <c r="AW1492" s="235"/>
      <c r="AX1492" s="235"/>
      <c r="AY1492" s="236"/>
    </row>
    <row r="1493" spans="49:51" ht="13.5" thickBot="1" x14ac:dyDescent="0.25">
      <c r="AW1493" s="235"/>
      <c r="AX1493" s="235"/>
      <c r="AY1493" s="236"/>
    </row>
    <row r="1494" spans="49:51" ht="13.5" thickBot="1" x14ac:dyDescent="0.25">
      <c r="AW1494" s="235"/>
      <c r="AX1494" s="235"/>
      <c r="AY1494" s="236"/>
    </row>
    <row r="1495" spans="49:51" ht="13.5" thickBot="1" x14ac:dyDescent="0.25">
      <c r="AW1495" s="235"/>
      <c r="AX1495" s="235"/>
      <c r="AY1495" s="236"/>
    </row>
    <row r="1496" spans="49:51" ht="13.5" thickBot="1" x14ac:dyDescent="0.25">
      <c r="AW1496" s="235"/>
      <c r="AX1496" s="235"/>
      <c r="AY1496" s="236"/>
    </row>
    <row r="1497" spans="49:51" ht="13.5" thickBot="1" x14ac:dyDescent="0.25">
      <c r="AW1497" s="235"/>
      <c r="AX1497" s="235"/>
      <c r="AY1497" s="236"/>
    </row>
    <row r="1498" spans="49:51" ht="13.5" thickBot="1" x14ac:dyDescent="0.25">
      <c r="AW1498" s="235"/>
      <c r="AX1498" s="235"/>
      <c r="AY1498" s="236"/>
    </row>
    <row r="1499" spans="49:51" ht="13.5" thickBot="1" x14ac:dyDescent="0.25">
      <c r="AW1499" s="235"/>
      <c r="AX1499" s="235"/>
      <c r="AY1499" s="236"/>
    </row>
    <row r="1500" spans="49:51" ht="13.5" thickBot="1" x14ac:dyDescent="0.25">
      <c r="AW1500" s="235"/>
      <c r="AX1500" s="235"/>
      <c r="AY1500" s="236"/>
    </row>
    <row r="1501" spans="49:51" ht="13.5" thickBot="1" x14ac:dyDescent="0.25">
      <c r="AW1501" s="235"/>
      <c r="AX1501" s="235"/>
      <c r="AY1501" s="236"/>
    </row>
    <row r="1502" spans="49:51" ht="13.5" thickBot="1" x14ac:dyDescent="0.25">
      <c r="AW1502" s="235"/>
      <c r="AX1502" s="235"/>
      <c r="AY1502" s="236"/>
    </row>
    <row r="1503" spans="49:51" ht="13.5" thickBot="1" x14ac:dyDescent="0.25">
      <c r="AW1503" s="235"/>
      <c r="AX1503" s="235"/>
      <c r="AY1503" s="236"/>
    </row>
    <row r="1504" spans="49:51" ht="13.5" thickBot="1" x14ac:dyDescent="0.25">
      <c r="AW1504" s="235"/>
      <c r="AX1504" s="235"/>
      <c r="AY1504" s="236"/>
    </row>
    <row r="1505" spans="49:51" ht="13.5" thickBot="1" x14ac:dyDescent="0.25">
      <c r="AW1505" s="235"/>
      <c r="AX1505" s="235"/>
      <c r="AY1505" s="236"/>
    </row>
    <row r="1506" spans="49:51" ht="13.5" thickBot="1" x14ac:dyDescent="0.25">
      <c r="AW1506" s="235"/>
      <c r="AX1506" s="235"/>
      <c r="AY1506" s="236"/>
    </row>
    <row r="1507" spans="49:51" ht="13.5" thickBot="1" x14ac:dyDescent="0.25">
      <c r="AW1507" s="235"/>
      <c r="AX1507" s="235"/>
      <c r="AY1507" s="236"/>
    </row>
    <row r="1508" spans="49:51" ht="13.5" thickBot="1" x14ac:dyDescent="0.25">
      <c r="AW1508" s="235"/>
      <c r="AX1508" s="235"/>
      <c r="AY1508" s="236"/>
    </row>
    <row r="1509" spans="49:51" ht="13.5" thickBot="1" x14ac:dyDescent="0.25">
      <c r="AW1509" s="235"/>
      <c r="AX1509" s="235"/>
      <c r="AY1509" s="236"/>
    </row>
    <row r="1510" spans="49:51" ht="13.5" thickBot="1" x14ac:dyDescent="0.25">
      <c r="AW1510" s="235"/>
      <c r="AX1510" s="235"/>
      <c r="AY1510" s="236"/>
    </row>
    <row r="1511" spans="49:51" ht="13.5" thickBot="1" x14ac:dyDescent="0.25">
      <c r="AW1511" s="235"/>
      <c r="AX1511" s="235"/>
      <c r="AY1511" s="236"/>
    </row>
    <row r="1512" spans="49:51" ht="13.5" thickBot="1" x14ac:dyDescent="0.25">
      <c r="AW1512" s="235"/>
      <c r="AX1512" s="235"/>
      <c r="AY1512" s="236"/>
    </row>
    <row r="1513" spans="49:51" ht="13.5" thickBot="1" x14ac:dyDescent="0.25">
      <c r="AW1513" s="235"/>
      <c r="AX1513" s="235"/>
      <c r="AY1513" s="236"/>
    </row>
    <row r="1514" spans="49:51" ht="13.5" thickBot="1" x14ac:dyDescent="0.25">
      <c r="AW1514" s="235"/>
      <c r="AX1514" s="235"/>
      <c r="AY1514" s="236"/>
    </row>
    <row r="1515" spans="49:51" ht="13.5" thickBot="1" x14ac:dyDescent="0.25">
      <c r="AW1515" s="235"/>
      <c r="AX1515" s="235"/>
      <c r="AY1515" s="236"/>
    </row>
    <row r="1516" spans="49:51" ht="13.5" thickBot="1" x14ac:dyDescent="0.25">
      <c r="AW1516" s="235"/>
      <c r="AX1516" s="235"/>
      <c r="AY1516" s="236"/>
    </row>
    <row r="1517" spans="49:51" ht="13.5" thickBot="1" x14ac:dyDescent="0.25">
      <c r="AW1517" s="235"/>
      <c r="AX1517" s="235"/>
      <c r="AY1517" s="236"/>
    </row>
    <row r="1518" spans="49:51" ht="13.5" thickBot="1" x14ac:dyDescent="0.25">
      <c r="AW1518" s="235"/>
      <c r="AX1518" s="235"/>
      <c r="AY1518" s="236"/>
    </row>
    <row r="1519" spans="49:51" ht="13.5" thickBot="1" x14ac:dyDescent="0.25">
      <c r="AW1519" s="235"/>
      <c r="AX1519" s="235"/>
      <c r="AY1519" s="236"/>
    </row>
    <row r="1520" spans="49:51" ht="13.5" thickBot="1" x14ac:dyDescent="0.25">
      <c r="AW1520" s="235"/>
      <c r="AX1520" s="235"/>
      <c r="AY1520" s="236"/>
    </row>
    <row r="1521" spans="49:51" ht="13.5" thickBot="1" x14ac:dyDescent="0.25">
      <c r="AW1521" s="235"/>
      <c r="AX1521" s="235"/>
      <c r="AY1521" s="236"/>
    </row>
    <row r="1522" spans="49:51" ht="13.5" thickBot="1" x14ac:dyDescent="0.25">
      <c r="AW1522" s="235"/>
      <c r="AX1522" s="235"/>
      <c r="AY1522" s="236"/>
    </row>
    <row r="1523" spans="49:51" ht="13.5" thickBot="1" x14ac:dyDescent="0.25">
      <c r="AW1523" s="235"/>
      <c r="AX1523" s="235"/>
      <c r="AY1523" s="236"/>
    </row>
    <row r="1524" spans="49:51" ht="13.5" thickBot="1" x14ac:dyDescent="0.25">
      <c r="AW1524" s="235"/>
      <c r="AX1524" s="235"/>
      <c r="AY1524" s="236"/>
    </row>
    <row r="1525" spans="49:51" ht="13.5" thickBot="1" x14ac:dyDescent="0.25">
      <c r="AW1525" s="235"/>
      <c r="AX1525" s="235"/>
      <c r="AY1525" s="236"/>
    </row>
    <row r="1526" spans="49:51" ht="13.5" thickBot="1" x14ac:dyDescent="0.25">
      <c r="AW1526" s="235"/>
      <c r="AX1526" s="235"/>
      <c r="AY1526" s="236"/>
    </row>
    <row r="1527" spans="49:51" ht="13.5" thickBot="1" x14ac:dyDescent="0.25">
      <c r="AW1527" s="235"/>
      <c r="AX1527" s="235"/>
      <c r="AY1527" s="236"/>
    </row>
    <row r="1528" spans="49:51" ht="13.5" thickBot="1" x14ac:dyDescent="0.25">
      <c r="AW1528" s="235"/>
      <c r="AX1528" s="235"/>
      <c r="AY1528" s="236"/>
    </row>
    <row r="1529" spans="49:51" ht="13.5" thickBot="1" x14ac:dyDescent="0.25">
      <c r="AW1529" s="235"/>
      <c r="AX1529" s="235"/>
      <c r="AY1529" s="236"/>
    </row>
    <row r="1530" spans="49:51" ht="13.5" thickBot="1" x14ac:dyDescent="0.25">
      <c r="AW1530" s="235"/>
      <c r="AX1530" s="235"/>
      <c r="AY1530" s="236"/>
    </row>
    <row r="1531" spans="49:51" ht="13.5" thickBot="1" x14ac:dyDescent="0.25">
      <c r="AW1531" s="235"/>
      <c r="AX1531" s="235"/>
      <c r="AY1531" s="236"/>
    </row>
    <row r="1532" spans="49:51" ht="13.5" thickBot="1" x14ac:dyDescent="0.25">
      <c r="AW1532" s="235"/>
      <c r="AX1532" s="235"/>
      <c r="AY1532" s="236"/>
    </row>
    <row r="1533" spans="49:51" ht="13.5" thickBot="1" x14ac:dyDescent="0.25">
      <c r="AW1533" s="235"/>
      <c r="AX1533" s="235"/>
      <c r="AY1533" s="236"/>
    </row>
    <row r="1534" spans="49:51" ht="13.5" thickBot="1" x14ac:dyDescent="0.25">
      <c r="AW1534" s="235"/>
      <c r="AX1534" s="235"/>
      <c r="AY1534" s="236"/>
    </row>
    <row r="1535" spans="49:51" ht="13.5" thickBot="1" x14ac:dyDescent="0.25">
      <c r="AW1535" s="235"/>
      <c r="AX1535" s="235"/>
      <c r="AY1535" s="236"/>
    </row>
    <row r="1536" spans="49:51" ht="13.5" thickBot="1" x14ac:dyDescent="0.25">
      <c r="AW1536" s="235"/>
      <c r="AX1536" s="235"/>
      <c r="AY1536" s="236"/>
    </row>
    <row r="1537" spans="49:51" ht="13.5" thickBot="1" x14ac:dyDescent="0.25">
      <c r="AW1537" s="235"/>
      <c r="AX1537" s="235"/>
      <c r="AY1537" s="236"/>
    </row>
    <row r="1538" spans="49:51" ht="13.5" thickBot="1" x14ac:dyDescent="0.25">
      <c r="AW1538" s="235"/>
      <c r="AX1538" s="235"/>
      <c r="AY1538" s="236"/>
    </row>
    <row r="1539" spans="49:51" ht="13.5" thickBot="1" x14ac:dyDescent="0.25">
      <c r="AW1539" s="235"/>
      <c r="AX1539" s="235"/>
      <c r="AY1539" s="236"/>
    </row>
    <row r="1540" spans="49:51" ht="13.5" thickBot="1" x14ac:dyDescent="0.25">
      <c r="AW1540" s="235"/>
      <c r="AX1540" s="235"/>
      <c r="AY1540" s="236"/>
    </row>
    <row r="1541" spans="49:51" ht="13.5" thickBot="1" x14ac:dyDescent="0.25">
      <c r="AW1541" s="235"/>
      <c r="AX1541" s="235"/>
      <c r="AY1541" s="236"/>
    </row>
    <row r="1542" spans="49:51" ht="13.5" thickBot="1" x14ac:dyDescent="0.25">
      <c r="AW1542" s="235"/>
      <c r="AX1542" s="235"/>
      <c r="AY1542" s="236"/>
    </row>
    <row r="1543" spans="49:51" ht="13.5" thickBot="1" x14ac:dyDescent="0.25">
      <c r="AW1543" s="235"/>
      <c r="AX1543" s="235"/>
      <c r="AY1543" s="236"/>
    </row>
    <row r="1544" spans="49:51" ht="13.5" thickBot="1" x14ac:dyDescent="0.25">
      <c r="AW1544" s="235"/>
      <c r="AX1544" s="235"/>
      <c r="AY1544" s="236"/>
    </row>
    <row r="1545" spans="49:51" ht="13.5" thickBot="1" x14ac:dyDescent="0.25">
      <c r="AW1545" s="235"/>
      <c r="AX1545" s="235"/>
      <c r="AY1545" s="236"/>
    </row>
    <row r="1546" spans="49:51" ht="13.5" thickBot="1" x14ac:dyDescent="0.25">
      <c r="AW1546" s="235"/>
      <c r="AX1546" s="235"/>
      <c r="AY1546" s="236"/>
    </row>
    <row r="1547" spans="49:51" ht="13.5" thickBot="1" x14ac:dyDescent="0.25">
      <c r="AW1547" s="235"/>
      <c r="AX1547" s="235"/>
      <c r="AY1547" s="236"/>
    </row>
    <row r="1548" spans="49:51" ht="13.5" thickBot="1" x14ac:dyDescent="0.25">
      <c r="AW1548" s="235"/>
      <c r="AX1548" s="235"/>
      <c r="AY1548" s="236"/>
    </row>
    <row r="1549" spans="49:51" ht="13.5" thickBot="1" x14ac:dyDescent="0.25">
      <c r="AW1549" s="235"/>
      <c r="AX1549" s="235"/>
      <c r="AY1549" s="236"/>
    </row>
    <row r="1550" spans="49:51" ht="13.5" thickBot="1" x14ac:dyDescent="0.25">
      <c r="AW1550" s="235"/>
      <c r="AX1550" s="235"/>
      <c r="AY1550" s="236"/>
    </row>
    <row r="1551" spans="49:51" ht="13.5" thickBot="1" x14ac:dyDescent="0.25">
      <c r="AW1551" s="235"/>
      <c r="AX1551" s="235"/>
      <c r="AY1551" s="236"/>
    </row>
    <row r="1552" spans="49:51" ht="13.5" thickBot="1" x14ac:dyDescent="0.25">
      <c r="AW1552" s="235"/>
      <c r="AX1552" s="235"/>
      <c r="AY1552" s="236"/>
    </row>
    <row r="1553" spans="49:51" ht="13.5" thickBot="1" x14ac:dyDescent="0.25">
      <c r="AW1553" s="235"/>
      <c r="AX1553" s="235"/>
      <c r="AY1553" s="236"/>
    </row>
    <row r="1554" spans="49:51" ht="13.5" thickBot="1" x14ac:dyDescent="0.25">
      <c r="AW1554" s="235"/>
      <c r="AX1554" s="235"/>
      <c r="AY1554" s="236"/>
    </row>
    <row r="1555" spans="49:51" ht="13.5" thickBot="1" x14ac:dyDescent="0.25">
      <c r="AW1555" s="235"/>
      <c r="AX1555" s="235"/>
      <c r="AY1555" s="236"/>
    </row>
    <row r="1556" spans="49:51" ht="13.5" thickBot="1" x14ac:dyDescent="0.25">
      <c r="AW1556" s="235"/>
      <c r="AX1556" s="235"/>
      <c r="AY1556" s="236"/>
    </row>
    <row r="1557" spans="49:51" ht="13.5" thickBot="1" x14ac:dyDescent="0.25">
      <c r="AW1557" s="235"/>
      <c r="AX1557" s="235"/>
      <c r="AY1557" s="236"/>
    </row>
    <row r="1558" spans="49:51" ht="13.5" thickBot="1" x14ac:dyDescent="0.25">
      <c r="AW1558" s="235"/>
      <c r="AX1558" s="235"/>
      <c r="AY1558" s="236"/>
    </row>
    <row r="1559" spans="49:51" ht="13.5" thickBot="1" x14ac:dyDescent="0.25">
      <c r="AW1559" s="235"/>
      <c r="AX1559" s="235"/>
      <c r="AY1559" s="236"/>
    </row>
    <row r="1560" spans="49:51" ht="13.5" thickBot="1" x14ac:dyDescent="0.25">
      <c r="AW1560" s="235"/>
      <c r="AX1560" s="235"/>
      <c r="AY1560" s="236"/>
    </row>
    <row r="1561" spans="49:51" ht="13.5" thickBot="1" x14ac:dyDescent="0.25">
      <c r="AW1561" s="235"/>
      <c r="AX1561" s="235"/>
      <c r="AY1561" s="236"/>
    </row>
    <row r="1562" spans="49:51" ht="13.5" thickBot="1" x14ac:dyDescent="0.25">
      <c r="AW1562" s="235"/>
      <c r="AX1562" s="235"/>
      <c r="AY1562" s="236"/>
    </row>
    <row r="1563" spans="49:51" ht="13.5" thickBot="1" x14ac:dyDescent="0.25">
      <c r="AW1563" s="235"/>
      <c r="AX1563" s="235"/>
      <c r="AY1563" s="236"/>
    </row>
    <row r="1564" spans="49:51" ht="13.5" thickBot="1" x14ac:dyDescent="0.25">
      <c r="AW1564" s="235"/>
      <c r="AX1564" s="235"/>
      <c r="AY1564" s="236"/>
    </row>
    <row r="1565" spans="49:51" ht="13.5" thickBot="1" x14ac:dyDescent="0.25">
      <c r="AW1565" s="235"/>
      <c r="AX1565" s="235"/>
      <c r="AY1565" s="236"/>
    </row>
    <row r="1566" spans="49:51" ht="13.5" thickBot="1" x14ac:dyDescent="0.25">
      <c r="AW1566" s="235"/>
      <c r="AX1566" s="235"/>
      <c r="AY1566" s="236"/>
    </row>
    <row r="1567" spans="49:51" ht="13.5" thickBot="1" x14ac:dyDescent="0.25">
      <c r="AW1567" s="235"/>
      <c r="AX1567" s="235"/>
      <c r="AY1567" s="236"/>
    </row>
    <row r="1568" spans="49:51" ht="13.5" thickBot="1" x14ac:dyDescent="0.25">
      <c r="AW1568" s="235"/>
      <c r="AX1568" s="235"/>
      <c r="AY1568" s="236"/>
    </row>
    <row r="1569" spans="49:51" ht="13.5" thickBot="1" x14ac:dyDescent="0.25">
      <c r="AW1569" s="235"/>
      <c r="AX1569" s="235"/>
      <c r="AY1569" s="236"/>
    </row>
    <row r="1570" spans="49:51" ht="13.5" thickBot="1" x14ac:dyDescent="0.25">
      <c r="AW1570" s="235"/>
      <c r="AX1570" s="235"/>
      <c r="AY1570" s="236"/>
    </row>
    <row r="1571" spans="49:51" ht="13.5" thickBot="1" x14ac:dyDescent="0.25">
      <c r="AW1571" s="235"/>
      <c r="AX1571" s="235"/>
      <c r="AY1571" s="236"/>
    </row>
    <row r="1572" spans="49:51" ht="13.5" thickBot="1" x14ac:dyDescent="0.25">
      <c r="AW1572" s="235"/>
      <c r="AX1572" s="235"/>
      <c r="AY1572" s="236"/>
    </row>
    <row r="1573" spans="49:51" ht="13.5" thickBot="1" x14ac:dyDescent="0.25">
      <c r="AW1573" s="235"/>
      <c r="AX1573" s="235"/>
      <c r="AY1573" s="236"/>
    </row>
    <row r="1574" spans="49:51" ht="13.5" thickBot="1" x14ac:dyDescent="0.25">
      <c r="AW1574" s="235"/>
      <c r="AX1574" s="235"/>
      <c r="AY1574" s="236"/>
    </row>
    <row r="1575" spans="49:51" ht="13.5" thickBot="1" x14ac:dyDescent="0.25">
      <c r="AW1575" s="235"/>
      <c r="AX1575" s="235"/>
      <c r="AY1575" s="236"/>
    </row>
    <row r="1576" spans="49:51" ht="13.5" thickBot="1" x14ac:dyDescent="0.25">
      <c r="AW1576" s="235"/>
      <c r="AX1576" s="235"/>
      <c r="AY1576" s="236"/>
    </row>
    <row r="1577" spans="49:51" ht="13.5" thickBot="1" x14ac:dyDescent="0.25">
      <c r="AW1577" s="235"/>
      <c r="AX1577" s="235"/>
      <c r="AY1577" s="236"/>
    </row>
    <row r="1578" spans="49:51" ht="13.5" thickBot="1" x14ac:dyDescent="0.25">
      <c r="AW1578" s="235"/>
      <c r="AX1578" s="235"/>
      <c r="AY1578" s="236"/>
    </row>
    <row r="1579" spans="49:51" ht="13.5" thickBot="1" x14ac:dyDescent="0.25">
      <c r="AW1579" s="235"/>
      <c r="AX1579" s="235"/>
      <c r="AY1579" s="236"/>
    </row>
    <row r="1580" spans="49:51" ht="13.5" thickBot="1" x14ac:dyDescent="0.25">
      <c r="AW1580" s="235"/>
      <c r="AX1580" s="235"/>
      <c r="AY1580" s="236"/>
    </row>
    <row r="1581" spans="49:51" ht="13.5" thickBot="1" x14ac:dyDescent="0.25">
      <c r="AW1581" s="235"/>
      <c r="AX1581" s="235"/>
      <c r="AY1581" s="236"/>
    </row>
    <row r="1582" spans="49:51" ht="13.5" thickBot="1" x14ac:dyDescent="0.25">
      <c r="AW1582" s="235"/>
      <c r="AX1582" s="235"/>
      <c r="AY1582" s="236"/>
    </row>
    <row r="1583" spans="49:51" ht="13.5" thickBot="1" x14ac:dyDescent="0.25">
      <c r="AW1583" s="235"/>
      <c r="AX1583" s="235"/>
      <c r="AY1583" s="236"/>
    </row>
    <row r="1584" spans="49:51" ht="13.5" thickBot="1" x14ac:dyDescent="0.25">
      <c r="AW1584" s="235"/>
      <c r="AX1584" s="235"/>
      <c r="AY1584" s="236"/>
    </row>
    <row r="1585" spans="49:51" ht="13.5" thickBot="1" x14ac:dyDescent="0.25">
      <c r="AW1585" s="235"/>
      <c r="AX1585" s="235"/>
      <c r="AY1585" s="236"/>
    </row>
    <row r="1586" spans="49:51" ht="13.5" thickBot="1" x14ac:dyDescent="0.25">
      <c r="AW1586" s="235"/>
      <c r="AX1586" s="235"/>
      <c r="AY1586" s="236"/>
    </row>
    <row r="1587" spans="49:51" ht="13.5" thickBot="1" x14ac:dyDescent="0.25">
      <c r="AW1587" s="235"/>
      <c r="AX1587" s="235"/>
      <c r="AY1587" s="236"/>
    </row>
    <row r="1588" spans="49:51" ht="13.5" thickBot="1" x14ac:dyDescent="0.25">
      <c r="AW1588" s="235"/>
      <c r="AX1588" s="235"/>
      <c r="AY1588" s="236"/>
    </row>
    <row r="1589" spans="49:51" ht="13.5" thickBot="1" x14ac:dyDescent="0.25">
      <c r="AW1589" s="235"/>
      <c r="AX1589" s="235"/>
      <c r="AY1589" s="236"/>
    </row>
    <row r="1590" spans="49:51" ht="13.5" thickBot="1" x14ac:dyDescent="0.25">
      <c r="AW1590" s="235"/>
      <c r="AX1590" s="235"/>
      <c r="AY1590" s="236"/>
    </row>
    <row r="1591" spans="49:51" ht="13.5" thickBot="1" x14ac:dyDescent="0.25">
      <c r="AW1591" s="235"/>
      <c r="AX1591" s="235"/>
      <c r="AY1591" s="236"/>
    </row>
    <row r="1592" spans="49:51" ht="13.5" thickBot="1" x14ac:dyDescent="0.25">
      <c r="AW1592" s="235"/>
      <c r="AX1592" s="235"/>
      <c r="AY1592" s="236"/>
    </row>
    <row r="1593" spans="49:51" ht="13.5" thickBot="1" x14ac:dyDescent="0.25">
      <c r="AW1593" s="235"/>
      <c r="AX1593" s="235"/>
      <c r="AY1593" s="236"/>
    </row>
    <row r="1594" spans="49:51" ht="13.5" thickBot="1" x14ac:dyDescent="0.25">
      <c r="AW1594" s="235"/>
      <c r="AX1594" s="235"/>
      <c r="AY1594" s="236"/>
    </row>
    <row r="1595" spans="49:51" ht="13.5" thickBot="1" x14ac:dyDescent="0.25">
      <c r="AW1595" s="235"/>
      <c r="AX1595" s="235"/>
      <c r="AY1595" s="236"/>
    </row>
    <row r="1596" spans="49:51" ht="13.5" thickBot="1" x14ac:dyDescent="0.25">
      <c r="AW1596" s="235"/>
      <c r="AX1596" s="235"/>
      <c r="AY1596" s="236"/>
    </row>
    <row r="1597" spans="49:51" ht="13.5" thickBot="1" x14ac:dyDescent="0.25">
      <c r="AW1597" s="235"/>
      <c r="AX1597" s="235"/>
      <c r="AY1597" s="236"/>
    </row>
    <row r="1598" spans="49:51" ht="13.5" thickBot="1" x14ac:dyDescent="0.25">
      <c r="AW1598" s="235"/>
      <c r="AX1598" s="235"/>
      <c r="AY1598" s="236"/>
    </row>
    <row r="1599" spans="49:51" ht="13.5" thickBot="1" x14ac:dyDescent="0.25">
      <c r="AW1599" s="235"/>
      <c r="AX1599" s="235"/>
      <c r="AY1599" s="236"/>
    </row>
    <row r="1600" spans="49:51" ht="13.5" thickBot="1" x14ac:dyDescent="0.25">
      <c r="AW1600" s="235"/>
      <c r="AX1600" s="235"/>
      <c r="AY1600" s="236"/>
    </row>
    <row r="1601" spans="49:51" ht="13.5" thickBot="1" x14ac:dyDescent="0.25">
      <c r="AW1601" s="235"/>
      <c r="AX1601" s="235"/>
      <c r="AY1601" s="236"/>
    </row>
    <row r="1602" spans="49:51" ht="13.5" thickBot="1" x14ac:dyDescent="0.25">
      <c r="AW1602" s="235"/>
      <c r="AX1602" s="235"/>
      <c r="AY1602" s="236"/>
    </row>
    <row r="1603" spans="49:51" ht="13.5" thickBot="1" x14ac:dyDescent="0.25">
      <c r="AW1603" s="235"/>
      <c r="AX1603" s="235"/>
      <c r="AY1603" s="236"/>
    </row>
    <row r="1604" spans="49:51" ht="13.5" thickBot="1" x14ac:dyDescent="0.25">
      <c r="AW1604" s="235"/>
      <c r="AX1604" s="235"/>
      <c r="AY1604" s="236"/>
    </row>
    <row r="1605" spans="49:51" ht="13.5" thickBot="1" x14ac:dyDescent="0.25">
      <c r="AW1605" s="235"/>
      <c r="AX1605" s="235"/>
      <c r="AY1605" s="236"/>
    </row>
    <row r="1606" spans="49:51" ht="13.5" thickBot="1" x14ac:dyDescent="0.25">
      <c r="AW1606" s="235"/>
      <c r="AX1606" s="235"/>
      <c r="AY1606" s="236"/>
    </row>
    <row r="1607" spans="49:51" ht="13.5" thickBot="1" x14ac:dyDescent="0.25">
      <c r="AW1607" s="235"/>
      <c r="AX1607" s="235"/>
      <c r="AY1607" s="236"/>
    </row>
    <row r="1608" spans="49:51" ht="13.5" thickBot="1" x14ac:dyDescent="0.25">
      <c r="AW1608" s="235"/>
      <c r="AX1608" s="235"/>
      <c r="AY1608" s="236"/>
    </row>
    <row r="1609" spans="49:51" ht="13.5" thickBot="1" x14ac:dyDescent="0.25">
      <c r="AW1609" s="235"/>
      <c r="AX1609" s="235"/>
      <c r="AY1609" s="236"/>
    </row>
    <row r="1610" spans="49:51" ht="13.5" thickBot="1" x14ac:dyDescent="0.25">
      <c r="AW1610" s="235"/>
      <c r="AX1610" s="235"/>
      <c r="AY1610" s="236"/>
    </row>
    <row r="1611" spans="49:51" ht="13.5" thickBot="1" x14ac:dyDescent="0.25">
      <c r="AW1611" s="235"/>
      <c r="AX1611" s="235"/>
      <c r="AY1611" s="236"/>
    </row>
    <row r="1612" spans="49:51" ht="13.5" thickBot="1" x14ac:dyDescent="0.25">
      <c r="AW1612" s="235"/>
      <c r="AX1612" s="235"/>
      <c r="AY1612" s="236"/>
    </row>
    <row r="1613" spans="49:51" ht="13.5" thickBot="1" x14ac:dyDescent="0.25">
      <c r="AW1613" s="235"/>
      <c r="AX1613" s="235"/>
      <c r="AY1613" s="236"/>
    </row>
    <row r="1614" spans="49:51" ht="13.5" thickBot="1" x14ac:dyDescent="0.25">
      <c r="AW1614" s="235"/>
      <c r="AX1614" s="235"/>
      <c r="AY1614" s="236"/>
    </row>
    <row r="1615" spans="49:51" ht="13.5" thickBot="1" x14ac:dyDescent="0.25">
      <c r="AW1615" s="235"/>
      <c r="AX1615" s="235"/>
      <c r="AY1615" s="236"/>
    </row>
    <row r="1616" spans="49:51" ht="13.5" thickBot="1" x14ac:dyDescent="0.25">
      <c r="AW1616" s="235"/>
      <c r="AX1616" s="235"/>
      <c r="AY1616" s="236"/>
    </row>
    <row r="1617" spans="49:51" ht="13.5" thickBot="1" x14ac:dyDescent="0.25">
      <c r="AW1617" s="235"/>
      <c r="AX1617" s="235"/>
      <c r="AY1617" s="236"/>
    </row>
    <row r="1618" spans="49:51" ht="13.5" thickBot="1" x14ac:dyDescent="0.25">
      <c r="AW1618" s="235"/>
      <c r="AX1618" s="235"/>
      <c r="AY1618" s="236"/>
    </row>
    <row r="1619" spans="49:51" ht="13.5" thickBot="1" x14ac:dyDescent="0.25">
      <c r="AW1619" s="235"/>
      <c r="AX1619" s="235"/>
      <c r="AY1619" s="236"/>
    </row>
    <row r="1620" spans="49:51" ht="13.5" thickBot="1" x14ac:dyDescent="0.25">
      <c r="AW1620" s="235"/>
      <c r="AX1620" s="235"/>
      <c r="AY1620" s="236"/>
    </row>
    <row r="1621" spans="49:51" ht="13.5" thickBot="1" x14ac:dyDescent="0.25">
      <c r="AW1621" s="235"/>
      <c r="AX1621" s="235"/>
      <c r="AY1621" s="236"/>
    </row>
    <row r="1622" spans="49:51" ht="13.5" thickBot="1" x14ac:dyDescent="0.25">
      <c r="AW1622" s="235"/>
      <c r="AX1622" s="235"/>
      <c r="AY1622" s="236"/>
    </row>
    <row r="1623" spans="49:51" ht="13.5" thickBot="1" x14ac:dyDescent="0.25">
      <c r="AW1623" s="235"/>
      <c r="AX1623" s="235"/>
      <c r="AY1623" s="236"/>
    </row>
    <row r="1624" spans="49:51" ht="13.5" thickBot="1" x14ac:dyDescent="0.25">
      <c r="AW1624" s="235"/>
      <c r="AX1624" s="235"/>
      <c r="AY1624" s="236"/>
    </row>
    <row r="1625" spans="49:51" ht="13.5" thickBot="1" x14ac:dyDescent="0.25">
      <c r="AW1625" s="235"/>
      <c r="AX1625" s="235"/>
      <c r="AY1625" s="236"/>
    </row>
    <row r="1626" spans="49:51" ht="13.5" thickBot="1" x14ac:dyDescent="0.25">
      <c r="AW1626" s="235"/>
      <c r="AX1626" s="235"/>
      <c r="AY1626" s="236"/>
    </row>
    <row r="1627" spans="49:51" ht="13.5" thickBot="1" x14ac:dyDescent="0.25">
      <c r="AW1627" s="235"/>
      <c r="AX1627" s="235"/>
      <c r="AY1627" s="236"/>
    </row>
    <row r="1628" spans="49:51" ht="13.5" thickBot="1" x14ac:dyDescent="0.25">
      <c r="AW1628" s="235"/>
      <c r="AX1628" s="235"/>
      <c r="AY1628" s="236"/>
    </row>
    <row r="1629" spans="49:51" ht="13.5" thickBot="1" x14ac:dyDescent="0.25">
      <c r="AW1629" s="235"/>
      <c r="AX1629" s="235"/>
      <c r="AY1629" s="236"/>
    </row>
    <row r="1630" spans="49:51" ht="13.5" thickBot="1" x14ac:dyDescent="0.25">
      <c r="AW1630" s="235"/>
      <c r="AX1630" s="235"/>
      <c r="AY1630" s="236"/>
    </row>
    <row r="1631" spans="49:51" ht="13.5" thickBot="1" x14ac:dyDescent="0.25">
      <c r="AW1631" s="235"/>
      <c r="AX1631" s="235"/>
      <c r="AY1631" s="236"/>
    </row>
    <row r="1632" spans="49:51" ht="13.5" thickBot="1" x14ac:dyDescent="0.25">
      <c r="AW1632" s="235"/>
      <c r="AX1632" s="235"/>
      <c r="AY1632" s="236"/>
    </row>
    <row r="1633" spans="49:51" ht="13.5" thickBot="1" x14ac:dyDescent="0.25">
      <c r="AW1633" s="235"/>
      <c r="AX1633" s="235"/>
      <c r="AY1633" s="236"/>
    </row>
    <row r="1634" spans="49:51" ht="13.5" thickBot="1" x14ac:dyDescent="0.25">
      <c r="AW1634" s="235"/>
      <c r="AX1634" s="235"/>
      <c r="AY1634" s="236"/>
    </row>
    <row r="1635" spans="49:51" ht="13.5" thickBot="1" x14ac:dyDescent="0.25">
      <c r="AW1635" s="235"/>
      <c r="AX1635" s="235"/>
      <c r="AY1635" s="236"/>
    </row>
    <row r="1636" spans="49:51" ht="13.5" thickBot="1" x14ac:dyDescent="0.25">
      <c r="AW1636" s="235"/>
      <c r="AX1636" s="235"/>
      <c r="AY1636" s="236"/>
    </row>
    <row r="1637" spans="49:51" ht="13.5" thickBot="1" x14ac:dyDescent="0.25">
      <c r="AW1637" s="235"/>
      <c r="AX1637" s="235"/>
      <c r="AY1637" s="236"/>
    </row>
    <row r="1638" spans="49:51" ht="13.5" thickBot="1" x14ac:dyDescent="0.25">
      <c r="AW1638" s="235"/>
      <c r="AX1638" s="235"/>
      <c r="AY1638" s="236"/>
    </row>
    <row r="1639" spans="49:51" ht="13.5" thickBot="1" x14ac:dyDescent="0.25">
      <c r="AW1639" s="235"/>
      <c r="AX1639" s="235"/>
      <c r="AY1639" s="236"/>
    </row>
    <row r="1640" spans="49:51" ht="13.5" thickBot="1" x14ac:dyDescent="0.25">
      <c r="AW1640" s="235"/>
      <c r="AX1640" s="235"/>
      <c r="AY1640" s="236"/>
    </row>
    <row r="1641" spans="49:51" ht="13.5" thickBot="1" x14ac:dyDescent="0.25">
      <c r="AW1641" s="235"/>
      <c r="AX1641" s="235"/>
      <c r="AY1641" s="236"/>
    </row>
    <row r="1642" spans="49:51" ht="13.5" thickBot="1" x14ac:dyDescent="0.25">
      <c r="AW1642" s="235"/>
      <c r="AX1642" s="235"/>
      <c r="AY1642" s="236"/>
    </row>
    <row r="1643" spans="49:51" ht="13.5" thickBot="1" x14ac:dyDescent="0.25">
      <c r="AW1643" s="235"/>
      <c r="AX1643" s="235"/>
      <c r="AY1643" s="236"/>
    </row>
    <row r="1644" spans="49:51" ht="13.5" thickBot="1" x14ac:dyDescent="0.25">
      <c r="AW1644" s="235"/>
      <c r="AX1644" s="235"/>
      <c r="AY1644" s="236"/>
    </row>
    <row r="1645" spans="49:51" ht="13.5" thickBot="1" x14ac:dyDescent="0.25">
      <c r="AW1645" s="235"/>
      <c r="AX1645" s="235"/>
      <c r="AY1645" s="236"/>
    </row>
    <row r="1646" spans="49:51" ht="13.5" thickBot="1" x14ac:dyDescent="0.25">
      <c r="AW1646" s="235"/>
      <c r="AX1646" s="235"/>
      <c r="AY1646" s="236"/>
    </row>
    <row r="1647" spans="49:51" ht="13.5" thickBot="1" x14ac:dyDescent="0.25">
      <c r="AW1647" s="235"/>
      <c r="AX1647" s="235"/>
      <c r="AY1647" s="236"/>
    </row>
    <row r="1648" spans="49:51" ht="13.5" thickBot="1" x14ac:dyDescent="0.25">
      <c r="AW1648" s="235"/>
      <c r="AX1648" s="235"/>
      <c r="AY1648" s="236"/>
    </row>
    <row r="1649" spans="49:51" ht="13.5" thickBot="1" x14ac:dyDescent="0.25">
      <c r="AW1649" s="235"/>
      <c r="AX1649" s="235"/>
      <c r="AY1649" s="236"/>
    </row>
    <row r="1650" spans="49:51" ht="13.5" thickBot="1" x14ac:dyDescent="0.25">
      <c r="AW1650" s="235"/>
      <c r="AX1650" s="235"/>
      <c r="AY1650" s="236"/>
    </row>
    <row r="1651" spans="49:51" ht="13.5" thickBot="1" x14ac:dyDescent="0.25">
      <c r="AW1651" s="235"/>
      <c r="AX1651" s="235"/>
      <c r="AY1651" s="236"/>
    </row>
    <row r="1652" spans="49:51" ht="13.5" thickBot="1" x14ac:dyDescent="0.25">
      <c r="AW1652" s="235"/>
      <c r="AX1652" s="235"/>
      <c r="AY1652" s="236"/>
    </row>
    <row r="1653" spans="49:51" ht="13.5" thickBot="1" x14ac:dyDescent="0.25">
      <c r="AW1653" s="235"/>
      <c r="AX1653" s="235"/>
      <c r="AY1653" s="236"/>
    </row>
    <row r="1654" spans="49:51" ht="13.5" thickBot="1" x14ac:dyDescent="0.25">
      <c r="AW1654" s="235"/>
      <c r="AX1654" s="235"/>
      <c r="AY1654" s="236"/>
    </row>
    <row r="1655" spans="49:51" ht="13.5" thickBot="1" x14ac:dyDescent="0.25">
      <c r="AW1655" s="235"/>
      <c r="AX1655" s="235"/>
      <c r="AY1655" s="236"/>
    </row>
    <row r="1656" spans="49:51" ht="13.5" thickBot="1" x14ac:dyDescent="0.25">
      <c r="AW1656" s="235"/>
      <c r="AX1656" s="235"/>
      <c r="AY1656" s="236"/>
    </row>
    <row r="1657" spans="49:51" ht="13.5" thickBot="1" x14ac:dyDescent="0.25">
      <c r="AW1657" s="235"/>
      <c r="AX1657" s="235"/>
      <c r="AY1657" s="236"/>
    </row>
    <row r="1658" spans="49:51" ht="13.5" thickBot="1" x14ac:dyDescent="0.25">
      <c r="AW1658" s="235"/>
      <c r="AX1658" s="235"/>
      <c r="AY1658" s="236"/>
    </row>
    <row r="1659" spans="49:51" ht="13.5" thickBot="1" x14ac:dyDescent="0.25">
      <c r="AW1659" s="235"/>
      <c r="AX1659" s="235"/>
      <c r="AY1659" s="236"/>
    </row>
    <row r="1660" spans="49:51" ht="13.5" thickBot="1" x14ac:dyDescent="0.25">
      <c r="AW1660" s="235"/>
      <c r="AX1660" s="235"/>
      <c r="AY1660" s="236"/>
    </row>
    <row r="1661" spans="49:51" ht="13.5" thickBot="1" x14ac:dyDescent="0.25">
      <c r="AW1661" s="235"/>
      <c r="AX1661" s="235"/>
      <c r="AY1661" s="236"/>
    </row>
    <row r="1662" spans="49:51" ht="13.5" thickBot="1" x14ac:dyDescent="0.25">
      <c r="AW1662" s="235"/>
      <c r="AX1662" s="235"/>
      <c r="AY1662" s="236"/>
    </row>
    <row r="1663" spans="49:51" ht="13.5" thickBot="1" x14ac:dyDescent="0.25">
      <c r="AW1663" s="235"/>
      <c r="AX1663" s="235"/>
      <c r="AY1663" s="236"/>
    </row>
    <row r="1664" spans="49:51" ht="13.5" thickBot="1" x14ac:dyDescent="0.25">
      <c r="AW1664" s="235"/>
      <c r="AX1664" s="235"/>
      <c r="AY1664" s="236"/>
    </row>
    <row r="1665" spans="49:51" ht="13.5" thickBot="1" x14ac:dyDescent="0.25">
      <c r="AW1665" s="235"/>
      <c r="AX1665" s="235"/>
      <c r="AY1665" s="236"/>
    </row>
    <row r="1666" spans="49:51" ht="13.5" thickBot="1" x14ac:dyDescent="0.25">
      <c r="AW1666" s="235"/>
      <c r="AX1666" s="235"/>
      <c r="AY1666" s="236"/>
    </row>
    <row r="1667" spans="49:51" ht="13.5" thickBot="1" x14ac:dyDescent="0.25">
      <c r="AW1667" s="235"/>
      <c r="AX1667" s="235"/>
      <c r="AY1667" s="236"/>
    </row>
    <row r="1668" spans="49:51" ht="13.5" thickBot="1" x14ac:dyDescent="0.25">
      <c r="AW1668" s="235"/>
      <c r="AX1668" s="235"/>
      <c r="AY1668" s="236"/>
    </row>
    <row r="1669" spans="49:51" ht="13.5" thickBot="1" x14ac:dyDescent="0.25">
      <c r="AW1669" s="235"/>
      <c r="AX1669" s="235"/>
      <c r="AY1669" s="236"/>
    </row>
    <row r="1670" spans="49:51" ht="13.5" thickBot="1" x14ac:dyDescent="0.25">
      <c r="AW1670" s="235"/>
      <c r="AX1670" s="235"/>
      <c r="AY1670" s="236"/>
    </row>
    <row r="1671" spans="49:51" ht="13.5" thickBot="1" x14ac:dyDescent="0.25">
      <c r="AW1671" s="235"/>
      <c r="AX1671" s="235"/>
      <c r="AY1671" s="236"/>
    </row>
    <row r="1672" spans="49:51" ht="13.5" thickBot="1" x14ac:dyDescent="0.25">
      <c r="AW1672" s="235"/>
      <c r="AX1672" s="235"/>
      <c r="AY1672" s="236"/>
    </row>
    <row r="1673" spans="49:51" ht="13.5" thickBot="1" x14ac:dyDescent="0.25">
      <c r="AW1673" s="235"/>
      <c r="AX1673" s="235"/>
      <c r="AY1673" s="236"/>
    </row>
    <row r="1674" spans="49:51" ht="13.5" thickBot="1" x14ac:dyDescent="0.25">
      <c r="AW1674" s="235"/>
      <c r="AX1674" s="235"/>
      <c r="AY1674" s="236"/>
    </row>
    <row r="1675" spans="49:51" ht="13.5" thickBot="1" x14ac:dyDescent="0.25">
      <c r="AW1675" s="235"/>
      <c r="AX1675" s="235"/>
      <c r="AY1675" s="236"/>
    </row>
    <row r="1676" spans="49:51" ht="13.5" thickBot="1" x14ac:dyDescent="0.25">
      <c r="AW1676" s="235"/>
      <c r="AX1676" s="235"/>
      <c r="AY1676" s="236"/>
    </row>
    <row r="1677" spans="49:51" ht="13.5" thickBot="1" x14ac:dyDescent="0.25">
      <c r="AW1677" s="235"/>
      <c r="AX1677" s="235"/>
      <c r="AY1677" s="236"/>
    </row>
    <row r="1678" spans="49:51" ht="13.5" thickBot="1" x14ac:dyDescent="0.25">
      <c r="AW1678" s="235"/>
      <c r="AX1678" s="235"/>
      <c r="AY1678" s="236"/>
    </row>
    <row r="1679" spans="49:51" ht="13.5" thickBot="1" x14ac:dyDescent="0.25">
      <c r="AW1679" s="235"/>
      <c r="AX1679" s="235"/>
      <c r="AY1679" s="236"/>
    </row>
    <row r="1680" spans="49:51" ht="13.5" thickBot="1" x14ac:dyDescent="0.25">
      <c r="AW1680" s="235"/>
      <c r="AX1680" s="235"/>
      <c r="AY1680" s="236"/>
    </row>
    <row r="1681" spans="49:51" ht="13.5" thickBot="1" x14ac:dyDescent="0.25">
      <c r="AW1681" s="235"/>
      <c r="AX1681" s="235"/>
      <c r="AY1681" s="236"/>
    </row>
    <row r="1682" spans="49:51" ht="13.5" thickBot="1" x14ac:dyDescent="0.25">
      <c r="AW1682" s="235"/>
      <c r="AX1682" s="235"/>
      <c r="AY1682" s="236"/>
    </row>
    <row r="1683" spans="49:51" ht="13.5" thickBot="1" x14ac:dyDescent="0.25">
      <c r="AW1683" s="235"/>
      <c r="AX1683" s="235"/>
      <c r="AY1683" s="236"/>
    </row>
    <row r="1684" spans="49:51" ht="13.5" thickBot="1" x14ac:dyDescent="0.25">
      <c r="AW1684" s="235"/>
      <c r="AX1684" s="235"/>
      <c r="AY1684" s="236"/>
    </row>
    <row r="1685" spans="49:51" ht="13.5" thickBot="1" x14ac:dyDescent="0.25">
      <c r="AW1685" s="235"/>
      <c r="AX1685" s="235"/>
      <c r="AY1685" s="236"/>
    </row>
    <row r="1686" spans="49:51" ht="13.5" thickBot="1" x14ac:dyDescent="0.25">
      <c r="AW1686" s="235"/>
      <c r="AX1686" s="235"/>
      <c r="AY1686" s="236"/>
    </row>
    <row r="1687" spans="49:51" ht="13.5" thickBot="1" x14ac:dyDescent="0.25">
      <c r="AW1687" s="235"/>
      <c r="AX1687" s="235"/>
      <c r="AY1687" s="236"/>
    </row>
    <row r="1688" spans="49:51" ht="13.5" thickBot="1" x14ac:dyDescent="0.25">
      <c r="AW1688" s="235"/>
      <c r="AX1688" s="235"/>
      <c r="AY1688" s="236"/>
    </row>
    <row r="1689" spans="49:51" ht="13.5" thickBot="1" x14ac:dyDescent="0.25">
      <c r="AW1689" s="235"/>
      <c r="AX1689" s="235"/>
      <c r="AY1689" s="236"/>
    </row>
    <row r="1690" spans="49:51" ht="13.5" thickBot="1" x14ac:dyDescent="0.25">
      <c r="AW1690" s="235"/>
      <c r="AX1690" s="235"/>
      <c r="AY1690" s="236"/>
    </row>
    <row r="1691" spans="49:51" ht="13.5" thickBot="1" x14ac:dyDescent="0.25">
      <c r="AW1691" s="235"/>
      <c r="AX1691" s="235"/>
      <c r="AY1691" s="236"/>
    </row>
    <row r="1692" spans="49:51" ht="13.5" thickBot="1" x14ac:dyDescent="0.25">
      <c r="AW1692" s="235"/>
      <c r="AX1692" s="235"/>
      <c r="AY1692" s="236"/>
    </row>
    <row r="1693" spans="49:51" ht="13.5" thickBot="1" x14ac:dyDescent="0.25">
      <c r="AW1693" s="235"/>
      <c r="AX1693" s="235"/>
      <c r="AY1693" s="236"/>
    </row>
    <row r="1694" spans="49:51" ht="13.5" thickBot="1" x14ac:dyDescent="0.25">
      <c r="AW1694" s="235"/>
      <c r="AX1694" s="235"/>
      <c r="AY1694" s="236"/>
    </row>
    <row r="1695" spans="49:51" ht="13.5" thickBot="1" x14ac:dyDescent="0.25">
      <c r="AW1695" s="235"/>
      <c r="AX1695" s="235"/>
      <c r="AY1695" s="236"/>
    </row>
    <row r="1696" spans="49:51" ht="13.5" thickBot="1" x14ac:dyDescent="0.25">
      <c r="AW1696" s="235"/>
      <c r="AX1696" s="235"/>
      <c r="AY1696" s="236"/>
    </row>
    <row r="1697" spans="49:51" ht="13.5" thickBot="1" x14ac:dyDescent="0.25">
      <c r="AW1697" s="235"/>
      <c r="AX1697" s="235"/>
      <c r="AY1697" s="236"/>
    </row>
    <row r="1698" spans="49:51" ht="13.5" thickBot="1" x14ac:dyDescent="0.25">
      <c r="AW1698" s="235"/>
      <c r="AX1698" s="235"/>
      <c r="AY1698" s="236"/>
    </row>
    <row r="1699" spans="49:51" ht="13.5" thickBot="1" x14ac:dyDescent="0.25">
      <c r="AW1699" s="235"/>
      <c r="AX1699" s="235"/>
      <c r="AY1699" s="236"/>
    </row>
    <row r="1700" spans="49:51" ht="13.5" thickBot="1" x14ac:dyDescent="0.25">
      <c r="AW1700" s="235"/>
      <c r="AX1700" s="235"/>
      <c r="AY1700" s="236"/>
    </row>
    <row r="1701" spans="49:51" ht="13.5" thickBot="1" x14ac:dyDescent="0.25">
      <c r="AW1701" s="235"/>
      <c r="AX1701" s="235"/>
      <c r="AY1701" s="236"/>
    </row>
    <row r="1702" spans="49:51" ht="13.5" thickBot="1" x14ac:dyDescent="0.25">
      <c r="AW1702" s="235"/>
      <c r="AX1702" s="235"/>
      <c r="AY1702" s="236"/>
    </row>
    <row r="1703" spans="49:51" ht="13.5" thickBot="1" x14ac:dyDescent="0.25">
      <c r="AW1703" s="235"/>
      <c r="AX1703" s="235"/>
      <c r="AY1703" s="236"/>
    </row>
    <row r="1704" spans="49:51" ht="13.5" thickBot="1" x14ac:dyDescent="0.25">
      <c r="AW1704" s="235"/>
      <c r="AX1704" s="235"/>
      <c r="AY1704" s="236"/>
    </row>
    <row r="1705" spans="49:51" ht="13.5" thickBot="1" x14ac:dyDescent="0.25">
      <c r="AW1705" s="235"/>
      <c r="AX1705" s="235"/>
      <c r="AY1705" s="236"/>
    </row>
    <row r="1706" spans="49:51" ht="13.5" thickBot="1" x14ac:dyDescent="0.25">
      <c r="AW1706" s="235"/>
      <c r="AX1706" s="235"/>
      <c r="AY1706" s="236"/>
    </row>
    <row r="1707" spans="49:51" ht="13.5" thickBot="1" x14ac:dyDescent="0.25">
      <c r="AW1707" s="235"/>
      <c r="AX1707" s="235"/>
      <c r="AY1707" s="236"/>
    </row>
    <row r="1708" spans="49:51" ht="13.5" thickBot="1" x14ac:dyDescent="0.25">
      <c r="AW1708" s="235"/>
      <c r="AX1708" s="235"/>
      <c r="AY1708" s="236"/>
    </row>
    <row r="1709" spans="49:51" ht="13.5" thickBot="1" x14ac:dyDescent="0.25">
      <c r="AW1709" s="235"/>
      <c r="AX1709" s="235"/>
      <c r="AY1709" s="236"/>
    </row>
    <row r="1710" spans="49:51" ht="13.5" thickBot="1" x14ac:dyDescent="0.25">
      <c r="AW1710" s="235"/>
      <c r="AX1710" s="235"/>
      <c r="AY1710" s="236"/>
    </row>
    <row r="1711" spans="49:51" ht="13.5" thickBot="1" x14ac:dyDescent="0.25">
      <c r="AW1711" s="235"/>
      <c r="AX1711" s="235"/>
      <c r="AY1711" s="236"/>
    </row>
    <row r="1712" spans="49:51" ht="13.5" thickBot="1" x14ac:dyDescent="0.25">
      <c r="AW1712" s="235"/>
      <c r="AX1712" s="235"/>
      <c r="AY1712" s="236"/>
    </row>
    <row r="1713" spans="49:51" ht="13.5" thickBot="1" x14ac:dyDescent="0.25">
      <c r="AW1713" s="235"/>
      <c r="AX1713" s="235"/>
      <c r="AY1713" s="236"/>
    </row>
    <row r="1714" spans="49:51" ht="13.5" thickBot="1" x14ac:dyDescent="0.25">
      <c r="AW1714" s="235"/>
      <c r="AX1714" s="235"/>
      <c r="AY1714" s="236"/>
    </row>
    <row r="1715" spans="49:51" ht="13.5" thickBot="1" x14ac:dyDescent="0.25">
      <c r="AW1715" s="235"/>
      <c r="AX1715" s="235"/>
      <c r="AY1715" s="236"/>
    </row>
    <row r="1716" spans="49:51" ht="13.5" thickBot="1" x14ac:dyDescent="0.25">
      <c r="AW1716" s="235"/>
      <c r="AX1716" s="235"/>
      <c r="AY1716" s="236"/>
    </row>
    <row r="1717" spans="49:51" ht="13.5" thickBot="1" x14ac:dyDescent="0.25">
      <c r="AW1717" s="235"/>
      <c r="AX1717" s="235"/>
      <c r="AY1717" s="236"/>
    </row>
    <row r="1718" spans="49:51" ht="13.5" thickBot="1" x14ac:dyDescent="0.25">
      <c r="AW1718" s="235"/>
      <c r="AX1718" s="235"/>
      <c r="AY1718" s="236"/>
    </row>
    <row r="1719" spans="49:51" ht="13.5" thickBot="1" x14ac:dyDescent="0.25">
      <c r="AW1719" s="235"/>
      <c r="AX1719" s="235"/>
      <c r="AY1719" s="236"/>
    </row>
    <row r="1720" spans="49:51" ht="13.5" thickBot="1" x14ac:dyDescent="0.25">
      <c r="AW1720" s="235"/>
      <c r="AX1720" s="235"/>
      <c r="AY1720" s="236"/>
    </row>
    <row r="1721" spans="49:51" ht="13.5" thickBot="1" x14ac:dyDescent="0.25">
      <c r="AW1721" s="235"/>
      <c r="AX1721" s="235"/>
      <c r="AY1721" s="236"/>
    </row>
    <row r="1722" spans="49:51" ht="13.5" thickBot="1" x14ac:dyDescent="0.25">
      <c r="AW1722" s="235"/>
      <c r="AX1722" s="235"/>
      <c r="AY1722" s="236"/>
    </row>
    <row r="1723" spans="49:51" ht="13.5" thickBot="1" x14ac:dyDescent="0.25">
      <c r="AW1723" s="235"/>
      <c r="AX1723" s="235"/>
      <c r="AY1723" s="236"/>
    </row>
    <row r="1724" spans="49:51" ht="13.5" thickBot="1" x14ac:dyDescent="0.25">
      <c r="AW1724" s="235"/>
      <c r="AX1724" s="235"/>
      <c r="AY1724" s="236"/>
    </row>
    <row r="1725" spans="49:51" ht="13.5" thickBot="1" x14ac:dyDescent="0.25">
      <c r="AW1725" s="235"/>
      <c r="AX1725" s="235"/>
      <c r="AY1725" s="236"/>
    </row>
    <row r="1726" spans="49:51" ht="13.5" thickBot="1" x14ac:dyDescent="0.25">
      <c r="AW1726" s="235"/>
      <c r="AX1726" s="235"/>
      <c r="AY1726" s="236"/>
    </row>
    <row r="1727" spans="49:51" ht="13.5" thickBot="1" x14ac:dyDescent="0.25">
      <c r="AW1727" s="235"/>
      <c r="AX1727" s="235"/>
      <c r="AY1727" s="236"/>
    </row>
    <row r="1728" spans="49:51" ht="13.5" thickBot="1" x14ac:dyDescent="0.25">
      <c r="AW1728" s="235"/>
      <c r="AX1728" s="235"/>
      <c r="AY1728" s="236"/>
    </row>
    <row r="1729" spans="49:51" ht="13.5" thickBot="1" x14ac:dyDescent="0.25">
      <c r="AW1729" s="235"/>
      <c r="AX1729" s="235"/>
      <c r="AY1729" s="236"/>
    </row>
    <row r="1730" spans="49:51" ht="13.5" thickBot="1" x14ac:dyDescent="0.25">
      <c r="AW1730" s="235"/>
      <c r="AX1730" s="235"/>
      <c r="AY1730" s="236"/>
    </row>
    <row r="1731" spans="49:51" ht="13.5" thickBot="1" x14ac:dyDescent="0.25">
      <c r="AW1731" s="235"/>
      <c r="AX1731" s="235"/>
      <c r="AY1731" s="236"/>
    </row>
    <row r="1732" spans="49:51" ht="13.5" thickBot="1" x14ac:dyDescent="0.25">
      <c r="AW1732" s="235"/>
      <c r="AX1732" s="235"/>
      <c r="AY1732" s="236"/>
    </row>
    <row r="1733" spans="49:51" ht="13.5" thickBot="1" x14ac:dyDescent="0.25">
      <c r="AW1733" s="235"/>
      <c r="AX1733" s="235"/>
      <c r="AY1733" s="236"/>
    </row>
    <row r="1734" spans="49:51" ht="13.5" thickBot="1" x14ac:dyDescent="0.25">
      <c r="AW1734" s="235"/>
      <c r="AX1734" s="235"/>
      <c r="AY1734" s="236"/>
    </row>
    <row r="1735" spans="49:51" ht="13.5" thickBot="1" x14ac:dyDescent="0.25">
      <c r="AW1735" s="235"/>
      <c r="AX1735" s="235"/>
      <c r="AY1735" s="236"/>
    </row>
    <row r="1736" spans="49:51" ht="13.5" thickBot="1" x14ac:dyDescent="0.25">
      <c r="AW1736" s="235"/>
      <c r="AX1736" s="235"/>
      <c r="AY1736" s="236"/>
    </row>
    <row r="1737" spans="49:51" ht="13.5" thickBot="1" x14ac:dyDescent="0.25">
      <c r="AW1737" s="235"/>
      <c r="AX1737" s="235"/>
      <c r="AY1737" s="236"/>
    </row>
    <row r="1738" spans="49:51" ht="13.5" thickBot="1" x14ac:dyDescent="0.25">
      <c r="AW1738" s="235"/>
      <c r="AX1738" s="235"/>
      <c r="AY1738" s="236"/>
    </row>
    <row r="1739" spans="49:51" ht="13.5" thickBot="1" x14ac:dyDescent="0.25">
      <c r="AW1739" s="235"/>
      <c r="AX1739" s="235"/>
      <c r="AY1739" s="236"/>
    </row>
    <row r="1740" spans="49:51" ht="13.5" thickBot="1" x14ac:dyDescent="0.25">
      <c r="AW1740" s="235"/>
      <c r="AX1740" s="235"/>
      <c r="AY1740" s="236"/>
    </row>
    <row r="1741" spans="49:51" ht="13.5" thickBot="1" x14ac:dyDescent="0.25">
      <c r="AW1741" s="235"/>
      <c r="AX1741" s="235"/>
      <c r="AY1741" s="236"/>
    </row>
    <row r="1742" spans="49:51" ht="13.5" thickBot="1" x14ac:dyDescent="0.25">
      <c r="AW1742" s="235"/>
      <c r="AX1742" s="235"/>
      <c r="AY1742" s="236"/>
    </row>
    <row r="1743" spans="49:51" ht="13.5" thickBot="1" x14ac:dyDescent="0.25">
      <c r="AW1743" s="235"/>
      <c r="AX1743" s="235"/>
      <c r="AY1743" s="236"/>
    </row>
    <row r="1744" spans="49:51" ht="13.5" thickBot="1" x14ac:dyDescent="0.25">
      <c r="AW1744" s="235"/>
      <c r="AX1744" s="235"/>
      <c r="AY1744" s="236"/>
    </row>
    <row r="1745" spans="49:51" ht="13.5" thickBot="1" x14ac:dyDescent="0.25">
      <c r="AW1745" s="235"/>
      <c r="AX1745" s="235"/>
      <c r="AY1745" s="236"/>
    </row>
    <row r="1746" spans="49:51" ht="13.5" thickBot="1" x14ac:dyDescent="0.25">
      <c r="AW1746" s="235"/>
      <c r="AX1746" s="235"/>
      <c r="AY1746" s="236"/>
    </row>
    <row r="1747" spans="49:51" ht="13.5" thickBot="1" x14ac:dyDescent="0.25">
      <c r="AW1747" s="235"/>
      <c r="AX1747" s="235"/>
      <c r="AY1747" s="236"/>
    </row>
    <row r="1748" spans="49:51" ht="13.5" thickBot="1" x14ac:dyDescent="0.25">
      <c r="AW1748" s="235"/>
      <c r="AX1748" s="235"/>
      <c r="AY1748" s="236"/>
    </row>
    <row r="1749" spans="49:51" ht="13.5" thickBot="1" x14ac:dyDescent="0.25">
      <c r="AW1749" s="235"/>
      <c r="AX1749" s="235"/>
      <c r="AY1749" s="236"/>
    </row>
    <row r="1750" spans="49:51" ht="13.5" thickBot="1" x14ac:dyDescent="0.25">
      <c r="AW1750" s="235"/>
      <c r="AX1750" s="235"/>
      <c r="AY1750" s="236"/>
    </row>
    <row r="1751" spans="49:51" ht="13.5" thickBot="1" x14ac:dyDescent="0.25">
      <c r="AW1751" s="235"/>
      <c r="AX1751" s="235"/>
      <c r="AY1751" s="236"/>
    </row>
    <row r="1752" spans="49:51" ht="13.5" thickBot="1" x14ac:dyDescent="0.25">
      <c r="AW1752" s="235"/>
      <c r="AX1752" s="235"/>
      <c r="AY1752" s="236"/>
    </row>
    <row r="1753" spans="49:51" ht="13.5" thickBot="1" x14ac:dyDescent="0.25">
      <c r="AW1753" s="235"/>
      <c r="AX1753" s="235"/>
      <c r="AY1753" s="236"/>
    </row>
    <row r="1754" spans="49:51" ht="13.5" thickBot="1" x14ac:dyDescent="0.25">
      <c r="AW1754" s="235"/>
      <c r="AX1754" s="235"/>
      <c r="AY1754" s="236"/>
    </row>
    <row r="1755" spans="49:51" ht="13.5" thickBot="1" x14ac:dyDescent="0.25">
      <c r="AW1755" s="235"/>
      <c r="AX1755" s="235"/>
      <c r="AY1755" s="236"/>
    </row>
    <row r="1756" spans="49:51" ht="13.5" thickBot="1" x14ac:dyDescent="0.25">
      <c r="AW1756" s="235"/>
      <c r="AX1756" s="235"/>
      <c r="AY1756" s="236"/>
    </row>
    <row r="1757" spans="49:51" ht="13.5" thickBot="1" x14ac:dyDescent="0.25">
      <c r="AW1757" s="235"/>
      <c r="AX1757" s="235"/>
      <c r="AY1757" s="236"/>
    </row>
    <row r="1758" spans="49:51" ht="13.5" thickBot="1" x14ac:dyDescent="0.25">
      <c r="AW1758" s="235"/>
      <c r="AX1758" s="235"/>
      <c r="AY1758" s="236"/>
    </row>
    <row r="1759" spans="49:51" ht="13.5" thickBot="1" x14ac:dyDescent="0.25">
      <c r="AW1759" s="235"/>
      <c r="AX1759" s="235"/>
      <c r="AY1759" s="236"/>
    </row>
    <row r="1760" spans="49:51" ht="13.5" thickBot="1" x14ac:dyDescent="0.25">
      <c r="AW1760" s="235"/>
      <c r="AX1760" s="235"/>
      <c r="AY1760" s="236"/>
    </row>
    <row r="1761" spans="49:51" ht="13.5" thickBot="1" x14ac:dyDescent="0.25">
      <c r="AW1761" s="235"/>
      <c r="AX1761" s="235"/>
      <c r="AY1761" s="236"/>
    </row>
    <row r="1762" spans="49:51" ht="13.5" thickBot="1" x14ac:dyDescent="0.25">
      <c r="AW1762" s="235"/>
      <c r="AX1762" s="235"/>
      <c r="AY1762" s="236"/>
    </row>
    <row r="1763" spans="49:51" ht="13.5" thickBot="1" x14ac:dyDescent="0.25">
      <c r="AW1763" s="235"/>
      <c r="AX1763" s="235"/>
      <c r="AY1763" s="236"/>
    </row>
    <row r="1764" spans="49:51" ht="13.5" thickBot="1" x14ac:dyDescent="0.25">
      <c r="AW1764" s="235"/>
      <c r="AX1764" s="235"/>
      <c r="AY1764" s="236"/>
    </row>
    <row r="1765" spans="49:51" ht="13.5" thickBot="1" x14ac:dyDescent="0.25">
      <c r="AW1765" s="235"/>
      <c r="AX1765" s="235"/>
      <c r="AY1765" s="236"/>
    </row>
    <row r="1766" spans="49:51" ht="13.5" thickBot="1" x14ac:dyDescent="0.25">
      <c r="AW1766" s="235"/>
      <c r="AX1766" s="235"/>
      <c r="AY1766" s="236"/>
    </row>
    <row r="1767" spans="49:51" ht="13.5" thickBot="1" x14ac:dyDescent="0.25">
      <c r="AW1767" s="235"/>
      <c r="AX1767" s="235"/>
      <c r="AY1767" s="236"/>
    </row>
    <row r="1768" spans="49:51" ht="13.5" thickBot="1" x14ac:dyDescent="0.25">
      <c r="AW1768" s="235"/>
      <c r="AX1768" s="235"/>
      <c r="AY1768" s="236"/>
    </row>
    <row r="1769" spans="49:51" ht="13.5" thickBot="1" x14ac:dyDescent="0.25">
      <c r="AW1769" s="235"/>
      <c r="AX1769" s="235"/>
      <c r="AY1769" s="236"/>
    </row>
    <row r="1770" spans="49:51" ht="13.5" thickBot="1" x14ac:dyDescent="0.25">
      <c r="AW1770" s="235"/>
      <c r="AX1770" s="235"/>
      <c r="AY1770" s="236"/>
    </row>
    <row r="1771" spans="49:51" ht="13.5" thickBot="1" x14ac:dyDescent="0.25">
      <c r="AW1771" s="235"/>
      <c r="AX1771" s="235"/>
      <c r="AY1771" s="236"/>
    </row>
    <row r="1772" spans="49:51" ht="13.5" thickBot="1" x14ac:dyDescent="0.25">
      <c r="AW1772" s="235"/>
      <c r="AX1772" s="235"/>
      <c r="AY1772" s="236"/>
    </row>
    <row r="1773" spans="49:51" ht="13.5" thickBot="1" x14ac:dyDescent="0.25">
      <c r="AW1773" s="235"/>
      <c r="AX1773" s="235"/>
      <c r="AY1773" s="236"/>
    </row>
    <row r="1774" spans="49:51" ht="13.5" thickBot="1" x14ac:dyDescent="0.25">
      <c r="AW1774" s="235"/>
      <c r="AX1774" s="235"/>
      <c r="AY1774" s="236"/>
    </row>
    <row r="1775" spans="49:51" ht="13.5" thickBot="1" x14ac:dyDescent="0.25">
      <c r="AW1775" s="235"/>
      <c r="AX1775" s="235"/>
      <c r="AY1775" s="236"/>
    </row>
    <row r="1776" spans="49:51" ht="13.5" thickBot="1" x14ac:dyDescent="0.25">
      <c r="AW1776" s="235"/>
      <c r="AX1776" s="235"/>
      <c r="AY1776" s="236"/>
    </row>
    <row r="1777" spans="49:51" ht="13.5" thickBot="1" x14ac:dyDescent="0.25">
      <c r="AW1777" s="235"/>
      <c r="AX1777" s="235"/>
      <c r="AY1777" s="236"/>
    </row>
    <row r="1778" spans="49:51" ht="13.5" thickBot="1" x14ac:dyDescent="0.25">
      <c r="AW1778" s="235"/>
      <c r="AX1778" s="235"/>
      <c r="AY1778" s="236"/>
    </row>
    <row r="1779" spans="49:51" ht="13.5" thickBot="1" x14ac:dyDescent="0.25">
      <c r="AW1779" s="235"/>
      <c r="AX1779" s="235"/>
      <c r="AY1779" s="236"/>
    </row>
    <row r="1780" spans="49:51" ht="13.5" thickBot="1" x14ac:dyDescent="0.25">
      <c r="AW1780" s="235"/>
      <c r="AX1780" s="235"/>
      <c r="AY1780" s="236"/>
    </row>
    <row r="1781" spans="49:51" ht="13.5" thickBot="1" x14ac:dyDescent="0.25">
      <c r="AW1781" s="235"/>
      <c r="AX1781" s="235"/>
      <c r="AY1781" s="236"/>
    </row>
    <row r="1782" spans="49:51" ht="13.5" thickBot="1" x14ac:dyDescent="0.25">
      <c r="AW1782" s="235"/>
      <c r="AX1782" s="235"/>
      <c r="AY1782" s="236"/>
    </row>
    <row r="1783" spans="49:51" ht="13.5" thickBot="1" x14ac:dyDescent="0.25">
      <c r="AW1783" s="235"/>
      <c r="AX1783" s="235"/>
      <c r="AY1783" s="236"/>
    </row>
    <row r="1784" spans="49:51" ht="13.5" thickBot="1" x14ac:dyDescent="0.25">
      <c r="AW1784" s="235"/>
      <c r="AX1784" s="235"/>
      <c r="AY1784" s="236"/>
    </row>
    <row r="1785" spans="49:51" ht="13.5" thickBot="1" x14ac:dyDescent="0.25">
      <c r="AW1785" s="235"/>
      <c r="AX1785" s="235"/>
      <c r="AY1785" s="236"/>
    </row>
    <row r="1786" spans="49:51" ht="13.5" thickBot="1" x14ac:dyDescent="0.25">
      <c r="AW1786" s="235"/>
      <c r="AX1786" s="235"/>
      <c r="AY1786" s="236"/>
    </row>
    <row r="1787" spans="49:51" ht="13.5" thickBot="1" x14ac:dyDescent="0.25">
      <c r="AW1787" s="235"/>
      <c r="AX1787" s="235"/>
      <c r="AY1787" s="236"/>
    </row>
    <row r="1788" spans="49:51" ht="13.5" thickBot="1" x14ac:dyDescent="0.25">
      <c r="AW1788" s="235"/>
      <c r="AX1788" s="235"/>
      <c r="AY1788" s="236"/>
    </row>
    <row r="1789" spans="49:51" ht="13.5" thickBot="1" x14ac:dyDescent="0.25">
      <c r="AW1789" s="235"/>
      <c r="AX1789" s="235"/>
      <c r="AY1789" s="236"/>
    </row>
    <row r="1790" spans="49:51" ht="13.5" thickBot="1" x14ac:dyDescent="0.25">
      <c r="AW1790" s="235"/>
      <c r="AX1790" s="235"/>
      <c r="AY1790" s="236"/>
    </row>
    <row r="1791" spans="49:51" ht="13.5" thickBot="1" x14ac:dyDescent="0.25">
      <c r="AW1791" s="235"/>
      <c r="AX1791" s="235"/>
      <c r="AY1791" s="236"/>
    </row>
    <row r="1792" spans="49:51" ht="13.5" thickBot="1" x14ac:dyDescent="0.25">
      <c r="AW1792" s="235"/>
      <c r="AX1792" s="235"/>
      <c r="AY1792" s="236"/>
    </row>
    <row r="1793" spans="49:51" ht="13.5" thickBot="1" x14ac:dyDescent="0.25">
      <c r="AW1793" s="235"/>
      <c r="AX1793" s="235"/>
      <c r="AY1793" s="236"/>
    </row>
    <row r="1794" spans="49:51" ht="13.5" thickBot="1" x14ac:dyDescent="0.25">
      <c r="AW1794" s="235"/>
      <c r="AX1794" s="235"/>
      <c r="AY1794" s="236"/>
    </row>
    <row r="1795" spans="49:51" ht="13.5" thickBot="1" x14ac:dyDescent="0.25">
      <c r="AW1795" s="235"/>
      <c r="AX1795" s="235"/>
      <c r="AY1795" s="236"/>
    </row>
    <row r="1796" spans="49:51" ht="13.5" thickBot="1" x14ac:dyDescent="0.25">
      <c r="AW1796" s="235"/>
      <c r="AX1796" s="235"/>
      <c r="AY1796" s="236"/>
    </row>
    <row r="1797" spans="49:51" ht="13.5" thickBot="1" x14ac:dyDescent="0.25">
      <c r="AW1797" s="235"/>
      <c r="AX1797" s="235"/>
      <c r="AY1797" s="236"/>
    </row>
    <row r="1798" spans="49:51" ht="13.5" thickBot="1" x14ac:dyDescent="0.25">
      <c r="AW1798" s="235"/>
      <c r="AX1798" s="235"/>
      <c r="AY1798" s="236"/>
    </row>
    <row r="1799" spans="49:51" ht="13.5" thickBot="1" x14ac:dyDescent="0.25">
      <c r="AW1799" s="235"/>
      <c r="AX1799" s="235"/>
      <c r="AY1799" s="236"/>
    </row>
    <row r="1800" spans="49:51" ht="13.5" thickBot="1" x14ac:dyDescent="0.25">
      <c r="AW1800" s="235"/>
      <c r="AX1800" s="235"/>
      <c r="AY1800" s="236"/>
    </row>
    <row r="1801" spans="49:51" ht="13.5" thickBot="1" x14ac:dyDescent="0.25">
      <c r="AW1801" s="235"/>
      <c r="AX1801" s="235"/>
      <c r="AY1801" s="236"/>
    </row>
    <row r="1802" spans="49:51" ht="13.5" thickBot="1" x14ac:dyDescent="0.25">
      <c r="AW1802" s="235"/>
      <c r="AX1802" s="235"/>
      <c r="AY1802" s="236"/>
    </row>
    <row r="1803" spans="49:51" ht="13.5" thickBot="1" x14ac:dyDescent="0.25">
      <c r="AW1803" s="235"/>
      <c r="AX1803" s="235"/>
      <c r="AY1803" s="236"/>
    </row>
    <row r="1804" spans="49:51" ht="13.5" thickBot="1" x14ac:dyDescent="0.25">
      <c r="AW1804" s="235"/>
      <c r="AX1804" s="235"/>
      <c r="AY1804" s="236"/>
    </row>
    <row r="1805" spans="49:51" ht="13.5" thickBot="1" x14ac:dyDescent="0.25">
      <c r="AW1805" s="235"/>
      <c r="AX1805" s="235"/>
      <c r="AY1805" s="236"/>
    </row>
    <row r="1806" spans="49:51" ht="13.5" thickBot="1" x14ac:dyDescent="0.25">
      <c r="AW1806" s="235"/>
      <c r="AX1806" s="235"/>
      <c r="AY1806" s="236"/>
    </row>
    <row r="1807" spans="49:51" ht="13.5" thickBot="1" x14ac:dyDescent="0.25">
      <c r="AW1807" s="235"/>
      <c r="AX1807" s="235"/>
      <c r="AY1807" s="236"/>
    </row>
    <row r="1808" spans="49:51" ht="13.5" thickBot="1" x14ac:dyDescent="0.25">
      <c r="AW1808" s="235"/>
      <c r="AX1808" s="235"/>
      <c r="AY1808" s="236"/>
    </row>
    <row r="1809" spans="49:51" ht="13.5" thickBot="1" x14ac:dyDescent="0.25">
      <c r="AW1809" s="235"/>
      <c r="AX1809" s="235"/>
      <c r="AY1809" s="236"/>
    </row>
    <row r="1810" spans="49:51" ht="13.5" thickBot="1" x14ac:dyDescent="0.25">
      <c r="AW1810" s="235"/>
      <c r="AX1810" s="235"/>
      <c r="AY1810" s="236"/>
    </row>
    <row r="1811" spans="49:51" ht="13.5" thickBot="1" x14ac:dyDescent="0.25">
      <c r="AW1811" s="235"/>
      <c r="AX1811" s="235"/>
      <c r="AY1811" s="236"/>
    </row>
    <row r="1812" spans="49:51" ht="13.5" thickBot="1" x14ac:dyDescent="0.25">
      <c r="AW1812" s="235"/>
      <c r="AX1812" s="235"/>
      <c r="AY1812" s="236"/>
    </row>
    <row r="1813" spans="49:51" ht="13.5" thickBot="1" x14ac:dyDescent="0.25">
      <c r="AW1813" s="235"/>
      <c r="AX1813" s="235"/>
      <c r="AY1813" s="236"/>
    </row>
    <row r="1814" spans="49:51" ht="13.5" thickBot="1" x14ac:dyDescent="0.25">
      <c r="AW1814" s="235"/>
      <c r="AX1814" s="235"/>
      <c r="AY1814" s="236"/>
    </row>
    <row r="1815" spans="49:51" ht="13.5" thickBot="1" x14ac:dyDescent="0.25">
      <c r="AW1815" s="235"/>
      <c r="AX1815" s="235"/>
      <c r="AY1815" s="236"/>
    </row>
    <row r="1816" spans="49:51" ht="13.5" thickBot="1" x14ac:dyDescent="0.25">
      <c r="AW1816" s="235"/>
      <c r="AX1816" s="235"/>
      <c r="AY1816" s="236"/>
    </row>
    <row r="1817" spans="49:51" ht="13.5" thickBot="1" x14ac:dyDescent="0.25">
      <c r="AW1817" s="235"/>
      <c r="AX1817" s="235"/>
      <c r="AY1817" s="236"/>
    </row>
    <row r="1818" spans="49:51" ht="13.5" thickBot="1" x14ac:dyDescent="0.25">
      <c r="AW1818" s="235"/>
      <c r="AX1818" s="235"/>
      <c r="AY1818" s="236"/>
    </row>
    <row r="1819" spans="49:51" ht="13.5" thickBot="1" x14ac:dyDescent="0.25">
      <c r="AW1819" s="235"/>
      <c r="AX1819" s="235"/>
      <c r="AY1819" s="236"/>
    </row>
    <row r="1820" spans="49:51" ht="13.5" thickBot="1" x14ac:dyDescent="0.25">
      <c r="AW1820" s="235"/>
      <c r="AX1820" s="235"/>
      <c r="AY1820" s="236"/>
    </row>
    <row r="1821" spans="49:51" ht="13.5" thickBot="1" x14ac:dyDescent="0.25">
      <c r="AW1821" s="235"/>
      <c r="AX1821" s="235"/>
      <c r="AY1821" s="236"/>
    </row>
    <row r="1822" spans="49:51" ht="13.5" thickBot="1" x14ac:dyDescent="0.25">
      <c r="AW1822" s="235"/>
      <c r="AX1822" s="235"/>
      <c r="AY1822" s="236"/>
    </row>
    <row r="1823" spans="49:51" ht="13.5" thickBot="1" x14ac:dyDescent="0.25">
      <c r="AW1823" s="235"/>
      <c r="AX1823" s="235"/>
      <c r="AY1823" s="236"/>
    </row>
    <row r="1824" spans="49:51" ht="13.5" thickBot="1" x14ac:dyDescent="0.25">
      <c r="AW1824" s="235"/>
      <c r="AX1824" s="235"/>
      <c r="AY1824" s="236"/>
    </row>
    <row r="1825" spans="49:51" ht="13.5" thickBot="1" x14ac:dyDescent="0.25">
      <c r="AW1825" s="235"/>
      <c r="AX1825" s="235"/>
      <c r="AY1825" s="236"/>
    </row>
    <row r="1826" spans="49:51" ht="13.5" thickBot="1" x14ac:dyDescent="0.25">
      <c r="AW1826" s="235"/>
      <c r="AX1826" s="235"/>
      <c r="AY1826" s="236"/>
    </row>
    <row r="1827" spans="49:51" ht="13.5" thickBot="1" x14ac:dyDescent="0.25">
      <c r="AW1827" s="235"/>
      <c r="AX1827" s="235"/>
      <c r="AY1827" s="236"/>
    </row>
    <row r="1828" spans="49:51" ht="13.5" thickBot="1" x14ac:dyDescent="0.25">
      <c r="AW1828" s="235"/>
      <c r="AX1828" s="235"/>
      <c r="AY1828" s="236"/>
    </row>
    <row r="1829" spans="49:51" ht="13.5" thickBot="1" x14ac:dyDescent="0.25">
      <c r="AW1829" s="235"/>
      <c r="AX1829" s="235"/>
      <c r="AY1829" s="236"/>
    </row>
    <row r="1830" spans="49:51" ht="13.5" thickBot="1" x14ac:dyDescent="0.25">
      <c r="AW1830" s="235"/>
      <c r="AX1830" s="235"/>
      <c r="AY1830" s="236"/>
    </row>
    <row r="1831" spans="49:51" ht="13.5" thickBot="1" x14ac:dyDescent="0.25">
      <c r="AW1831" s="235"/>
      <c r="AX1831" s="235"/>
      <c r="AY1831" s="236"/>
    </row>
    <row r="1832" spans="49:51" ht="13.5" thickBot="1" x14ac:dyDescent="0.25">
      <c r="AW1832" s="235"/>
      <c r="AX1832" s="235"/>
      <c r="AY1832" s="236"/>
    </row>
    <row r="1833" spans="49:51" ht="13.5" thickBot="1" x14ac:dyDescent="0.25">
      <c r="AW1833" s="235"/>
      <c r="AX1833" s="235"/>
      <c r="AY1833" s="236"/>
    </row>
    <row r="1834" spans="49:51" ht="13.5" thickBot="1" x14ac:dyDescent="0.25">
      <c r="AW1834" s="235"/>
      <c r="AX1834" s="235"/>
      <c r="AY1834" s="236"/>
    </row>
    <row r="1835" spans="49:51" ht="13.5" thickBot="1" x14ac:dyDescent="0.25">
      <c r="AW1835" s="235"/>
      <c r="AX1835" s="235"/>
      <c r="AY1835" s="236"/>
    </row>
    <row r="1836" spans="49:51" ht="13.5" thickBot="1" x14ac:dyDescent="0.25">
      <c r="AW1836" s="235"/>
      <c r="AX1836" s="235"/>
      <c r="AY1836" s="236"/>
    </row>
    <row r="1837" spans="49:51" ht="13.5" thickBot="1" x14ac:dyDescent="0.25">
      <c r="AW1837" s="235"/>
      <c r="AX1837" s="235"/>
      <c r="AY1837" s="236"/>
    </row>
    <row r="1838" spans="49:51" ht="13.5" thickBot="1" x14ac:dyDescent="0.25">
      <c r="AW1838" s="235"/>
      <c r="AX1838" s="235"/>
      <c r="AY1838" s="236"/>
    </row>
    <row r="1839" spans="49:51" ht="13.5" thickBot="1" x14ac:dyDescent="0.25">
      <c r="AW1839" s="235"/>
      <c r="AX1839" s="235"/>
      <c r="AY1839" s="236"/>
    </row>
    <row r="1840" spans="49:51" ht="13.5" thickBot="1" x14ac:dyDescent="0.25">
      <c r="AW1840" s="235"/>
      <c r="AX1840" s="235"/>
      <c r="AY1840" s="236"/>
    </row>
    <row r="1841" spans="49:51" ht="13.5" thickBot="1" x14ac:dyDescent="0.25">
      <c r="AW1841" s="235"/>
      <c r="AX1841" s="235"/>
      <c r="AY1841" s="236"/>
    </row>
    <row r="1842" spans="49:51" ht="13.5" thickBot="1" x14ac:dyDescent="0.25">
      <c r="AW1842" s="235"/>
      <c r="AX1842" s="235"/>
      <c r="AY1842" s="236"/>
    </row>
    <row r="1843" spans="49:51" ht="13.5" thickBot="1" x14ac:dyDescent="0.25">
      <c r="AW1843" s="235"/>
      <c r="AX1843" s="235"/>
      <c r="AY1843" s="236"/>
    </row>
    <row r="1844" spans="49:51" ht="13.5" thickBot="1" x14ac:dyDescent="0.25">
      <c r="AW1844" s="235"/>
      <c r="AX1844" s="235"/>
      <c r="AY1844" s="236"/>
    </row>
    <row r="1845" spans="49:51" ht="13.5" thickBot="1" x14ac:dyDescent="0.25">
      <c r="AW1845" s="235"/>
      <c r="AX1845" s="235"/>
      <c r="AY1845" s="236"/>
    </row>
    <row r="1846" spans="49:51" ht="13.5" thickBot="1" x14ac:dyDescent="0.25">
      <c r="AW1846" s="235"/>
      <c r="AX1846" s="235"/>
      <c r="AY1846" s="236"/>
    </row>
    <row r="1847" spans="49:51" ht="13.5" thickBot="1" x14ac:dyDescent="0.25">
      <c r="AW1847" s="235"/>
      <c r="AX1847" s="235"/>
      <c r="AY1847" s="236"/>
    </row>
    <row r="1848" spans="49:51" ht="13.5" thickBot="1" x14ac:dyDescent="0.25">
      <c r="AW1848" s="235"/>
      <c r="AX1848" s="235"/>
      <c r="AY1848" s="236"/>
    </row>
    <row r="1849" spans="49:51" ht="13.5" thickBot="1" x14ac:dyDescent="0.25">
      <c r="AW1849" s="235"/>
      <c r="AX1849" s="235"/>
      <c r="AY1849" s="236"/>
    </row>
    <row r="1850" spans="49:51" ht="13.5" thickBot="1" x14ac:dyDescent="0.25">
      <c r="AW1850" s="235"/>
      <c r="AX1850" s="235"/>
      <c r="AY1850" s="236"/>
    </row>
    <row r="1851" spans="49:51" ht="13.5" thickBot="1" x14ac:dyDescent="0.25">
      <c r="AW1851" s="235"/>
      <c r="AX1851" s="235"/>
      <c r="AY1851" s="236"/>
    </row>
    <row r="1852" spans="49:51" ht="13.5" thickBot="1" x14ac:dyDescent="0.25">
      <c r="AW1852" s="235"/>
      <c r="AX1852" s="235"/>
      <c r="AY1852" s="236"/>
    </row>
    <row r="1853" spans="49:51" ht="13.5" thickBot="1" x14ac:dyDescent="0.25">
      <c r="AW1853" s="235"/>
      <c r="AX1853" s="235"/>
      <c r="AY1853" s="236"/>
    </row>
    <row r="1854" spans="49:51" ht="13.5" thickBot="1" x14ac:dyDescent="0.25">
      <c r="AW1854" s="235"/>
      <c r="AX1854" s="235"/>
      <c r="AY1854" s="236"/>
    </row>
    <row r="1855" spans="49:51" ht="13.5" thickBot="1" x14ac:dyDescent="0.25">
      <c r="AW1855" s="235"/>
      <c r="AX1855" s="235"/>
      <c r="AY1855" s="236"/>
    </row>
    <row r="1856" spans="49:51" ht="13.5" thickBot="1" x14ac:dyDescent="0.25">
      <c r="AW1856" s="235"/>
      <c r="AX1856" s="235"/>
      <c r="AY1856" s="236"/>
    </row>
    <row r="1857" spans="49:51" ht="13.5" thickBot="1" x14ac:dyDescent="0.25">
      <c r="AW1857" s="235"/>
      <c r="AX1857" s="235"/>
      <c r="AY1857" s="236"/>
    </row>
    <row r="1858" spans="49:51" ht="13.5" thickBot="1" x14ac:dyDescent="0.25">
      <c r="AW1858" s="235"/>
      <c r="AX1858" s="235"/>
      <c r="AY1858" s="236"/>
    </row>
    <row r="1859" spans="49:51" ht="13.5" thickBot="1" x14ac:dyDescent="0.25">
      <c r="AW1859" s="235"/>
      <c r="AX1859" s="235"/>
      <c r="AY1859" s="236"/>
    </row>
    <row r="1860" spans="49:51" ht="13.5" thickBot="1" x14ac:dyDescent="0.25">
      <c r="AW1860" s="235"/>
      <c r="AX1860" s="235"/>
      <c r="AY1860" s="236"/>
    </row>
    <row r="1861" spans="49:51" ht="13.5" thickBot="1" x14ac:dyDescent="0.25">
      <c r="AW1861" s="235"/>
      <c r="AX1861" s="235"/>
      <c r="AY1861" s="236"/>
    </row>
    <row r="1862" spans="49:51" ht="13.5" thickBot="1" x14ac:dyDescent="0.25">
      <c r="AW1862" s="235"/>
      <c r="AX1862" s="235"/>
      <c r="AY1862" s="236"/>
    </row>
    <row r="1863" spans="49:51" ht="13.5" thickBot="1" x14ac:dyDescent="0.25">
      <c r="AW1863" s="235"/>
      <c r="AX1863" s="235"/>
      <c r="AY1863" s="236"/>
    </row>
    <row r="1864" spans="49:51" ht="13.5" thickBot="1" x14ac:dyDescent="0.25">
      <c r="AW1864" s="235"/>
      <c r="AX1864" s="235"/>
      <c r="AY1864" s="236"/>
    </row>
    <row r="1865" spans="49:51" ht="13.5" thickBot="1" x14ac:dyDescent="0.25">
      <c r="AW1865" s="235"/>
      <c r="AX1865" s="235"/>
      <c r="AY1865" s="236"/>
    </row>
    <row r="1866" spans="49:51" ht="13.5" thickBot="1" x14ac:dyDescent="0.25">
      <c r="AW1866" s="235"/>
      <c r="AX1866" s="235"/>
      <c r="AY1866" s="236"/>
    </row>
    <row r="1867" spans="49:51" ht="13.5" thickBot="1" x14ac:dyDescent="0.25">
      <c r="AW1867" s="235"/>
      <c r="AX1867" s="235"/>
      <c r="AY1867" s="236"/>
    </row>
    <row r="1868" spans="49:51" ht="13.5" thickBot="1" x14ac:dyDescent="0.25">
      <c r="AW1868" s="235"/>
      <c r="AX1868" s="235"/>
      <c r="AY1868" s="236"/>
    </row>
    <row r="1869" spans="49:51" ht="13.5" thickBot="1" x14ac:dyDescent="0.25">
      <c r="AW1869" s="235"/>
      <c r="AX1869" s="235"/>
      <c r="AY1869" s="236"/>
    </row>
    <row r="1870" spans="49:51" ht="13.5" thickBot="1" x14ac:dyDescent="0.25">
      <c r="AW1870" s="235"/>
      <c r="AX1870" s="235"/>
      <c r="AY1870" s="236"/>
    </row>
    <row r="1871" spans="49:51" ht="13.5" thickBot="1" x14ac:dyDescent="0.25">
      <c r="AW1871" s="235"/>
      <c r="AX1871" s="235"/>
      <c r="AY1871" s="236"/>
    </row>
    <row r="1872" spans="49:51" ht="13.5" thickBot="1" x14ac:dyDescent="0.25">
      <c r="AW1872" s="235"/>
      <c r="AX1872" s="235"/>
      <c r="AY1872" s="236"/>
    </row>
    <row r="1873" spans="49:51" ht="13.5" thickBot="1" x14ac:dyDescent="0.25">
      <c r="AW1873" s="235"/>
      <c r="AX1873" s="235"/>
      <c r="AY1873" s="236"/>
    </row>
    <row r="1874" spans="49:51" ht="13.5" thickBot="1" x14ac:dyDescent="0.25">
      <c r="AW1874" s="235"/>
      <c r="AX1874" s="235"/>
      <c r="AY1874" s="236"/>
    </row>
    <row r="1875" spans="49:51" ht="13.5" thickBot="1" x14ac:dyDescent="0.25">
      <c r="AW1875" s="235"/>
      <c r="AX1875" s="235"/>
      <c r="AY1875" s="236"/>
    </row>
    <row r="1876" spans="49:51" ht="13.5" thickBot="1" x14ac:dyDescent="0.25">
      <c r="AW1876" s="235"/>
      <c r="AX1876" s="235"/>
      <c r="AY1876" s="236"/>
    </row>
    <row r="1877" spans="49:51" ht="13.5" thickBot="1" x14ac:dyDescent="0.25">
      <c r="AW1877" s="235"/>
      <c r="AX1877" s="235"/>
      <c r="AY1877" s="236"/>
    </row>
    <row r="1878" spans="49:51" ht="13.5" thickBot="1" x14ac:dyDescent="0.25">
      <c r="AW1878" s="235"/>
      <c r="AX1878" s="235"/>
      <c r="AY1878" s="236"/>
    </row>
    <row r="1879" spans="49:51" ht="13.5" thickBot="1" x14ac:dyDescent="0.25">
      <c r="AW1879" s="235"/>
      <c r="AX1879" s="235"/>
      <c r="AY1879" s="236"/>
    </row>
    <row r="1880" spans="49:51" ht="13.5" thickBot="1" x14ac:dyDescent="0.25">
      <c r="AW1880" s="235"/>
      <c r="AX1880" s="235"/>
      <c r="AY1880" s="236"/>
    </row>
    <row r="1881" spans="49:51" ht="13.5" thickBot="1" x14ac:dyDescent="0.25">
      <c r="AW1881" s="235"/>
      <c r="AX1881" s="235"/>
      <c r="AY1881" s="236"/>
    </row>
    <row r="1882" spans="49:51" ht="13.5" thickBot="1" x14ac:dyDescent="0.25">
      <c r="AW1882" s="235"/>
      <c r="AX1882" s="235"/>
      <c r="AY1882" s="236"/>
    </row>
    <row r="1883" spans="49:51" ht="13.5" thickBot="1" x14ac:dyDescent="0.25">
      <c r="AW1883" s="235"/>
      <c r="AX1883" s="235"/>
      <c r="AY1883" s="236"/>
    </row>
    <row r="1884" spans="49:51" ht="13.5" thickBot="1" x14ac:dyDescent="0.25">
      <c r="AW1884" s="235"/>
      <c r="AX1884" s="235"/>
      <c r="AY1884" s="236"/>
    </row>
    <row r="1885" spans="49:51" ht="13.5" thickBot="1" x14ac:dyDescent="0.25">
      <c r="AW1885" s="235"/>
      <c r="AX1885" s="235"/>
      <c r="AY1885" s="236"/>
    </row>
    <row r="1886" spans="49:51" ht="13.5" thickBot="1" x14ac:dyDescent="0.25">
      <c r="AW1886" s="235"/>
      <c r="AX1886" s="235"/>
      <c r="AY1886" s="236"/>
    </row>
    <row r="1887" spans="49:51" ht="13.5" thickBot="1" x14ac:dyDescent="0.25">
      <c r="AW1887" s="235"/>
      <c r="AX1887" s="235"/>
      <c r="AY1887" s="236"/>
    </row>
    <row r="1888" spans="49:51" ht="13.5" thickBot="1" x14ac:dyDescent="0.25">
      <c r="AW1888" s="235"/>
      <c r="AX1888" s="235"/>
      <c r="AY1888" s="236"/>
    </row>
    <row r="1889" spans="49:51" ht="13.5" thickBot="1" x14ac:dyDescent="0.25">
      <c r="AW1889" s="235"/>
      <c r="AX1889" s="235"/>
      <c r="AY1889" s="236"/>
    </row>
    <row r="1890" spans="49:51" ht="13.5" thickBot="1" x14ac:dyDescent="0.25">
      <c r="AW1890" s="235"/>
      <c r="AX1890" s="235"/>
      <c r="AY1890" s="236"/>
    </row>
    <row r="1891" spans="49:51" ht="13.5" thickBot="1" x14ac:dyDescent="0.25">
      <c r="AW1891" s="235"/>
      <c r="AX1891" s="235"/>
      <c r="AY1891" s="236"/>
    </row>
    <row r="1892" spans="49:51" ht="13.5" thickBot="1" x14ac:dyDescent="0.25">
      <c r="AW1892" s="235"/>
      <c r="AX1892" s="235"/>
      <c r="AY1892" s="236"/>
    </row>
    <row r="1893" spans="49:51" ht="13.5" thickBot="1" x14ac:dyDescent="0.25">
      <c r="AW1893" s="235"/>
      <c r="AX1893" s="235"/>
      <c r="AY1893" s="236"/>
    </row>
    <row r="1894" spans="49:51" ht="13.5" thickBot="1" x14ac:dyDescent="0.25">
      <c r="AW1894" s="235"/>
      <c r="AX1894" s="235"/>
      <c r="AY1894" s="236"/>
    </row>
    <row r="1895" spans="49:51" ht="13.5" thickBot="1" x14ac:dyDescent="0.25">
      <c r="AW1895" s="235"/>
      <c r="AX1895" s="235"/>
      <c r="AY1895" s="236"/>
    </row>
    <row r="1896" spans="49:51" ht="13.5" thickBot="1" x14ac:dyDescent="0.25">
      <c r="AW1896" s="235"/>
      <c r="AX1896" s="235"/>
      <c r="AY1896" s="236"/>
    </row>
    <row r="1897" spans="49:51" ht="13.5" thickBot="1" x14ac:dyDescent="0.25">
      <c r="AW1897" s="235"/>
      <c r="AX1897" s="235"/>
      <c r="AY1897" s="236"/>
    </row>
    <row r="1898" spans="49:51" ht="13.5" thickBot="1" x14ac:dyDescent="0.25">
      <c r="AW1898" s="235"/>
      <c r="AX1898" s="235"/>
      <c r="AY1898" s="236"/>
    </row>
    <row r="1899" spans="49:51" ht="13.5" thickBot="1" x14ac:dyDescent="0.25">
      <c r="AW1899" s="235"/>
      <c r="AX1899" s="235"/>
      <c r="AY1899" s="236"/>
    </row>
    <row r="1900" spans="49:51" ht="13.5" thickBot="1" x14ac:dyDescent="0.25">
      <c r="AW1900" s="235"/>
      <c r="AX1900" s="235"/>
      <c r="AY1900" s="236"/>
    </row>
    <row r="1901" spans="49:51" ht="13.5" thickBot="1" x14ac:dyDescent="0.25">
      <c r="AW1901" s="235"/>
      <c r="AX1901" s="235"/>
      <c r="AY1901" s="236"/>
    </row>
    <row r="1902" spans="49:51" ht="13.5" thickBot="1" x14ac:dyDescent="0.25">
      <c r="AW1902" s="235"/>
      <c r="AX1902" s="235"/>
      <c r="AY1902" s="236"/>
    </row>
    <row r="1903" spans="49:51" ht="13.5" thickBot="1" x14ac:dyDescent="0.25">
      <c r="AW1903" s="235"/>
      <c r="AX1903" s="235"/>
      <c r="AY1903" s="236"/>
    </row>
    <row r="1904" spans="49:51" ht="13.5" thickBot="1" x14ac:dyDescent="0.25">
      <c r="AW1904" s="235"/>
      <c r="AX1904" s="235"/>
      <c r="AY1904" s="236"/>
    </row>
    <row r="1905" spans="49:51" ht="13.5" thickBot="1" x14ac:dyDescent="0.25">
      <c r="AW1905" s="235"/>
      <c r="AX1905" s="235"/>
      <c r="AY1905" s="236"/>
    </row>
    <row r="1906" spans="49:51" ht="13.5" thickBot="1" x14ac:dyDescent="0.25">
      <c r="AW1906" s="235"/>
      <c r="AX1906" s="235"/>
      <c r="AY1906" s="236"/>
    </row>
    <row r="1907" spans="49:51" ht="13.5" thickBot="1" x14ac:dyDescent="0.25">
      <c r="AW1907" s="235"/>
      <c r="AX1907" s="235"/>
      <c r="AY1907" s="236"/>
    </row>
    <row r="1908" spans="49:51" ht="13.5" thickBot="1" x14ac:dyDescent="0.25">
      <c r="AW1908" s="235"/>
      <c r="AX1908" s="235"/>
      <c r="AY1908" s="236"/>
    </row>
    <row r="1909" spans="49:51" ht="13.5" thickBot="1" x14ac:dyDescent="0.25">
      <c r="AW1909" s="235"/>
      <c r="AX1909" s="235"/>
      <c r="AY1909" s="236"/>
    </row>
    <row r="1910" spans="49:51" ht="13.5" thickBot="1" x14ac:dyDescent="0.25">
      <c r="AW1910" s="235"/>
      <c r="AX1910" s="235"/>
      <c r="AY1910" s="236"/>
    </row>
    <row r="1911" spans="49:51" ht="13.5" thickBot="1" x14ac:dyDescent="0.25">
      <c r="AW1911" s="235"/>
      <c r="AX1911" s="235"/>
      <c r="AY1911" s="236"/>
    </row>
    <row r="1912" spans="49:51" ht="13.5" thickBot="1" x14ac:dyDescent="0.25">
      <c r="AW1912" s="235"/>
      <c r="AX1912" s="235"/>
      <c r="AY1912" s="236"/>
    </row>
    <row r="1913" spans="49:51" ht="13.5" thickBot="1" x14ac:dyDescent="0.25">
      <c r="AW1913" s="235"/>
      <c r="AX1913" s="235"/>
      <c r="AY1913" s="236"/>
    </row>
    <row r="1914" spans="49:51" ht="13.5" thickBot="1" x14ac:dyDescent="0.25">
      <c r="AW1914" s="235"/>
      <c r="AX1914" s="235"/>
      <c r="AY1914" s="236"/>
    </row>
    <row r="1915" spans="49:51" ht="13.5" thickBot="1" x14ac:dyDescent="0.25">
      <c r="AW1915" s="235"/>
      <c r="AX1915" s="235"/>
      <c r="AY1915" s="236"/>
    </row>
    <row r="1916" spans="49:51" ht="13.5" thickBot="1" x14ac:dyDescent="0.25">
      <c r="AW1916" s="235"/>
      <c r="AX1916" s="235"/>
      <c r="AY1916" s="236"/>
    </row>
    <row r="1917" spans="49:51" ht="13.5" thickBot="1" x14ac:dyDescent="0.25">
      <c r="AW1917" s="235"/>
      <c r="AX1917" s="235"/>
      <c r="AY1917" s="236"/>
    </row>
    <row r="1918" spans="49:51" ht="13.5" thickBot="1" x14ac:dyDescent="0.25">
      <c r="AW1918" s="235"/>
      <c r="AX1918" s="235"/>
      <c r="AY1918" s="236"/>
    </row>
    <row r="1919" spans="49:51" ht="13.5" thickBot="1" x14ac:dyDescent="0.25">
      <c r="AW1919" s="235"/>
      <c r="AX1919" s="235"/>
      <c r="AY1919" s="236"/>
    </row>
    <row r="1920" spans="49:51" ht="13.5" thickBot="1" x14ac:dyDescent="0.25">
      <c r="AW1920" s="235"/>
      <c r="AX1920" s="235"/>
      <c r="AY1920" s="236"/>
    </row>
    <row r="1921" spans="49:51" ht="13.5" thickBot="1" x14ac:dyDescent="0.25">
      <c r="AW1921" s="235"/>
      <c r="AX1921" s="235"/>
      <c r="AY1921" s="236"/>
    </row>
    <row r="1922" spans="49:51" ht="13.5" thickBot="1" x14ac:dyDescent="0.25">
      <c r="AW1922" s="235"/>
      <c r="AX1922" s="235"/>
      <c r="AY1922" s="236"/>
    </row>
    <row r="1923" spans="49:51" ht="13.5" thickBot="1" x14ac:dyDescent="0.25">
      <c r="AW1923" s="235"/>
      <c r="AX1923" s="235"/>
      <c r="AY1923" s="236"/>
    </row>
    <row r="1924" spans="49:51" ht="13.5" thickBot="1" x14ac:dyDescent="0.25">
      <c r="AW1924" s="235"/>
      <c r="AX1924" s="235"/>
      <c r="AY1924" s="236"/>
    </row>
    <row r="1925" spans="49:51" ht="13.5" thickBot="1" x14ac:dyDescent="0.25">
      <c r="AW1925" s="235"/>
      <c r="AX1925" s="235"/>
      <c r="AY1925" s="236"/>
    </row>
    <row r="1926" spans="49:51" ht="13.5" thickBot="1" x14ac:dyDescent="0.25">
      <c r="AW1926" s="235"/>
      <c r="AX1926" s="235"/>
      <c r="AY1926" s="236"/>
    </row>
    <row r="1927" spans="49:51" ht="13.5" thickBot="1" x14ac:dyDescent="0.25">
      <c r="AW1927" s="235"/>
      <c r="AX1927" s="235"/>
      <c r="AY1927" s="236"/>
    </row>
    <row r="1928" spans="49:51" ht="13.5" thickBot="1" x14ac:dyDescent="0.25">
      <c r="AW1928" s="235"/>
      <c r="AX1928" s="235"/>
      <c r="AY1928" s="236"/>
    </row>
    <row r="1929" spans="49:51" ht="13.5" thickBot="1" x14ac:dyDescent="0.25">
      <c r="AW1929" s="235"/>
      <c r="AX1929" s="235"/>
      <c r="AY1929" s="236"/>
    </row>
    <row r="1930" spans="49:51" ht="13.5" thickBot="1" x14ac:dyDescent="0.25">
      <c r="AW1930" s="235"/>
      <c r="AX1930" s="235"/>
      <c r="AY1930" s="236"/>
    </row>
    <row r="1931" spans="49:51" ht="13.5" thickBot="1" x14ac:dyDescent="0.25">
      <c r="AW1931" s="235"/>
      <c r="AX1931" s="235"/>
      <c r="AY1931" s="236"/>
    </row>
    <row r="1932" spans="49:51" ht="13.5" thickBot="1" x14ac:dyDescent="0.25">
      <c r="AW1932" s="235"/>
      <c r="AX1932" s="235"/>
      <c r="AY1932" s="236"/>
    </row>
    <row r="1933" spans="49:51" ht="13.5" thickBot="1" x14ac:dyDescent="0.25">
      <c r="AW1933" s="235"/>
      <c r="AX1933" s="235"/>
      <c r="AY1933" s="236"/>
    </row>
    <row r="1934" spans="49:51" ht="13.5" thickBot="1" x14ac:dyDescent="0.25">
      <c r="AW1934" s="235"/>
      <c r="AX1934" s="235"/>
      <c r="AY1934" s="236"/>
    </row>
    <row r="1935" spans="49:51" ht="13.5" thickBot="1" x14ac:dyDescent="0.25">
      <c r="AW1935" s="235"/>
      <c r="AX1935" s="235"/>
      <c r="AY1935" s="236"/>
    </row>
    <row r="1936" spans="49:51" ht="13.5" thickBot="1" x14ac:dyDescent="0.25">
      <c r="AW1936" s="235"/>
      <c r="AX1936" s="235"/>
      <c r="AY1936" s="236"/>
    </row>
    <row r="1937" spans="49:51" ht="13.5" thickBot="1" x14ac:dyDescent="0.25">
      <c r="AW1937" s="235"/>
      <c r="AX1937" s="235"/>
      <c r="AY1937" s="236"/>
    </row>
    <row r="1938" spans="49:51" ht="13.5" thickBot="1" x14ac:dyDescent="0.25">
      <c r="AW1938" s="235"/>
      <c r="AX1938" s="235"/>
      <c r="AY1938" s="236"/>
    </row>
    <row r="1939" spans="49:51" ht="13.5" thickBot="1" x14ac:dyDescent="0.25">
      <c r="AW1939" s="235"/>
      <c r="AX1939" s="235"/>
      <c r="AY1939" s="236"/>
    </row>
    <row r="1940" spans="49:51" ht="13.5" thickBot="1" x14ac:dyDescent="0.25">
      <c r="AW1940" s="235"/>
      <c r="AX1940" s="235"/>
      <c r="AY1940" s="236"/>
    </row>
    <row r="1941" spans="49:51" ht="13.5" thickBot="1" x14ac:dyDescent="0.25">
      <c r="AW1941" s="235"/>
      <c r="AX1941" s="235"/>
      <c r="AY1941" s="236"/>
    </row>
    <row r="1942" spans="49:51" ht="13.5" thickBot="1" x14ac:dyDescent="0.25">
      <c r="AW1942" s="235"/>
      <c r="AX1942" s="235"/>
      <c r="AY1942" s="236"/>
    </row>
    <row r="1943" spans="49:51" ht="13.5" thickBot="1" x14ac:dyDescent="0.25">
      <c r="AW1943" s="235"/>
      <c r="AX1943" s="235"/>
      <c r="AY1943" s="236"/>
    </row>
    <row r="1944" spans="49:51" ht="13.5" thickBot="1" x14ac:dyDescent="0.25">
      <c r="AW1944" s="235"/>
      <c r="AX1944" s="235"/>
      <c r="AY1944" s="236"/>
    </row>
    <row r="1945" spans="49:51" ht="13.5" thickBot="1" x14ac:dyDescent="0.25">
      <c r="AW1945" s="235"/>
      <c r="AX1945" s="235"/>
      <c r="AY1945" s="236"/>
    </row>
    <row r="1946" spans="49:51" ht="13.5" thickBot="1" x14ac:dyDescent="0.25">
      <c r="AW1946" s="235"/>
      <c r="AX1946" s="235"/>
      <c r="AY1946" s="236"/>
    </row>
    <row r="1947" spans="49:51" ht="13.5" thickBot="1" x14ac:dyDescent="0.25">
      <c r="AW1947" s="235"/>
      <c r="AX1947" s="235"/>
      <c r="AY1947" s="236"/>
    </row>
    <row r="1948" spans="49:51" ht="13.5" thickBot="1" x14ac:dyDescent="0.25">
      <c r="AW1948" s="235"/>
      <c r="AX1948" s="235"/>
      <c r="AY1948" s="236"/>
    </row>
    <row r="1949" spans="49:51" ht="13.5" thickBot="1" x14ac:dyDescent="0.25">
      <c r="AW1949" s="235"/>
      <c r="AX1949" s="235"/>
      <c r="AY1949" s="236"/>
    </row>
    <row r="1950" spans="49:51" ht="13.5" thickBot="1" x14ac:dyDescent="0.25">
      <c r="AW1950" s="235"/>
      <c r="AX1950" s="235"/>
      <c r="AY1950" s="236"/>
    </row>
    <row r="1951" spans="49:51" ht="13.5" thickBot="1" x14ac:dyDescent="0.25">
      <c r="AW1951" s="235"/>
      <c r="AX1951" s="235"/>
      <c r="AY1951" s="236"/>
    </row>
    <row r="1952" spans="49:51" ht="13.5" thickBot="1" x14ac:dyDescent="0.25">
      <c r="AW1952" s="235"/>
      <c r="AX1952" s="235"/>
      <c r="AY1952" s="236"/>
    </row>
    <row r="1953" spans="49:51" ht="13.5" thickBot="1" x14ac:dyDescent="0.25">
      <c r="AW1953" s="235"/>
      <c r="AX1953" s="235"/>
      <c r="AY1953" s="236"/>
    </row>
    <row r="1954" spans="49:51" ht="13.5" thickBot="1" x14ac:dyDescent="0.25">
      <c r="AW1954" s="235"/>
      <c r="AX1954" s="235"/>
      <c r="AY1954" s="236"/>
    </row>
    <row r="1955" spans="49:51" ht="13.5" thickBot="1" x14ac:dyDescent="0.25">
      <c r="AW1955" s="235"/>
      <c r="AX1955" s="235"/>
      <c r="AY1955" s="236"/>
    </row>
    <row r="1956" spans="49:51" ht="13.5" thickBot="1" x14ac:dyDescent="0.25">
      <c r="AW1956" s="235"/>
      <c r="AX1956" s="235"/>
      <c r="AY1956" s="236"/>
    </row>
    <row r="1957" spans="49:51" ht="13.5" thickBot="1" x14ac:dyDescent="0.25">
      <c r="AW1957" s="235"/>
      <c r="AX1957" s="235"/>
      <c r="AY1957" s="236"/>
    </row>
    <row r="1958" spans="49:51" ht="13.5" thickBot="1" x14ac:dyDescent="0.25">
      <c r="AW1958" s="235"/>
      <c r="AX1958" s="235"/>
      <c r="AY1958" s="236"/>
    </row>
    <row r="1959" spans="49:51" ht="13.5" thickBot="1" x14ac:dyDescent="0.25">
      <c r="AW1959" s="235"/>
      <c r="AX1959" s="235"/>
      <c r="AY1959" s="236"/>
    </row>
    <row r="1960" spans="49:51" ht="13.5" thickBot="1" x14ac:dyDescent="0.25">
      <c r="AW1960" s="235"/>
      <c r="AX1960" s="235"/>
      <c r="AY1960" s="236"/>
    </row>
    <row r="1961" spans="49:51" ht="13.5" thickBot="1" x14ac:dyDescent="0.25">
      <c r="AW1961" s="235"/>
      <c r="AX1961" s="235"/>
      <c r="AY1961" s="236"/>
    </row>
    <row r="1962" spans="49:51" ht="13.5" thickBot="1" x14ac:dyDescent="0.25">
      <c r="AW1962" s="235"/>
      <c r="AX1962" s="235"/>
      <c r="AY1962" s="236"/>
    </row>
    <row r="1963" spans="49:51" ht="13.5" thickBot="1" x14ac:dyDescent="0.25">
      <c r="AW1963" s="235"/>
      <c r="AX1963" s="235"/>
      <c r="AY1963" s="236"/>
    </row>
    <row r="1964" spans="49:51" ht="13.5" thickBot="1" x14ac:dyDescent="0.25">
      <c r="AW1964" s="235"/>
      <c r="AX1964" s="235"/>
      <c r="AY1964" s="236"/>
    </row>
    <row r="1965" spans="49:51" ht="13.5" thickBot="1" x14ac:dyDescent="0.25">
      <c r="AW1965" s="235"/>
      <c r="AX1965" s="235"/>
      <c r="AY1965" s="236"/>
    </row>
    <row r="1966" spans="49:51" ht="13.5" thickBot="1" x14ac:dyDescent="0.25">
      <c r="AW1966" s="235"/>
      <c r="AX1966" s="235"/>
      <c r="AY1966" s="236"/>
    </row>
    <row r="1967" spans="49:51" ht="13.5" thickBot="1" x14ac:dyDescent="0.25">
      <c r="AW1967" s="235"/>
      <c r="AX1967" s="235"/>
      <c r="AY1967" s="236"/>
    </row>
    <row r="1968" spans="49:51" ht="13.5" thickBot="1" x14ac:dyDescent="0.25">
      <c r="AW1968" s="235"/>
      <c r="AX1968" s="235"/>
      <c r="AY1968" s="236"/>
    </row>
    <row r="1969" spans="49:51" ht="13.5" thickBot="1" x14ac:dyDescent="0.25">
      <c r="AW1969" s="235"/>
      <c r="AX1969" s="235"/>
      <c r="AY1969" s="236"/>
    </row>
    <row r="1970" spans="49:51" ht="13.5" thickBot="1" x14ac:dyDescent="0.25">
      <c r="AW1970" s="235"/>
      <c r="AX1970" s="235"/>
      <c r="AY1970" s="236"/>
    </row>
    <row r="1971" spans="49:51" ht="13.5" thickBot="1" x14ac:dyDescent="0.25">
      <c r="AW1971" s="235"/>
      <c r="AX1971" s="235"/>
      <c r="AY1971" s="236"/>
    </row>
    <row r="1972" spans="49:51" ht="13.5" thickBot="1" x14ac:dyDescent="0.25">
      <c r="AW1972" s="235"/>
      <c r="AX1972" s="235"/>
      <c r="AY1972" s="236"/>
    </row>
    <row r="1973" spans="49:51" ht="13.5" thickBot="1" x14ac:dyDescent="0.25">
      <c r="AW1973" s="235"/>
      <c r="AX1973" s="235"/>
      <c r="AY1973" s="236"/>
    </row>
    <row r="1974" spans="49:51" ht="13.5" thickBot="1" x14ac:dyDescent="0.25">
      <c r="AW1974" s="235"/>
      <c r="AX1974" s="235"/>
      <c r="AY1974" s="236"/>
    </row>
    <row r="1975" spans="49:51" ht="13.5" thickBot="1" x14ac:dyDescent="0.25">
      <c r="AW1975" s="235"/>
      <c r="AX1975" s="235"/>
      <c r="AY1975" s="236"/>
    </row>
    <row r="1976" spans="49:51" ht="13.5" thickBot="1" x14ac:dyDescent="0.25">
      <c r="AW1976" s="235"/>
      <c r="AX1976" s="235"/>
      <c r="AY1976" s="236"/>
    </row>
    <row r="1977" spans="49:51" ht="13.5" thickBot="1" x14ac:dyDescent="0.25">
      <c r="AW1977" s="235"/>
      <c r="AX1977" s="235"/>
      <c r="AY1977" s="236"/>
    </row>
    <row r="1978" spans="49:51" ht="13.5" thickBot="1" x14ac:dyDescent="0.25">
      <c r="AW1978" s="235"/>
      <c r="AX1978" s="235"/>
      <c r="AY1978" s="236"/>
    </row>
    <row r="1979" spans="49:51" ht="13.5" thickBot="1" x14ac:dyDescent="0.25">
      <c r="AW1979" s="235"/>
      <c r="AX1979" s="235"/>
      <c r="AY1979" s="236"/>
    </row>
    <row r="1980" spans="49:51" ht="13.5" thickBot="1" x14ac:dyDescent="0.25">
      <c r="AW1980" s="235"/>
      <c r="AX1980" s="235"/>
      <c r="AY1980" s="236"/>
    </row>
    <row r="1981" spans="49:51" ht="13.5" thickBot="1" x14ac:dyDescent="0.25">
      <c r="AW1981" s="235"/>
      <c r="AX1981" s="235"/>
      <c r="AY1981" s="236"/>
    </row>
    <row r="1982" spans="49:51" ht="13.5" thickBot="1" x14ac:dyDescent="0.25">
      <c r="AW1982" s="235"/>
      <c r="AX1982" s="235"/>
      <c r="AY1982" s="236"/>
    </row>
    <row r="1983" spans="49:51" ht="13.5" thickBot="1" x14ac:dyDescent="0.25">
      <c r="AW1983" s="235"/>
      <c r="AX1983" s="235"/>
      <c r="AY1983" s="236"/>
    </row>
    <row r="1984" spans="49:51" ht="13.5" thickBot="1" x14ac:dyDescent="0.25">
      <c r="AW1984" s="235"/>
      <c r="AX1984" s="235"/>
      <c r="AY1984" s="236"/>
    </row>
    <row r="1985" spans="49:51" ht="13.5" thickBot="1" x14ac:dyDescent="0.25">
      <c r="AW1985" s="235"/>
      <c r="AX1985" s="235"/>
      <c r="AY1985" s="236"/>
    </row>
    <row r="1986" spans="49:51" ht="13.5" thickBot="1" x14ac:dyDescent="0.25">
      <c r="AW1986" s="235"/>
      <c r="AX1986" s="235"/>
      <c r="AY1986" s="236"/>
    </row>
    <row r="1987" spans="49:51" ht="13.5" thickBot="1" x14ac:dyDescent="0.25">
      <c r="AW1987" s="235"/>
      <c r="AX1987" s="235"/>
      <c r="AY1987" s="236"/>
    </row>
    <row r="1988" spans="49:51" ht="13.5" thickBot="1" x14ac:dyDescent="0.25">
      <c r="AW1988" s="235"/>
      <c r="AX1988" s="235"/>
      <c r="AY1988" s="236"/>
    </row>
    <row r="1989" spans="49:51" ht="13.5" thickBot="1" x14ac:dyDescent="0.25">
      <c r="AW1989" s="235"/>
      <c r="AX1989" s="235"/>
      <c r="AY1989" s="236"/>
    </row>
    <row r="1990" spans="49:51" ht="13.5" thickBot="1" x14ac:dyDescent="0.25">
      <c r="AW1990" s="235"/>
      <c r="AX1990" s="235"/>
      <c r="AY1990" s="236"/>
    </row>
    <row r="1991" spans="49:51" ht="13.5" thickBot="1" x14ac:dyDescent="0.25">
      <c r="AW1991" s="235"/>
      <c r="AX1991" s="235"/>
      <c r="AY1991" s="236"/>
    </row>
    <row r="1992" spans="49:51" ht="13.5" thickBot="1" x14ac:dyDescent="0.25">
      <c r="AW1992" s="235"/>
      <c r="AX1992" s="235"/>
      <c r="AY1992" s="236"/>
    </row>
    <row r="1993" spans="49:51" ht="13.5" thickBot="1" x14ac:dyDescent="0.25">
      <c r="AW1993" s="235"/>
      <c r="AX1993" s="235"/>
      <c r="AY1993" s="236"/>
    </row>
    <row r="1994" spans="49:51" ht="13.5" thickBot="1" x14ac:dyDescent="0.25">
      <c r="AW1994" s="235"/>
      <c r="AX1994" s="235"/>
      <c r="AY1994" s="236"/>
    </row>
    <row r="1995" spans="49:51" ht="13.5" thickBot="1" x14ac:dyDescent="0.25">
      <c r="AW1995" s="235"/>
      <c r="AX1995" s="235"/>
      <c r="AY1995" s="236"/>
    </row>
    <row r="1996" spans="49:51" ht="13.5" thickBot="1" x14ac:dyDescent="0.25">
      <c r="AW1996" s="235"/>
      <c r="AX1996" s="235"/>
      <c r="AY1996" s="236"/>
    </row>
    <row r="1997" spans="49:51" ht="13.5" thickBot="1" x14ac:dyDescent="0.25">
      <c r="AW1997" s="235"/>
      <c r="AX1997" s="235"/>
      <c r="AY1997" s="236"/>
    </row>
    <row r="1998" spans="49:51" ht="13.5" thickBot="1" x14ac:dyDescent="0.25">
      <c r="AW1998" s="235"/>
      <c r="AX1998" s="235"/>
      <c r="AY1998" s="236"/>
    </row>
    <row r="1999" spans="49:51" ht="13.5" thickBot="1" x14ac:dyDescent="0.25">
      <c r="AW1999" s="235"/>
      <c r="AX1999" s="235"/>
      <c r="AY1999" s="236"/>
    </row>
    <row r="2000" spans="49:51" ht="13.5" thickBot="1" x14ac:dyDescent="0.25">
      <c r="AW2000" s="235"/>
      <c r="AX2000" s="235"/>
      <c r="AY2000" s="236"/>
    </row>
    <row r="2001" spans="49:51" ht="13.5" thickBot="1" x14ac:dyDescent="0.25">
      <c r="AW2001" s="235"/>
      <c r="AX2001" s="235"/>
      <c r="AY2001" s="236"/>
    </row>
    <row r="2002" spans="49:51" ht="13.5" thickBot="1" x14ac:dyDescent="0.25">
      <c r="AW2002" s="235"/>
      <c r="AX2002" s="235"/>
      <c r="AY2002" s="236"/>
    </row>
    <row r="2003" spans="49:51" ht="13.5" thickBot="1" x14ac:dyDescent="0.25">
      <c r="AW2003" s="235"/>
      <c r="AX2003" s="235"/>
      <c r="AY2003" s="236"/>
    </row>
    <row r="2004" spans="49:51" ht="13.5" thickBot="1" x14ac:dyDescent="0.25">
      <c r="AW2004" s="235"/>
      <c r="AX2004" s="235"/>
      <c r="AY2004" s="236"/>
    </row>
    <row r="2005" spans="49:51" ht="13.5" thickBot="1" x14ac:dyDescent="0.25">
      <c r="AW2005" s="235"/>
      <c r="AX2005" s="235"/>
      <c r="AY2005" s="236"/>
    </row>
    <row r="2006" spans="49:51" ht="13.5" thickBot="1" x14ac:dyDescent="0.25">
      <c r="AW2006" s="235"/>
      <c r="AX2006" s="235"/>
      <c r="AY2006" s="236"/>
    </row>
    <row r="2007" spans="49:51" ht="13.5" thickBot="1" x14ac:dyDescent="0.25">
      <c r="AW2007" s="235"/>
      <c r="AX2007" s="235"/>
      <c r="AY2007" s="236"/>
    </row>
    <row r="2008" spans="49:51" ht="13.5" thickBot="1" x14ac:dyDescent="0.25">
      <c r="AW2008" s="235"/>
      <c r="AX2008" s="235"/>
      <c r="AY2008" s="236"/>
    </row>
    <row r="2009" spans="49:51" ht="13.5" thickBot="1" x14ac:dyDescent="0.25">
      <c r="AW2009" s="235"/>
      <c r="AX2009" s="235"/>
      <c r="AY2009" s="236"/>
    </row>
    <row r="2010" spans="49:51" ht="13.5" thickBot="1" x14ac:dyDescent="0.25">
      <c r="AW2010" s="235"/>
      <c r="AX2010" s="235"/>
      <c r="AY2010" s="236"/>
    </row>
    <row r="2011" spans="49:51" ht="13.5" thickBot="1" x14ac:dyDescent="0.25">
      <c r="AW2011" s="235"/>
      <c r="AX2011" s="235"/>
      <c r="AY2011" s="236"/>
    </row>
    <row r="2012" spans="49:51" ht="13.5" thickBot="1" x14ac:dyDescent="0.25">
      <c r="AW2012" s="235"/>
      <c r="AX2012" s="235"/>
      <c r="AY2012" s="236"/>
    </row>
    <row r="2013" spans="49:51" ht="13.5" thickBot="1" x14ac:dyDescent="0.25">
      <c r="AW2013" s="235"/>
      <c r="AX2013" s="235"/>
      <c r="AY2013" s="236"/>
    </row>
    <row r="2014" spans="49:51" ht="13.5" thickBot="1" x14ac:dyDescent="0.25">
      <c r="AW2014" s="235"/>
      <c r="AX2014" s="235"/>
      <c r="AY2014" s="236"/>
    </row>
    <row r="2015" spans="49:51" ht="13.5" thickBot="1" x14ac:dyDescent="0.25">
      <c r="AW2015" s="235"/>
      <c r="AX2015" s="235"/>
      <c r="AY2015" s="236"/>
    </row>
    <row r="2016" spans="49:51" ht="13.5" thickBot="1" x14ac:dyDescent="0.25">
      <c r="AW2016" s="235"/>
      <c r="AX2016" s="235"/>
      <c r="AY2016" s="236"/>
    </row>
    <row r="2017" spans="49:51" ht="13.5" thickBot="1" x14ac:dyDescent="0.25">
      <c r="AW2017" s="235"/>
      <c r="AX2017" s="235"/>
      <c r="AY2017" s="236"/>
    </row>
    <row r="2018" spans="49:51" ht="13.5" thickBot="1" x14ac:dyDescent="0.25">
      <c r="AW2018" s="235"/>
      <c r="AX2018" s="235"/>
      <c r="AY2018" s="236"/>
    </row>
    <row r="2019" spans="49:51" ht="13.5" thickBot="1" x14ac:dyDescent="0.25">
      <c r="AW2019" s="235"/>
      <c r="AX2019" s="235"/>
      <c r="AY2019" s="236"/>
    </row>
    <row r="2020" spans="49:51" ht="13.5" thickBot="1" x14ac:dyDescent="0.25">
      <c r="AW2020" s="235"/>
      <c r="AX2020" s="235"/>
      <c r="AY2020" s="236"/>
    </row>
    <row r="2021" spans="49:51" ht="13.5" thickBot="1" x14ac:dyDescent="0.25">
      <c r="AW2021" s="235"/>
      <c r="AX2021" s="235"/>
      <c r="AY2021" s="236"/>
    </row>
    <row r="2022" spans="49:51" ht="13.5" thickBot="1" x14ac:dyDescent="0.25">
      <c r="AW2022" s="235"/>
      <c r="AX2022" s="235"/>
      <c r="AY2022" s="236"/>
    </row>
    <row r="2023" spans="49:51" ht="13.5" thickBot="1" x14ac:dyDescent="0.25">
      <c r="AW2023" s="235"/>
      <c r="AX2023" s="235"/>
      <c r="AY2023" s="236"/>
    </row>
    <row r="2024" spans="49:51" ht="13.5" thickBot="1" x14ac:dyDescent="0.25">
      <c r="AW2024" s="235"/>
      <c r="AX2024" s="235"/>
      <c r="AY2024" s="236"/>
    </row>
    <row r="2025" spans="49:51" ht="13.5" thickBot="1" x14ac:dyDescent="0.25">
      <c r="AW2025" s="235"/>
      <c r="AX2025" s="235"/>
      <c r="AY2025" s="236"/>
    </row>
    <row r="2026" spans="49:51" ht="13.5" thickBot="1" x14ac:dyDescent="0.25">
      <c r="AW2026" s="235"/>
      <c r="AX2026" s="235"/>
      <c r="AY2026" s="236"/>
    </row>
    <row r="2027" spans="49:51" ht="13.5" thickBot="1" x14ac:dyDescent="0.25">
      <c r="AW2027" s="235"/>
      <c r="AX2027" s="235"/>
      <c r="AY2027" s="236"/>
    </row>
    <row r="2028" spans="49:51" ht="13.5" thickBot="1" x14ac:dyDescent="0.25">
      <c r="AW2028" s="235"/>
      <c r="AX2028" s="235"/>
      <c r="AY2028" s="236"/>
    </row>
    <row r="2029" spans="49:51" ht="13.5" thickBot="1" x14ac:dyDescent="0.25">
      <c r="AW2029" s="235"/>
      <c r="AX2029" s="235"/>
      <c r="AY2029" s="236"/>
    </row>
    <row r="2030" spans="49:51" ht="13.5" thickBot="1" x14ac:dyDescent="0.25">
      <c r="AW2030" s="235"/>
      <c r="AX2030" s="235"/>
      <c r="AY2030" s="236"/>
    </row>
    <row r="2031" spans="49:51" ht="13.5" thickBot="1" x14ac:dyDescent="0.25">
      <c r="AW2031" s="235"/>
      <c r="AX2031" s="235"/>
      <c r="AY2031" s="236"/>
    </row>
    <row r="2032" spans="49:51" ht="13.5" thickBot="1" x14ac:dyDescent="0.25">
      <c r="AW2032" s="235"/>
      <c r="AX2032" s="235"/>
      <c r="AY2032" s="236"/>
    </row>
    <row r="2033" spans="49:51" ht="13.5" thickBot="1" x14ac:dyDescent="0.25">
      <c r="AW2033" s="235"/>
      <c r="AX2033" s="235"/>
      <c r="AY2033" s="236"/>
    </row>
    <row r="2034" spans="49:51" ht="13.5" thickBot="1" x14ac:dyDescent="0.25">
      <c r="AW2034" s="235"/>
      <c r="AX2034" s="235"/>
      <c r="AY2034" s="236"/>
    </row>
    <row r="2035" spans="49:51" ht="13.5" thickBot="1" x14ac:dyDescent="0.25">
      <c r="AW2035" s="235"/>
      <c r="AX2035" s="235"/>
      <c r="AY2035" s="236"/>
    </row>
    <row r="2036" spans="49:51" ht="13.5" thickBot="1" x14ac:dyDescent="0.25">
      <c r="AW2036" s="235"/>
      <c r="AX2036" s="235"/>
      <c r="AY2036" s="236"/>
    </row>
    <row r="2037" spans="49:51" ht="13.5" thickBot="1" x14ac:dyDescent="0.25">
      <c r="AW2037" s="235"/>
      <c r="AX2037" s="235"/>
      <c r="AY2037" s="236"/>
    </row>
    <row r="2038" spans="49:51" ht="13.5" thickBot="1" x14ac:dyDescent="0.25">
      <c r="AW2038" s="235"/>
      <c r="AX2038" s="235"/>
      <c r="AY2038" s="236"/>
    </row>
    <row r="2039" spans="49:51" ht="13.5" thickBot="1" x14ac:dyDescent="0.25">
      <c r="AW2039" s="235"/>
      <c r="AX2039" s="235"/>
      <c r="AY2039" s="236"/>
    </row>
    <row r="2040" spans="49:51" ht="13.5" thickBot="1" x14ac:dyDescent="0.25">
      <c r="AW2040" s="235"/>
      <c r="AX2040" s="235"/>
      <c r="AY2040" s="236"/>
    </row>
    <row r="2041" spans="49:51" ht="13.5" thickBot="1" x14ac:dyDescent="0.25">
      <c r="AW2041" s="235"/>
      <c r="AX2041" s="235"/>
      <c r="AY2041" s="236"/>
    </row>
    <row r="2042" spans="49:51" ht="13.5" thickBot="1" x14ac:dyDescent="0.25">
      <c r="AW2042" s="235"/>
      <c r="AX2042" s="235"/>
      <c r="AY2042" s="236"/>
    </row>
    <row r="2043" spans="49:51" ht="13.5" thickBot="1" x14ac:dyDescent="0.25">
      <c r="AW2043" s="235"/>
      <c r="AX2043" s="235"/>
      <c r="AY2043" s="236"/>
    </row>
    <row r="2044" spans="49:51" ht="13.5" thickBot="1" x14ac:dyDescent="0.25">
      <c r="AW2044" s="235"/>
      <c r="AX2044" s="235"/>
      <c r="AY2044" s="236"/>
    </row>
    <row r="2045" spans="49:51" ht="13.5" thickBot="1" x14ac:dyDescent="0.25">
      <c r="AW2045" s="235"/>
      <c r="AX2045" s="235"/>
      <c r="AY2045" s="236"/>
    </row>
    <row r="2046" spans="49:51" ht="13.5" thickBot="1" x14ac:dyDescent="0.25">
      <c r="AW2046" s="235"/>
      <c r="AX2046" s="235"/>
      <c r="AY2046" s="236"/>
    </row>
    <row r="2047" spans="49:51" ht="13.5" thickBot="1" x14ac:dyDescent="0.25">
      <c r="AW2047" s="235"/>
      <c r="AX2047" s="235"/>
      <c r="AY2047" s="236"/>
    </row>
    <row r="2048" spans="49:51" ht="13.5" thickBot="1" x14ac:dyDescent="0.25">
      <c r="AW2048" s="235"/>
      <c r="AX2048" s="235"/>
      <c r="AY2048" s="236"/>
    </row>
    <row r="2049" spans="49:51" ht="13.5" thickBot="1" x14ac:dyDescent="0.25">
      <c r="AW2049" s="235"/>
      <c r="AX2049" s="235"/>
      <c r="AY2049" s="236"/>
    </row>
    <row r="2050" spans="49:51" ht="13.5" thickBot="1" x14ac:dyDescent="0.25">
      <c r="AW2050" s="235"/>
      <c r="AX2050" s="235"/>
      <c r="AY2050" s="236"/>
    </row>
    <row r="2051" spans="49:51" ht="13.5" thickBot="1" x14ac:dyDescent="0.25">
      <c r="AW2051" s="235"/>
      <c r="AX2051" s="235"/>
      <c r="AY2051" s="236"/>
    </row>
    <row r="2052" spans="49:51" ht="13.5" thickBot="1" x14ac:dyDescent="0.25">
      <c r="AW2052" s="235"/>
      <c r="AX2052" s="235"/>
      <c r="AY2052" s="236"/>
    </row>
    <row r="2053" spans="49:51" ht="13.5" thickBot="1" x14ac:dyDescent="0.25">
      <c r="AW2053" s="235"/>
      <c r="AX2053" s="235"/>
      <c r="AY2053" s="236"/>
    </row>
    <row r="2054" spans="49:51" ht="13.5" thickBot="1" x14ac:dyDescent="0.25">
      <c r="AW2054" s="235"/>
      <c r="AX2054" s="235"/>
      <c r="AY2054" s="236"/>
    </row>
    <row r="2055" spans="49:51" ht="13.5" thickBot="1" x14ac:dyDescent="0.25">
      <c r="AW2055" s="235"/>
      <c r="AX2055" s="235"/>
      <c r="AY2055" s="236"/>
    </row>
    <row r="2056" spans="49:51" ht="13.5" thickBot="1" x14ac:dyDescent="0.25">
      <c r="AW2056" s="235"/>
      <c r="AX2056" s="235"/>
      <c r="AY2056" s="236"/>
    </row>
    <row r="2057" spans="49:51" ht="13.5" thickBot="1" x14ac:dyDescent="0.25">
      <c r="AW2057" s="235"/>
      <c r="AX2057" s="235"/>
      <c r="AY2057" s="236"/>
    </row>
    <row r="2058" spans="49:51" ht="13.5" thickBot="1" x14ac:dyDescent="0.25">
      <c r="AW2058" s="235"/>
      <c r="AX2058" s="235"/>
      <c r="AY2058" s="236"/>
    </row>
    <row r="2059" spans="49:51" ht="13.5" thickBot="1" x14ac:dyDescent="0.25">
      <c r="AW2059" s="235"/>
      <c r="AX2059" s="235"/>
      <c r="AY2059" s="236"/>
    </row>
    <row r="2060" spans="49:51" ht="13.5" thickBot="1" x14ac:dyDescent="0.25">
      <c r="AW2060" s="235"/>
      <c r="AX2060" s="235"/>
      <c r="AY2060" s="236"/>
    </row>
    <row r="2061" spans="49:51" ht="13.5" thickBot="1" x14ac:dyDescent="0.25">
      <c r="AW2061" s="235"/>
      <c r="AX2061" s="235"/>
      <c r="AY2061" s="236"/>
    </row>
    <row r="2062" spans="49:51" ht="13.5" thickBot="1" x14ac:dyDescent="0.25">
      <c r="AW2062" s="235"/>
      <c r="AX2062" s="235"/>
      <c r="AY2062" s="236"/>
    </row>
    <row r="2063" spans="49:51" ht="13.5" thickBot="1" x14ac:dyDescent="0.25">
      <c r="AW2063" s="235"/>
      <c r="AX2063" s="235"/>
      <c r="AY2063" s="236"/>
    </row>
    <row r="2064" spans="49:51" ht="13.5" thickBot="1" x14ac:dyDescent="0.25">
      <c r="AW2064" s="235"/>
      <c r="AX2064" s="235"/>
      <c r="AY2064" s="236"/>
    </row>
    <row r="2065" spans="49:51" ht="13.5" thickBot="1" x14ac:dyDescent="0.25">
      <c r="AW2065" s="235"/>
      <c r="AX2065" s="235"/>
      <c r="AY2065" s="236"/>
    </row>
    <row r="2066" spans="49:51" ht="13.5" thickBot="1" x14ac:dyDescent="0.25">
      <c r="AW2066" s="235"/>
      <c r="AX2066" s="235"/>
      <c r="AY2066" s="236"/>
    </row>
    <row r="2067" spans="49:51" ht="13.5" thickBot="1" x14ac:dyDescent="0.25">
      <c r="AW2067" s="235"/>
      <c r="AX2067" s="235"/>
      <c r="AY2067" s="236"/>
    </row>
    <row r="2068" spans="49:51" ht="13.5" thickBot="1" x14ac:dyDescent="0.25">
      <c r="AW2068" s="235"/>
      <c r="AX2068" s="235"/>
      <c r="AY2068" s="236"/>
    </row>
    <row r="2069" spans="49:51" ht="13.5" thickBot="1" x14ac:dyDescent="0.25">
      <c r="AW2069" s="235"/>
      <c r="AX2069" s="235"/>
      <c r="AY2069" s="236"/>
    </row>
    <row r="2070" spans="49:51" ht="13.5" thickBot="1" x14ac:dyDescent="0.25">
      <c r="AW2070" s="235"/>
      <c r="AX2070" s="235"/>
      <c r="AY2070" s="236"/>
    </row>
    <row r="2071" spans="49:51" ht="13.5" thickBot="1" x14ac:dyDescent="0.25">
      <c r="AW2071" s="235"/>
      <c r="AX2071" s="235"/>
      <c r="AY2071" s="236"/>
    </row>
    <row r="2072" spans="49:51" ht="13.5" thickBot="1" x14ac:dyDescent="0.25">
      <c r="AW2072" s="235"/>
      <c r="AX2072" s="235"/>
      <c r="AY2072" s="236"/>
    </row>
    <row r="2073" spans="49:51" ht="13.5" thickBot="1" x14ac:dyDescent="0.25">
      <c r="AW2073" s="235"/>
      <c r="AX2073" s="235"/>
      <c r="AY2073" s="236"/>
    </row>
    <row r="2074" spans="49:51" ht="13.5" thickBot="1" x14ac:dyDescent="0.25">
      <c r="AW2074" s="235"/>
      <c r="AX2074" s="235"/>
      <c r="AY2074" s="236"/>
    </row>
    <row r="2075" spans="49:51" ht="13.5" thickBot="1" x14ac:dyDescent="0.25">
      <c r="AW2075" s="235"/>
      <c r="AX2075" s="235"/>
      <c r="AY2075" s="236"/>
    </row>
    <row r="2076" spans="49:51" ht="13.5" thickBot="1" x14ac:dyDescent="0.25">
      <c r="AW2076" s="235"/>
      <c r="AX2076" s="235"/>
      <c r="AY2076" s="236"/>
    </row>
    <row r="2077" spans="49:51" ht="13.5" thickBot="1" x14ac:dyDescent="0.25">
      <c r="AW2077" s="235"/>
      <c r="AX2077" s="235"/>
      <c r="AY2077" s="236"/>
    </row>
    <row r="2078" spans="49:51" ht="13.5" thickBot="1" x14ac:dyDescent="0.25">
      <c r="AW2078" s="235"/>
      <c r="AX2078" s="235"/>
      <c r="AY2078" s="236"/>
    </row>
    <row r="2079" spans="49:51" ht="13.5" thickBot="1" x14ac:dyDescent="0.25">
      <c r="AW2079" s="235"/>
      <c r="AX2079" s="235"/>
      <c r="AY2079" s="236"/>
    </row>
    <row r="2080" spans="49:51" ht="13.5" thickBot="1" x14ac:dyDescent="0.25">
      <c r="AW2080" s="235"/>
      <c r="AX2080" s="235"/>
      <c r="AY2080" s="236"/>
    </row>
    <row r="2081" spans="49:51" ht="13.5" thickBot="1" x14ac:dyDescent="0.25">
      <c r="AW2081" s="235"/>
      <c r="AX2081" s="235"/>
      <c r="AY2081" s="236"/>
    </row>
    <row r="2082" spans="49:51" ht="13.5" thickBot="1" x14ac:dyDescent="0.25">
      <c r="AW2082" s="235"/>
      <c r="AX2082" s="235"/>
      <c r="AY2082" s="236"/>
    </row>
    <row r="2083" spans="49:51" ht="13.5" thickBot="1" x14ac:dyDescent="0.25">
      <c r="AW2083" s="235"/>
      <c r="AX2083" s="235"/>
      <c r="AY2083" s="236"/>
    </row>
    <row r="2084" spans="49:51" ht="13.5" thickBot="1" x14ac:dyDescent="0.25">
      <c r="AW2084" s="235"/>
      <c r="AX2084" s="235"/>
      <c r="AY2084" s="236"/>
    </row>
    <row r="2085" spans="49:51" ht="13.5" thickBot="1" x14ac:dyDescent="0.25">
      <c r="AW2085" s="235"/>
      <c r="AX2085" s="235"/>
      <c r="AY2085" s="236"/>
    </row>
    <row r="2086" spans="49:51" ht="13.5" thickBot="1" x14ac:dyDescent="0.25">
      <c r="AW2086" s="235"/>
      <c r="AX2086" s="235"/>
      <c r="AY2086" s="236"/>
    </row>
    <row r="2087" spans="49:51" ht="13.5" thickBot="1" x14ac:dyDescent="0.25">
      <c r="AW2087" s="235"/>
      <c r="AX2087" s="235"/>
      <c r="AY2087" s="236"/>
    </row>
    <row r="2088" spans="49:51" ht="13.5" thickBot="1" x14ac:dyDescent="0.25">
      <c r="AW2088" s="235"/>
      <c r="AX2088" s="235"/>
      <c r="AY2088" s="236"/>
    </row>
    <row r="2089" spans="49:51" ht="13.5" thickBot="1" x14ac:dyDescent="0.25">
      <c r="AW2089" s="235"/>
      <c r="AX2089" s="235"/>
      <c r="AY2089" s="236"/>
    </row>
    <row r="2090" spans="49:51" ht="13.5" thickBot="1" x14ac:dyDescent="0.25">
      <c r="AW2090" s="235"/>
      <c r="AX2090" s="235"/>
      <c r="AY2090" s="236"/>
    </row>
    <row r="2091" spans="49:51" ht="13.5" thickBot="1" x14ac:dyDescent="0.25">
      <c r="AW2091" s="235"/>
      <c r="AX2091" s="235"/>
      <c r="AY2091" s="236"/>
    </row>
    <row r="2092" spans="49:51" ht="13.5" thickBot="1" x14ac:dyDescent="0.25">
      <c r="AW2092" s="235"/>
      <c r="AX2092" s="235"/>
      <c r="AY2092" s="236"/>
    </row>
    <row r="2093" spans="49:51" ht="13.5" thickBot="1" x14ac:dyDescent="0.25">
      <c r="AW2093" s="235"/>
      <c r="AX2093" s="235"/>
      <c r="AY2093" s="236"/>
    </row>
    <row r="2094" spans="49:51" ht="13.5" thickBot="1" x14ac:dyDescent="0.25">
      <c r="AW2094" s="235"/>
      <c r="AX2094" s="235"/>
      <c r="AY2094" s="236"/>
    </row>
    <row r="2095" spans="49:51" ht="13.5" thickBot="1" x14ac:dyDescent="0.25">
      <c r="AW2095" s="235"/>
      <c r="AX2095" s="235"/>
      <c r="AY2095" s="236"/>
    </row>
    <row r="2096" spans="49:51" ht="13.5" thickBot="1" x14ac:dyDescent="0.25">
      <c r="AW2096" s="235"/>
      <c r="AX2096" s="235"/>
      <c r="AY2096" s="236"/>
    </row>
    <row r="2097" spans="49:51" ht="13.5" thickBot="1" x14ac:dyDescent="0.25">
      <c r="AW2097" s="235"/>
      <c r="AX2097" s="235"/>
      <c r="AY2097" s="236"/>
    </row>
    <row r="2098" spans="49:51" ht="13.5" thickBot="1" x14ac:dyDescent="0.25">
      <c r="AW2098" s="235"/>
      <c r="AX2098" s="235"/>
      <c r="AY2098" s="236"/>
    </row>
    <row r="2099" spans="49:51" ht="13.5" thickBot="1" x14ac:dyDescent="0.25">
      <c r="AW2099" s="235"/>
      <c r="AX2099" s="235"/>
      <c r="AY2099" s="236"/>
    </row>
    <row r="2100" spans="49:51" ht="13.5" thickBot="1" x14ac:dyDescent="0.25">
      <c r="AW2100" s="235"/>
      <c r="AX2100" s="235"/>
      <c r="AY2100" s="236"/>
    </row>
    <row r="2101" spans="49:51" ht="13.5" thickBot="1" x14ac:dyDescent="0.25">
      <c r="AW2101" s="235"/>
      <c r="AX2101" s="235"/>
      <c r="AY2101" s="236"/>
    </row>
    <row r="2102" spans="49:51" ht="13.5" thickBot="1" x14ac:dyDescent="0.25">
      <c r="AW2102" s="235"/>
      <c r="AX2102" s="235"/>
      <c r="AY2102" s="236"/>
    </row>
    <row r="2103" spans="49:51" ht="13.5" thickBot="1" x14ac:dyDescent="0.25">
      <c r="AW2103" s="235"/>
      <c r="AX2103" s="235"/>
      <c r="AY2103" s="236"/>
    </row>
    <row r="2104" spans="49:51" ht="13.5" thickBot="1" x14ac:dyDescent="0.25">
      <c r="AW2104" s="235"/>
      <c r="AX2104" s="235"/>
      <c r="AY2104" s="236"/>
    </row>
    <row r="2105" spans="49:51" ht="13.5" thickBot="1" x14ac:dyDescent="0.25">
      <c r="AW2105" s="235"/>
      <c r="AX2105" s="235"/>
      <c r="AY2105" s="236"/>
    </row>
    <row r="2106" spans="49:51" ht="13.5" thickBot="1" x14ac:dyDescent="0.25">
      <c r="AW2106" s="235"/>
      <c r="AX2106" s="235"/>
      <c r="AY2106" s="236"/>
    </row>
    <row r="2107" spans="49:51" ht="13.5" thickBot="1" x14ac:dyDescent="0.25">
      <c r="AW2107" s="235"/>
      <c r="AX2107" s="235"/>
      <c r="AY2107" s="236"/>
    </row>
    <row r="2108" spans="49:51" ht="13.5" thickBot="1" x14ac:dyDescent="0.25">
      <c r="AW2108" s="235"/>
      <c r="AX2108" s="235"/>
      <c r="AY2108" s="236"/>
    </row>
    <row r="2109" spans="49:51" ht="13.5" thickBot="1" x14ac:dyDescent="0.25">
      <c r="AW2109" s="235"/>
      <c r="AX2109" s="235"/>
      <c r="AY2109" s="236"/>
    </row>
    <row r="2110" spans="49:51" ht="13.5" thickBot="1" x14ac:dyDescent="0.25">
      <c r="AW2110" s="235"/>
      <c r="AX2110" s="235"/>
      <c r="AY2110" s="236"/>
    </row>
    <row r="2111" spans="49:51" ht="13.5" thickBot="1" x14ac:dyDescent="0.25">
      <c r="AW2111" s="235"/>
      <c r="AX2111" s="235"/>
      <c r="AY2111" s="236"/>
    </row>
    <row r="2112" spans="49:51" ht="13.5" thickBot="1" x14ac:dyDescent="0.25">
      <c r="AW2112" s="235"/>
      <c r="AX2112" s="235"/>
      <c r="AY2112" s="236"/>
    </row>
    <row r="2113" spans="49:51" ht="13.5" thickBot="1" x14ac:dyDescent="0.25">
      <c r="AW2113" s="235"/>
      <c r="AX2113" s="235"/>
      <c r="AY2113" s="236"/>
    </row>
    <row r="2114" spans="49:51" ht="13.5" thickBot="1" x14ac:dyDescent="0.25">
      <c r="AW2114" s="235"/>
      <c r="AX2114" s="235"/>
      <c r="AY2114" s="236"/>
    </row>
    <row r="2115" spans="49:51" ht="13.5" thickBot="1" x14ac:dyDescent="0.25">
      <c r="AW2115" s="235"/>
      <c r="AX2115" s="235"/>
      <c r="AY2115" s="236"/>
    </row>
    <row r="2116" spans="49:51" ht="13.5" thickBot="1" x14ac:dyDescent="0.25">
      <c r="AW2116" s="235"/>
      <c r="AX2116" s="235"/>
      <c r="AY2116" s="236"/>
    </row>
    <row r="2117" spans="49:51" ht="13.5" thickBot="1" x14ac:dyDescent="0.25">
      <c r="AW2117" s="235"/>
      <c r="AX2117" s="235"/>
      <c r="AY2117" s="236"/>
    </row>
    <row r="2118" spans="49:51" ht="13.5" thickBot="1" x14ac:dyDescent="0.25">
      <c r="AW2118" s="235"/>
      <c r="AX2118" s="235"/>
      <c r="AY2118" s="236"/>
    </row>
    <row r="2119" spans="49:51" ht="13.5" thickBot="1" x14ac:dyDescent="0.25">
      <c r="AW2119" s="235"/>
      <c r="AX2119" s="235"/>
      <c r="AY2119" s="236"/>
    </row>
    <row r="2120" spans="49:51" ht="13.5" thickBot="1" x14ac:dyDescent="0.25">
      <c r="AW2120" s="235"/>
      <c r="AX2120" s="235"/>
      <c r="AY2120" s="236"/>
    </row>
    <row r="2121" spans="49:51" ht="13.5" thickBot="1" x14ac:dyDescent="0.25">
      <c r="AW2121" s="235"/>
      <c r="AX2121" s="235"/>
      <c r="AY2121" s="236"/>
    </row>
    <row r="2122" spans="49:51" ht="13.5" thickBot="1" x14ac:dyDescent="0.25">
      <c r="AW2122" s="235"/>
      <c r="AX2122" s="235"/>
      <c r="AY2122" s="236"/>
    </row>
    <row r="2123" spans="49:51" ht="13.5" thickBot="1" x14ac:dyDescent="0.25">
      <c r="AW2123" s="235"/>
      <c r="AX2123" s="235"/>
      <c r="AY2123" s="236"/>
    </row>
    <row r="2124" spans="49:51" ht="13.5" thickBot="1" x14ac:dyDescent="0.25">
      <c r="AW2124" s="235"/>
      <c r="AX2124" s="235"/>
      <c r="AY2124" s="236"/>
    </row>
    <row r="2125" spans="49:51" ht="13.5" thickBot="1" x14ac:dyDescent="0.25">
      <c r="AW2125" s="235"/>
      <c r="AX2125" s="235"/>
      <c r="AY2125" s="236"/>
    </row>
    <row r="2126" spans="49:51" ht="13.5" thickBot="1" x14ac:dyDescent="0.25">
      <c r="AW2126" s="235"/>
      <c r="AX2126" s="235"/>
      <c r="AY2126" s="236"/>
    </row>
    <row r="2127" spans="49:51" ht="13.5" thickBot="1" x14ac:dyDescent="0.25">
      <c r="AW2127" s="235"/>
      <c r="AX2127" s="235"/>
      <c r="AY2127" s="236"/>
    </row>
    <row r="2128" spans="49:51" ht="13.5" thickBot="1" x14ac:dyDescent="0.25">
      <c r="AW2128" s="235"/>
      <c r="AX2128" s="235"/>
      <c r="AY2128" s="236"/>
    </row>
    <row r="2129" spans="49:51" ht="13.5" thickBot="1" x14ac:dyDescent="0.25">
      <c r="AW2129" s="235"/>
      <c r="AX2129" s="235"/>
      <c r="AY2129" s="236"/>
    </row>
    <row r="2130" spans="49:51" ht="13.5" thickBot="1" x14ac:dyDescent="0.25">
      <c r="AW2130" s="235"/>
      <c r="AX2130" s="235"/>
      <c r="AY2130" s="236"/>
    </row>
    <row r="2131" spans="49:51" ht="13.5" thickBot="1" x14ac:dyDescent="0.25">
      <c r="AW2131" s="235"/>
      <c r="AX2131" s="235"/>
      <c r="AY2131" s="236"/>
    </row>
    <row r="2132" spans="49:51" ht="13.5" thickBot="1" x14ac:dyDescent="0.25">
      <c r="AW2132" s="235"/>
      <c r="AX2132" s="235"/>
      <c r="AY2132" s="236"/>
    </row>
    <row r="2133" spans="49:51" ht="13.5" thickBot="1" x14ac:dyDescent="0.25">
      <c r="AW2133" s="235"/>
      <c r="AX2133" s="235"/>
      <c r="AY2133" s="236"/>
    </row>
    <row r="2134" spans="49:51" ht="13.5" thickBot="1" x14ac:dyDescent="0.25">
      <c r="AW2134" s="235"/>
      <c r="AX2134" s="235"/>
      <c r="AY2134" s="236"/>
    </row>
    <row r="2135" spans="49:51" ht="13.5" thickBot="1" x14ac:dyDescent="0.25">
      <c r="AW2135" s="235"/>
      <c r="AX2135" s="235"/>
      <c r="AY2135" s="236"/>
    </row>
    <row r="2136" spans="49:51" ht="13.5" thickBot="1" x14ac:dyDescent="0.25">
      <c r="AW2136" s="235"/>
      <c r="AX2136" s="235"/>
      <c r="AY2136" s="236"/>
    </row>
    <row r="2137" spans="49:51" ht="13.5" thickBot="1" x14ac:dyDescent="0.25">
      <c r="AW2137" s="235"/>
      <c r="AX2137" s="235"/>
      <c r="AY2137" s="236"/>
    </row>
    <row r="2138" spans="49:51" ht="13.5" thickBot="1" x14ac:dyDescent="0.25">
      <c r="AW2138" s="235"/>
      <c r="AX2138" s="235"/>
      <c r="AY2138" s="236"/>
    </row>
    <row r="2139" spans="49:51" ht="13.5" thickBot="1" x14ac:dyDescent="0.25">
      <c r="AW2139" s="235"/>
      <c r="AX2139" s="235"/>
      <c r="AY2139" s="236"/>
    </row>
    <row r="2140" spans="49:51" ht="13.5" thickBot="1" x14ac:dyDescent="0.25">
      <c r="AW2140" s="235"/>
      <c r="AX2140" s="235"/>
      <c r="AY2140" s="236"/>
    </row>
    <row r="2141" spans="49:51" ht="13.5" thickBot="1" x14ac:dyDescent="0.25">
      <c r="AW2141" s="235"/>
      <c r="AX2141" s="235"/>
      <c r="AY2141" s="236"/>
    </row>
    <row r="2142" spans="49:51" ht="13.5" thickBot="1" x14ac:dyDescent="0.25">
      <c r="AW2142" s="235"/>
      <c r="AX2142" s="235"/>
      <c r="AY2142" s="236"/>
    </row>
    <row r="2143" spans="49:51" ht="13.5" thickBot="1" x14ac:dyDescent="0.25">
      <c r="AW2143" s="235"/>
      <c r="AX2143" s="235"/>
      <c r="AY2143" s="236"/>
    </row>
    <row r="2144" spans="49:51" ht="13.5" thickBot="1" x14ac:dyDescent="0.25">
      <c r="AW2144" s="235"/>
      <c r="AX2144" s="235"/>
      <c r="AY2144" s="236"/>
    </row>
    <row r="2145" spans="49:51" ht="13.5" thickBot="1" x14ac:dyDescent="0.25">
      <c r="AW2145" s="235"/>
      <c r="AX2145" s="235"/>
      <c r="AY2145" s="236"/>
    </row>
    <row r="2146" spans="49:51" ht="13.5" thickBot="1" x14ac:dyDescent="0.25">
      <c r="AW2146" s="235"/>
      <c r="AX2146" s="235"/>
      <c r="AY2146" s="236"/>
    </row>
    <row r="2147" spans="49:51" ht="13.5" thickBot="1" x14ac:dyDescent="0.25">
      <c r="AW2147" s="235"/>
      <c r="AX2147" s="235"/>
      <c r="AY2147" s="236"/>
    </row>
    <row r="2148" spans="49:51" ht="13.5" thickBot="1" x14ac:dyDescent="0.25">
      <c r="AW2148" s="235"/>
      <c r="AX2148" s="235"/>
      <c r="AY2148" s="236"/>
    </row>
    <row r="2149" spans="49:51" ht="13.5" thickBot="1" x14ac:dyDescent="0.25">
      <c r="AW2149" s="235"/>
      <c r="AX2149" s="235"/>
      <c r="AY2149" s="236"/>
    </row>
    <row r="2150" spans="49:51" ht="13.5" thickBot="1" x14ac:dyDescent="0.25">
      <c r="AW2150" s="235"/>
      <c r="AX2150" s="235"/>
      <c r="AY2150" s="236"/>
    </row>
    <row r="2151" spans="49:51" ht="13.5" thickBot="1" x14ac:dyDescent="0.25">
      <c r="AW2151" s="235"/>
      <c r="AX2151" s="235"/>
      <c r="AY2151" s="236"/>
    </row>
    <row r="2152" spans="49:51" ht="13.5" thickBot="1" x14ac:dyDescent="0.25">
      <c r="AW2152" s="235"/>
      <c r="AX2152" s="235"/>
      <c r="AY2152" s="236"/>
    </row>
    <row r="2153" spans="49:51" ht="13.5" thickBot="1" x14ac:dyDescent="0.25">
      <c r="AW2153" s="235"/>
      <c r="AX2153" s="235"/>
      <c r="AY2153" s="236"/>
    </row>
    <row r="2154" spans="49:51" ht="13.5" thickBot="1" x14ac:dyDescent="0.25">
      <c r="AW2154" s="235"/>
      <c r="AX2154" s="235"/>
      <c r="AY2154" s="236"/>
    </row>
    <row r="2155" spans="49:51" ht="13.5" thickBot="1" x14ac:dyDescent="0.25">
      <c r="AW2155" s="235"/>
      <c r="AX2155" s="235"/>
      <c r="AY2155" s="236"/>
    </row>
    <row r="2156" spans="49:51" ht="13.5" thickBot="1" x14ac:dyDescent="0.25">
      <c r="AW2156" s="235"/>
      <c r="AX2156" s="235"/>
      <c r="AY2156" s="236"/>
    </row>
    <row r="2157" spans="49:51" ht="13.5" thickBot="1" x14ac:dyDescent="0.25">
      <c r="AW2157" s="235"/>
      <c r="AX2157" s="235"/>
      <c r="AY2157" s="236"/>
    </row>
    <row r="2158" spans="49:51" ht="13.5" thickBot="1" x14ac:dyDescent="0.25">
      <c r="AW2158" s="235"/>
      <c r="AX2158" s="235"/>
      <c r="AY2158" s="236"/>
    </row>
    <row r="2159" spans="49:51" ht="13.5" thickBot="1" x14ac:dyDescent="0.25">
      <c r="AW2159" s="235"/>
      <c r="AX2159" s="235"/>
      <c r="AY2159" s="236"/>
    </row>
    <row r="2160" spans="49:51" ht="13.5" thickBot="1" x14ac:dyDescent="0.25">
      <c r="AW2160" s="235"/>
      <c r="AX2160" s="235"/>
      <c r="AY2160" s="236"/>
    </row>
    <row r="2161" spans="49:51" ht="13.5" thickBot="1" x14ac:dyDescent="0.25">
      <c r="AW2161" s="235"/>
      <c r="AX2161" s="235"/>
      <c r="AY2161" s="236"/>
    </row>
    <row r="2162" spans="49:51" ht="13.5" thickBot="1" x14ac:dyDescent="0.25">
      <c r="AW2162" s="235"/>
      <c r="AX2162" s="235"/>
      <c r="AY2162" s="236"/>
    </row>
    <row r="2163" spans="49:51" ht="13.5" thickBot="1" x14ac:dyDescent="0.25">
      <c r="AW2163" s="235"/>
      <c r="AX2163" s="235"/>
      <c r="AY2163" s="236"/>
    </row>
    <row r="2164" spans="49:51" ht="13.5" thickBot="1" x14ac:dyDescent="0.25">
      <c r="AW2164" s="235"/>
      <c r="AX2164" s="235"/>
      <c r="AY2164" s="236"/>
    </row>
    <row r="2165" spans="49:51" ht="13.5" thickBot="1" x14ac:dyDescent="0.25">
      <c r="AW2165" s="235"/>
      <c r="AX2165" s="235"/>
      <c r="AY2165" s="236"/>
    </row>
    <row r="2166" spans="49:51" ht="13.5" thickBot="1" x14ac:dyDescent="0.25">
      <c r="AW2166" s="235"/>
      <c r="AX2166" s="235"/>
      <c r="AY2166" s="236"/>
    </row>
    <row r="2167" spans="49:51" ht="13.5" thickBot="1" x14ac:dyDescent="0.25">
      <c r="AW2167" s="235"/>
      <c r="AX2167" s="235"/>
      <c r="AY2167" s="236"/>
    </row>
    <row r="2168" spans="49:51" ht="13.5" thickBot="1" x14ac:dyDescent="0.25">
      <c r="AW2168" s="235"/>
      <c r="AX2168" s="235"/>
      <c r="AY2168" s="236"/>
    </row>
    <row r="2169" spans="49:51" ht="13.5" thickBot="1" x14ac:dyDescent="0.25">
      <c r="AW2169" s="235"/>
      <c r="AX2169" s="235"/>
      <c r="AY2169" s="236"/>
    </row>
    <row r="2170" spans="49:51" ht="13.5" thickBot="1" x14ac:dyDescent="0.25">
      <c r="AW2170" s="235"/>
      <c r="AX2170" s="235"/>
      <c r="AY2170" s="236"/>
    </row>
    <row r="2171" spans="49:51" ht="13.5" thickBot="1" x14ac:dyDescent="0.25">
      <c r="AW2171" s="235"/>
      <c r="AX2171" s="235"/>
      <c r="AY2171" s="236"/>
    </row>
    <row r="2172" spans="49:51" ht="13.5" thickBot="1" x14ac:dyDescent="0.25">
      <c r="AW2172" s="235"/>
      <c r="AX2172" s="235"/>
      <c r="AY2172" s="236"/>
    </row>
    <row r="2173" spans="49:51" ht="13.5" thickBot="1" x14ac:dyDescent="0.25">
      <c r="AW2173" s="235"/>
      <c r="AX2173" s="235"/>
      <c r="AY2173" s="236"/>
    </row>
    <row r="2174" spans="49:51" ht="13.5" thickBot="1" x14ac:dyDescent="0.25">
      <c r="AW2174" s="235"/>
      <c r="AX2174" s="235"/>
      <c r="AY2174" s="236"/>
    </row>
    <row r="2175" spans="49:51" ht="13.5" thickBot="1" x14ac:dyDescent="0.25">
      <c r="AW2175" s="235"/>
      <c r="AX2175" s="235"/>
      <c r="AY2175" s="236"/>
    </row>
    <row r="2176" spans="49:51" ht="13.5" thickBot="1" x14ac:dyDescent="0.25">
      <c r="AW2176" s="235"/>
      <c r="AX2176" s="235"/>
      <c r="AY2176" s="236"/>
    </row>
    <row r="2177" spans="49:51" ht="13.5" thickBot="1" x14ac:dyDescent="0.25">
      <c r="AW2177" s="235"/>
      <c r="AX2177" s="235"/>
      <c r="AY2177" s="236"/>
    </row>
    <row r="2178" spans="49:51" ht="13.5" thickBot="1" x14ac:dyDescent="0.25">
      <c r="AW2178" s="235"/>
      <c r="AX2178" s="235"/>
      <c r="AY2178" s="236"/>
    </row>
    <row r="2179" spans="49:51" ht="13.5" thickBot="1" x14ac:dyDescent="0.25">
      <c r="AW2179" s="235"/>
      <c r="AX2179" s="235"/>
      <c r="AY2179" s="236"/>
    </row>
    <row r="2180" spans="49:51" ht="13.5" thickBot="1" x14ac:dyDescent="0.25">
      <c r="AW2180" s="235"/>
      <c r="AX2180" s="235"/>
      <c r="AY2180" s="236"/>
    </row>
    <row r="2181" spans="49:51" ht="13.5" thickBot="1" x14ac:dyDescent="0.25">
      <c r="AW2181" s="235"/>
      <c r="AX2181" s="235"/>
      <c r="AY2181" s="236"/>
    </row>
    <row r="2182" spans="49:51" ht="13.5" thickBot="1" x14ac:dyDescent="0.25">
      <c r="AW2182" s="235"/>
      <c r="AX2182" s="235"/>
      <c r="AY2182" s="236"/>
    </row>
    <row r="2183" spans="49:51" ht="13.5" thickBot="1" x14ac:dyDescent="0.25">
      <c r="AW2183" s="235"/>
      <c r="AX2183" s="235"/>
      <c r="AY2183" s="236"/>
    </row>
    <row r="2184" spans="49:51" ht="13.5" thickBot="1" x14ac:dyDescent="0.25">
      <c r="AW2184" s="235"/>
      <c r="AX2184" s="235"/>
      <c r="AY2184" s="236"/>
    </row>
    <row r="2185" spans="49:51" ht="13.5" thickBot="1" x14ac:dyDescent="0.25">
      <c r="AW2185" s="235"/>
      <c r="AX2185" s="235"/>
      <c r="AY2185" s="236"/>
    </row>
    <row r="2186" spans="49:51" ht="13.5" thickBot="1" x14ac:dyDescent="0.25">
      <c r="AW2186" s="235"/>
      <c r="AX2186" s="235"/>
      <c r="AY2186" s="236"/>
    </row>
    <row r="2187" spans="49:51" ht="13.5" thickBot="1" x14ac:dyDescent="0.25">
      <c r="AW2187" s="235"/>
      <c r="AX2187" s="235"/>
      <c r="AY2187" s="236"/>
    </row>
    <row r="2188" spans="49:51" ht="13.5" thickBot="1" x14ac:dyDescent="0.25">
      <c r="AW2188" s="235"/>
      <c r="AX2188" s="235"/>
      <c r="AY2188" s="236"/>
    </row>
    <row r="2189" spans="49:51" ht="13.5" thickBot="1" x14ac:dyDescent="0.25">
      <c r="AW2189" s="235"/>
      <c r="AX2189" s="235"/>
      <c r="AY2189" s="236"/>
    </row>
    <row r="2190" spans="49:51" ht="13.5" thickBot="1" x14ac:dyDescent="0.25">
      <c r="AW2190" s="235"/>
      <c r="AX2190" s="235"/>
      <c r="AY2190" s="236"/>
    </row>
    <row r="2191" spans="49:51" ht="13.5" thickBot="1" x14ac:dyDescent="0.25">
      <c r="AW2191" s="235"/>
      <c r="AX2191" s="235"/>
      <c r="AY2191" s="236"/>
    </row>
    <row r="2192" spans="49:51" ht="13.5" thickBot="1" x14ac:dyDescent="0.25">
      <c r="AW2192" s="235"/>
      <c r="AX2192" s="235"/>
      <c r="AY2192" s="236"/>
    </row>
    <row r="2193" spans="49:51" ht="13.5" thickBot="1" x14ac:dyDescent="0.25">
      <c r="AW2193" s="235"/>
      <c r="AX2193" s="235"/>
      <c r="AY2193" s="236"/>
    </row>
    <row r="2194" spans="49:51" ht="13.5" thickBot="1" x14ac:dyDescent="0.25">
      <c r="AW2194" s="235"/>
      <c r="AX2194" s="235"/>
      <c r="AY2194" s="236"/>
    </row>
    <row r="2195" spans="49:51" ht="13.5" thickBot="1" x14ac:dyDescent="0.25">
      <c r="AW2195" s="235"/>
      <c r="AX2195" s="235"/>
      <c r="AY2195" s="236"/>
    </row>
    <row r="2196" spans="49:51" ht="13.5" thickBot="1" x14ac:dyDescent="0.25">
      <c r="AW2196" s="235"/>
      <c r="AX2196" s="235"/>
      <c r="AY2196" s="236"/>
    </row>
    <row r="2197" spans="49:51" ht="13.5" thickBot="1" x14ac:dyDescent="0.25">
      <c r="AW2197" s="235"/>
      <c r="AX2197" s="235"/>
      <c r="AY2197" s="236"/>
    </row>
    <row r="2198" spans="49:51" ht="13.5" thickBot="1" x14ac:dyDescent="0.25">
      <c r="AW2198" s="235"/>
      <c r="AX2198" s="235"/>
      <c r="AY2198" s="236"/>
    </row>
    <row r="2199" spans="49:51" ht="13.5" thickBot="1" x14ac:dyDescent="0.25">
      <c r="AW2199" s="235"/>
      <c r="AX2199" s="235"/>
      <c r="AY2199" s="236"/>
    </row>
    <row r="2200" spans="49:51" ht="13.5" thickBot="1" x14ac:dyDescent="0.25">
      <c r="AW2200" s="235"/>
      <c r="AX2200" s="235"/>
      <c r="AY2200" s="236"/>
    </row>
    <row r="2201" spans="49:51" ht="13.5" thickBot="1" x14ac:dyDescent="0.25">
      <c r="AW2201" s="235"/>
      <c r="AX2201" s="235"/>
      <c r="AY2201" s="236"/>
    </row>
    <row r="2202" spans="49:51" ht="13.5" thickBot="1" x14ac:dyDescent="0.25">
      <c r="AW2202" s="235"/>
      <c r="AX2202" s="235"/>
      <c r="AY2202" s="236"/>
    </row>
    <row r="2203" spans="49:51" ht="13.5" thickBot="1" x14ac:dyDescent="0.25">
      <c r="AW2203" s="235"/>
      <c r="AX2203" s="235"/>
      <c r="AY2203" s="236"/>
    </row>
    <row r="2204" spans="49:51" ht="13.5" thickBot="1" x14ac:dyDescent="0.25">
      <c r="AW2204" s="235"/>
      <c r="AX2204" s="235"/>
      <c r="AY2204" s="236"/>
    </row>
    <row r="2205" spans="49:51" ht="13.5" thickBot="1" x14ac:dyDescent="0.25">
      <c r="AW2205" s="235"/>
      <c r="AX2205" s="235"/>
      <c r="AY2205" s="236"/>
    </row>
    <row r="2206" spans="49:51" ht="13.5" thickBot="1" x14ac:dyDescent="0.25">
      <c r="AW2206" s="235"/>
      <c r="AX2206" s="235"/>
      <c r="AY2206" s="236"/>
    </row>
    <row r="2207" spans="49:51" ht="13.5" thickBot="1" x14ac:dyDescent="0.25">
      <c r="AW2207" s="235"/>
      <c r="AX2207" s="235"/>
      <c r="AY2207" s="236"/>
    </row>
    <row r="2208" spans="49:51" ht="13.5" thickBot="1" x14ac:dyDescent="0.25">
      <c r="AW2208" s="235"/>
      <c r="AX2208" s="235"/>
      <c r="AY2208" s="236"/>
    </row>
    <row r="2209" spans="49:51" ht="13.5" thickBot="1" x14ac:dyDescent="0.25">
      <c r="AW2209" s="235"/>
      <c r="AX2209" s="235"/>
      <c r="AY2209" s="236"/>
    </row>
    <row r="2210" spans="49:51" ht="13.5" thickBot="1" x14ac:dyDescent="0.25">
      <c r="AW2210" s="235"/>
      <c r="AX2210" s="235"/>
      <c r="AY2210" s="236"/>
    </row>
    <row r="2211" spans="49:51" ht="13.5" thickBot="1" x14ac:dyDescent="0.25">
      <c r="AW2211" s="235"/>
      <c r="AX2211" s="235"/>
      <c r="AY2211" s="236"/>
    </row>
    <row r="2212" spans="49:51" ht="13.5" thickBot="1" x14ac:dyDescent="0.25">
      <c r="AW2212" s="235"/>
      <c r="AX2212" s="235"/>
      <c r="AY2212" s="236"/>
    </row>
    <row r="2213" spans="49:51" ht="13.5" thickBot="1" x14ac:dyDescent="0.25">
      <c r="AW2213" s="235"/>
      <c r="AX2213" s="235"/>
      <c r="AY2213" s="236"/>
    </row>
    <row r="2214" spans="49:51" ht="13.5" thickBot="1" x14ac:dyDescent="0.25">
      <c r="AW2214" s="235"/>
      <c r="AX2214" s="235"/>
      <c r="AY2214" s="236"/>
    </row>
    <row r="2215" spans="49:51" ht="13.5" thickBot="1" x14ac:dyDescent="0.25">
      <c r="AW2215" s="235"/>
      <c r="AX2215" s="235"/>
      <c r="AY2215" s="236"/>
    </row>
    <row r="2216" spans="49:51" ht="13.5" thickBot="1" x14ac:dyDescent="0.25">
      <c r="AW2216" s="235"/>
      <c r="AX2216" s="235"/>
      <c r="AY2216" s="236"/>
    </row>
    <row r="2217" spans="49:51" ht="13.5" thickBot="1" x14ac:dyDescent="0.25">
      <c r="AW2217" s="235"/>
      <c r="AX2217" s="235"/>
      <c r="AY2217" s="236"/>
    </row>
    <row r="2218" spans="49:51" ht="13.5" thickBot="1" x14ac:dyDescent="0.25">
      <c r="AW2218" s="235"/>
      <c r="AX2218" s="235"/>
      <c r="AY2218" s="236"/>
    </row>
    <row r="2219" spans="49:51" ht="13.5" thickBot="1" x14ac:dyDescent="0.25">
      <c r="AW2219" s="235"/>
      <c r="AX2219" s="235"/>
      <c r="AY2219" s="236"/>
    </row>
    <row r="2220" spans="49:51" ht="13.5" thickBot="1" x14ac:dyDescent="0.25">
      <c r="AW2220" s="235"/>
      <c r="AX2220" s="235"/>
      <c r="AY2220" s="236"/>
    </row>
    <row r="2221" spans="49:51" ht="13.5" thickBot="1" x14ac:dyDescent="0.25">
      <c r="AW2221" s="235"/>
      <c r="AX2221" s="235"/>
      <c r="AY2221" s="236"/>
    </row>
    <row r="2222" spans="49:51" ht="13.5" thickBot="1" x14ac:dyDescent="0.25">
      <c r="AW2222" s="235"/>
      <c r="AX2222" s="235"/>
      <c r="AY2222" s="236"/>
    </row>
    <row r="2223" spans="49:51" ht="13.5" thickBot="1" x14ac:dyDescent="0.25">
      <c r="AW2223" s="235"/>
      <c r="AX2223" s="235"/>
      <c r="AY2223" s="236"/>
    </row>
    <row r="2224" spans="49:51" ht="13.5" thickBot="1" x14ac:dyDescent="0.25">
      <c r="AW2224" s="235"/>
      <c r="AX2224" s="235"/>
      <c r="AY2224" s="236"/>
    </row>
    <row r="2225" spans="49:51" ht="13.5" thickBot="1" x14ac:dyDescent="0.25">
      <c r="AW2225" s="235"/>
      <c r="AX2225" s="235"/>
      <c r="AY2225" s="236"/>
    </row>
    <row r="2226" spans="49:51" ht="13.5" thickBot="1" x14ac:dyDescent="0.25">
      <c r="AW2226" s="235"/>
      <c r="AX2226" s="235"/>
      <c r="AY2226" s="236"/>
    </row>
    <row r="2227" spans="49:51" ht="13.5" thickBot="1" x14ac:dyDescent="0.25">
      <c r="AW2227" s="235"/>
      <c r="AX2227" s="235"/>
      <c r="AY2227" s="236"/>
    </row>
    <row r="2228" spans="49:51" ht="13.5" thickBot="1" x14ac:dyDescent="0.25">
      <c r="AW2228" s="235"/>
      <c r="AX2228" s="235"/>
      <c r="AY2228" s="236"/>
    </row>
    <row r="2229" spans="49:51" ht="13.5" thickBot="1" x14ac:dyDescent="0.25">
      <c r="AW2229" s="235"/>
      <c r="AX2229" s="235"/>
      <c r="AY2229" s="236"/>
    </row>
    <row r="2230" spans="49:51" ht="13.5" thickBot="1" x14ac:dyDescent="0.25">
      <c r="AW2230" s="235"/>
      <c r="AX2230" s="235"/>
      <c r="AY2230" s="236"/>
    </row>
    <row r="2231" spans="49:51" ht="13.5" thickBot="1" x14ac:dyDescent="0.25">
      <c r="AW2231" s="235"/>
      <c r="AX2231" s="235"/>
      <c r="AY2231" s="236"/>
    </row>
    <row r="2232" spans="49:51" ht="13.5" thickBot="1" x14ac:dyDescent="0.25">
      <c r="AW2232" s="235"/>
      <c r="AX2232" s="235"/>
      <c r="AY2232" s="236"/>
    </row>
    <row r="2233" spans="49:51" ht="13.5" thickBot="1" x14ac:dyDescent="0.25">
      <c r="AW2233" s="235"/>
      <c r="AX2233" s="235"/>
      <c r="AY2233" s="236"/>
    </row>
    <row r="2234" spans="49:51" ht="13.5" thickBot="1" x14ac:dyDescent="0.25">
      <c r="AW2234" s="235"/>
      <c r="AX2234" s="235"/>
      <c r="AY2234" s="236"/>
    </row>
    <row r="2235" spans="49:51" ht="13.5" thickBot="1" x14ac:dyDescent="0.25">
      <c r="AW2235" s="235"/>
      <c r="AX2235" s="235"/>
      <c r="AY2235" s="236"/>
    </row>
    <row r="2236" spans="49:51" ht="13.5" thickBot="1" x14ac:dyDescent="0.25">
      <c r="AW2236" s="235"/>
      <c r="AX2236" s="235"/>
      <c r="AY2236" s="236"/>
    </row>
    <row r="2237" spans="49:51" ht="13.5" thickBot="1" x14ac:dyDescent="0.25">
      <c r="AW2237" s="235"/>
      <c r="AX2237" s="235"/>
      <c r="AY2237" s="236"/>
    </row>
    <row r="2238" spans="49:51" ht="13.5" thickBot="1" x14ac:dyDescent="0.25">
      <c r="AW2238" s="235"/>
      <c r="AX2238" s="235"/>
      <c r="AY2238" s="236"/>
    </row>
    <row r="2239" spans="49:51" ht="13.5" thickBot="1" x14ac:dyDescent="0.25">
      <c r="AW2239" s="235"/>
      <c r="AX2239" s="235"/>
      <c r="AY2239" s="236"/>
    </row>
    <row r="2240" spans="49:51" ht="13.5" thickBot="1" x14ac:dyDescent="0.25">
      <c r="AW2240" s="235"/>
      <c r="AX2240" s="235"/>
      <c r="AY2240" s="236"/>
    </row>
    <row r="2241" spans="49:51" ht="13.5" thickBot="1" x14ac:dyDescent="0.25">
      <c r="AW2241" s="235"/>
      <c r="AX2241" s="235"/>
      <c r="AY2241" s="236"/>
    </row>
    <row r="2242" spans="49:51" ht="13.5" thickBot="1" x14ac:dyDescent="0.25">
      <c r="AW2242" s="235"/>
      <c r="AX2242" s="235"/>
      <c r="AY2242" s="236"/>
    </row>
    <row r="2243" spans="49:51" ht="13.5" thickBot="1" x14ac:dyDescent="0.25">
      <c r="AW2243" s="235"/>
      <c r="AX2243" s="235"/>
      <c r="AY2243" s="236"/>
    </row>
    <row r="2244" spans="49:51" ht="13.5" thickBot="1" x14ac:dyDescent="0.25">
      <c r="AW2244" s="235"/>
      <c r="AX2244" s="235"/>
      <c r="AY2244" s="236"/>
    </row>
    <row r="2245" spans="49:51" ht="13.5" thickBot="1" x14ac:dyDescent="0.25">
      <c r="AW2245" s="235"/>
      <c r="AX2245" s="235"/>
      <c r="AY2245" s="236"/>
    </row>
    <row r="2246" spans="49:51" ht="13.5" thickBot="1" x14ac:dyDescent="0.25">
      <c r="AW2246" s="235"/>
      <c r="AX2246" s="235"/>
      <c r="AY2246" s="236"/>
    </row>
    <row r="2247" spans="49:51" ht="13.5" thickBot="1" x14ac:dyDescent="0.25">
      <c r="AW2247" s="235"/>
      <c r="AX2247" s="235"/>
      <c r="AY2247" s="236"/>
    </row>
    <row r="2248" spans="49:51" ht="13.5" thickBot="1" x14ac:dyDescent="0.25">
      <c r="AW2248" s="235"/>
      <c r="AX2248" s="235"/>
      <c r="AY2248" s="236"/>
    </row>
    <row r="2249" spans="49:51" ht="13.5" thickBot="1" x14ac:dyDescent="0.25">
      <c r="AW2249" s="235"/>
      <c r="AX2249" s="235"/>
      <c r="AY2249" s="236"/>
    </row>
    <row r="2250" spans="49:51" ht="13.5" thickBot="1" x14ac:dyDescent="0.25">
      <c r="AW2250" s="235"/>
      <c r="AX2250" s="235"/>
      <c r="AY2250" s="236"/>
    </row>
    <row r="2251" spans="49:51" ht="13.5" thickBot="1" x14ac:dyDescent="0.25">
      <c r="AW2251" s="235"/>
      <c r="AX2251" s="235"/>
      <c r="AY2251" s="236"/>
    </row>
    <row r="2252" spans="49:51" ht="13.5" thickBot="1" x14ac:dyDescent="0.25">
      <c r="AW2252" s="235"/>
      <c r="AX2252" s="235"/>
      <c r="AY2252" s="236"/>
    </row>
    <row r="2253" spans="49:51" ht="13.5" thickBot="1" x14ac:dyDescent="0.25">
      <c r="AW2253" s="235"/>
      <c r="AX2253" s="235"/>
      <c r="AY2253" s="236"/>
    </row>
    <row r="2254" spans="49:51" ht="13.5" thickBot="1" x14ac:dyDescent="0.25">
      <c r="AW2254" s="235"/>
      <c r="AX2254" s="235"/>
      <c r="AY2254" s="236"/>
    </row>
    <row r="2255" spans="49:51" ht="13.5" thickBot="1" x14ac:dyDescent="0.25">
      <c r="AW2255" s="235"/>
      <c r="AX2255" s="235"/>
      <c r="AY2255" s="236"/>
    </row>
    <row r="2256" spans="49:51" ht="13.5" thickBot="1" x14ac:dyDescent="0.25">
      <c r="AW2256" s="235"/>
      <c r="AX2256" s="235"/>
      <c r="AY2256" s="236"/>
    </row>
    <row r="2257" spans="49:51" ht="13.5" thickBot="1" x14ac:dyDescent="0.25">
      <c r="AW2257" s="235"/>
      <c r="AX2257" s="235"/>
      <c r="AY2257" s="236"/>
    </row>
    <row r="2258" spans="49:51" ht="13.5" thickBot="1" x14ac:dyDescent="0.25">
      <c r="AW2258" s="235"/>
      <c r="AX2258" s="235"/>
      <c r="AY2258" s="236"/>
    </row>
    <row r="2259" spans="49:51" ht="13.5" thickBot="1" x14ac:dyDescent="0.25">
      <c r="AW2259" s="235"/>
      <c r="AX2259" s="235"/>
      <c r="AY2259" s="236"/>
    </row>
    <row r="2260" spans="49:51" ht="13.5" thickBot="1" x14ac:dyDescent="0.25">
      <c r="AW2260" s="235"/>
      <c r="AX2260" s="235"/>
      <c r="AY2260" s="236"/>
    </row>
    <row r="2261" spans="49:51" ht="13.5" thickBot="1" x14ac:dyDescent="0.25">
      <c r="AW2261" s="235"/>
      <c r="AX2261" s="235"/>
      <c r="AY2261" s="236"/>
    </row>
    <row r="2262" spans="49:51" ht="13.5" thickBot="1" x14ac:dyDescent="0.25">
      <c r="AW2262" s="235"/>
      <c r="AX2262" s="235"/>
      <c r="AY2262" s="236"/>
    </row>
    <row r="2263" spans="49:51" ht="13.5" thickBot="1" x14ac:dyDescent="0.25">
      <c r="AW2263" s="235"/>
      <c r="AX2263" s="235"/>
      <c r="AY2263" s="236"/>
    </row>
    <row r="2264" spans="49:51" ht="13.5" thickBot="1" x14ac:dyDescent="0.25">
      <c r="AW2264" s="235"/>
      <c r="AX2264" s="235"/>
      <c r="AY2264" s="236"/>
    </row>
    <row r="2265" spans="49:51" ht="13.5" thickBot="1" x14ac:dyDescent="0.25">
      <c r="AW2265" s="235"/>
      <c r="AX2265" s="235"/>
      <c r="AY2265" s="236"/>
    </row>
    <row r="2266" spans="49:51" ht="13.5" thickBot="1" x14ac:dyDescent="0.25">
      <c r="AW2266" s="235"/>
      <c r="AX2266" s="235"/>
      <c r="AY2266" s="236"/>
    </row>
    <row r="2267" spans="49:51" ht="13.5" thickBot="1" x14ac:dyDescent="0.25">
      <c r="AW2267" s="235"/>
      <c r="AX2267" s="235"/>
      <c r="AY2267" s="236"/>
    </row>
    <row r="2268" spans="49:51" ht="13.5" thickBot="1" x14ac:dyDescent="0.25">
      <c r="AW2268" s="235"/>
      <c r="AX2268" s="235"/>
      <c r="AY2268" s="236"/>
    </row>
    <row r="2269" spans="49:51" ht="13.5" thickBot="1" x14ac:dyDescent="0.25">
      <c r="AW2269" s="235"/>
      <c r="AX2269" s="235"/>
      <c r="AY2269" s="236"/>
    </row>
    <row r="2270" spans="49:51" ht="13.5" thickBot="1" x14ac:dyDescent="0.25">
      <c r="AW2270" s="235"/>
      <c r="AX2270" s="235"/>
      <c r="AY2270" s="236"/>
    </row>
    <row r="2271" spans="49:51" ht="13.5" thickBot="1" x14ac:dyDescent="0.25">
      <c r="AW2271" s="235"/>
      <c r="AX2271" s="235"/>
      <c r="AY2271" s="236"/>
    </row>
    <row r="2272" spans="49:51" ht="13.5" thickBot="1" x14ac:dyDescent="0.25">
      <c r="AW2272" s="235"/>
      <c r="AX2272" s="235"/>
      <c r="AY2272" s="236"/>
    </row>
    <row r="2273" spans="49:51" ht="13.5" thickBot="1" x14ac:dyDescent="0.25">
      <c r="AW2273" s="235"/>
      <c r="AX2273" s="235"/>
      <c r="AY2273" s="236"/>
    </row>
    <row r="2274" spans="49:51" ht="13.5" thickBot="1" x14ac:dyDescent="0.25">
      <c r="AW2274" s="235"/>
      <c r="AX2274" s="235"/>
      <c r="AY2274" s="236"/>
    </row>
    <row r="2275" spans="49:51" ht="13.5" thickBot="1" x14ac:dyDescent="0.25">
      <c r="AW2275" s="235"/>
      <c r="AX2275" s="235"/>
      <c r="AY2275" s="236"/>
    </row>
    <row r="2276" spans="49:51" ht="13.5" thickBot="1" x14ac:dyDescent="0.25">
      <c r="AW2276" s="235"/>
      <c r="AX2276" s="235"/>
      <c r="AY2276" s="236"/>
    </row>
    <row r="2277" spans="49:51" ht="13.5" thickBot="1" x14ac:dyDescent="0.25">
      <c r="AW2277" s="235"/>
      <c r="AX2277" s="235"/>
      <c r="AY2277" s="236"/>
    </row>
    <row r="2278" spans="49:51" ht="13.5" thickBot="1" x14ac:dyDescent="0.25">
      <c r="AW2278" s="235"/>
      <c r="AX2278" s="235"/>
      <c r="AY2278" s="236"/>
    </row>
    <row r="2279" spans="49:51" ht="13.5" thickBot="1" x14ac:dyDescent="0.25">
      <c r="AW2279" s="235"/>
      <c r="AX2279" s="235"/>
      <c r="AY2279" s="236"/>
    </row>
    <row r="2280" spans="49:51" ht="13.5" thickBot="1" x14ac:dyDescent="0.25">
      <c r="AW2280" s="235"/>
      <c r="AX2280" s="235"/>
      <c r="AY2280" s="236"/>
    </row>
    <row r="2281" spans="49:51" ht="13.5" thickBot="1" x14ac:dyDescent="0.25">
      <c r="AW2281" s="235"/>
      <c r="AX2281" s="235"/>
      <c r="AY2281" s="236"/>
    </row>
    <row r="2282" spans="49:51" ht="13.5" thickBot="1" x14ac:dyDescent="0.25">
      <c r="AW2282" s="235"/>
      <c r="AX2282" s="235"/>
      <c r="AY2282" s="236"/>
    </row>
    <row r="2283" spans="49:51" ht="13.5" thickBot="1" x14ac:dyDescent="0.25">
      <c r="AW2283" s="235"/>
      <c r="AX2283" s="235"/>
      <c r="AY2283" s="236"/>
    </row>
    <row r="2284" spans="49:51" ht="13.5" thickBot="1" x14ac:dyDescent="0.25">
      <c r="AW2284" s="235"/>
      <c r="AX2284" s="235"/>
      <c r="AY2284" s="236"/>
    </row>
    <row r="2285" spans="49:51" ht="13.5" thickBot="1" x14ac:dyDescent="0.25">
      <c r="AW2285" s="235"/>
      <c r="AX2285" s="235"/>
      <c r="AY2285" s="236"/>
    </row>
    <row r="2286" spans="49:51" ht="13.5" thickBot="1" x14ac:dyDescent="0.25">
      <c r="AW2286" s="235"/>
      <c r="AX2286" s="235"/>
      <c r="AY2286" s="236"/>
    </row>
    <row r="2287" spans="49:51" ht="13.5" thickBot="1" x14ac:dyDescent="0.25">
      <c r="AW2287" s="235"/>
      <c r="AX2287" s="235"/>
      <c r="AY2287" s="236"/>
    </row>
    <row r="2288" spans="49:51" ht="13.5" thickBot="1" x14ac:dyDescent="0.25">
      <c r="AW2288" s="235"/>
      <c r="AX2288" s="235"/>
      <c r="AY2288" s="236"/>
    </row>
    <row r="2289" spans="49:51" ht="13.5" thickBot="1" x14ac:dyDescent="0.25">
      <c r="AW2289" s="235"/>
      <c r="AX2289" s="235"/>
      <c r="AY2289" s="236"/>
    </row>
    <row r="2290" spans="49:51" ht="13.5" thickBot="1" x14ac:dyDescent="0.25">
      <c r="AW2290" s="235"/>
      <c r="AX2290" s="235"/>
      <c r="AY2290" s="236"/>
    </row>
    <row r="2291" spans="49:51" ht="13.5" thickBot="1" x14ac:dyDescent="0.25">
      <c r="AW2291" s="235"/>
      <c r="AX2291" s="235"/>
      <c r="AY2291" s="236"/>
    </row>
    <row r="2292" spans="49:51" ht="13.5" thickBot="1" x14ac:dyDescent="0.25">
      <c r="AW2292" s="235"/>
      <c r="AX2292" s="235"/>
      <c r="AY2292" s="236"/>
    </row>
    <row r="2293" spans="49:51" ht="13.5" thickBot="1" x14ac:dyDescent="0.25">
      <c r="AW2293" s="235"/>
      <c r="AX2293" s="235"/>
      <c r="AY2293" s="236"/>
    </row>
    <row r="2294" spans="49:51" ht="13.5" thickBot="1" x14ac:dyDescent="0.25">
      <c r="AW2294" s="235"/>
      <c r="AX2294" s="235"/>
      <c r="AY2294" s="236"/>
    </row>
    <row r="2295" spans="49:51" ht="13.5" thickBot="1" x14ac:dyDescent="0.25">
      <c r="AW2295" s="235"/>
      <c r="AX2295" s="235"/>
      <c r="AY2295" s="236"/>
    </row>
    <row r="2296" spans="49:51" ht="13.5" thickBot="1" x14ac:dyDescent="0.25">
      <c r="AW2296" s="235"/>
      <c r="AX2296" s="235"/>
      <c r="AY2296" s="236"/>
    </row>
    <row r="2297" spans="49:51" ht="13.5" thickBot="1" x14ac:dyDescent="0.25">
      <c r="AW2297" s="235"/>
      <c r="AX2297" s="235"/>
      <c r="AY2297" s="236"/>
    </row>
    <row r="2298" spans="49:51" ht="13.5" thickBot="1" x14ac:dyDescent="0.25">
      <c r="AW2298" s="235"/>
      <c r="AX2298" s="235"/>
      <c r="AY2298" s="236"/>
    </row>
    <row r="2299" spans="49:51" ht="13.5" thickBot="1" x14ac:dyDescent="0.25">
      <c r="AW2299" s="235"/>
      <c r="AX2299" s="235"/>
      <c r="AY2299" s="236"/>
    </row>
    <row r="2300" spans="49:51" ht="13.5" thickBot="1" x14ac:dyDescent="0.25">
      <c r="AW2300" s="235"/>
      <c r="AX2300" s="235"/>
      <c r="AY2300" s="236"/>
    </row>
    <row r="2301" spans="49:51" ht="13.5" thickBot="1" x14ac:dyDescent="0.25">
      <c r="AW2301" s="235"/>
      <c r="AX2301" s="235"/>
      <c r="AY2301" s="236"/>
    </row>
    <row r="2302" spans="49:51" ht="13.5" thickBot="1" x14ac:dyDescent="0.25">
      <c r="AW2302" s="235"/>
      <c r="AX2302" s="235"/>
      <c r="AY2302" s="236"/>
    </row>
    <row r="2303" spans="49:51" ht="13.5" thickBot="1" x14ac:dyDescent="0.25">
      <c r="AW2303" s="235"/>
      <c r="AX2303" s="235"/>
      <c r="AY2303" s="236"/>
    </row>
    <row r="2304" spans="49:51" ht="13.5" thickBot="1" x14ac:dyDescent="0.25">
      <c r="AW2304" s="235"/>
      <c r="AX2304" s="235"/>
      <c r="AY2304" s="236"/>
    </row>
    <row r="2305" spans="49:51" ht="13.5" thickBot="1" x14ac:dyDescent="0.25">
      <c r="AW2305" s="235"/>
      <c r="AX2305" s="235"/>
      <c r="AY2305" s="236"/>
    </row>
    <row r="2306" spans="49:51" ht="13.5" thickBot="1" x14ac:dyDescent="0.25">
      <c r="AW2306" s="235"/>
      <c r="AX2306" s="235"/>
      <c r="AY2306" s="236"/>
    </row>
    <row r="2307" spans="49:51" ht="13.5" thickBot="1" x14ac:dyDescent="0.25">
      <c r="AW2307" s="235"/>
      <c r="AX2307" s="235"/>
      <c r="AY2307" s="236"/>
    </row>
    <row r="2308" spans="49:51" ht="13.5" thickBot="1" x14ac:dyDescent="0.25">
      <c r="AW2308" s="235"/>
      <c r="AX2308" s="235"/>
      <c r="AY2308" s="236"/>
    </row>
    <row r="2309" spans="49:51" ht="13.5" thickBot="1" x14ac:dyDescent="0.25">
      <c r="AW2309" s="235"/>
      <c r="AX2309" s="235"/>
      <c r="AY2309" s="236"/>
    </row>
    <row r="2310" spans="49:51" ht="13.5" thickBot="1" x14ac:dyDescent="0.25">
      <c r="AW2310" s="235"/>
      <c r="AX2310" s="235"/>
      <c r="AY2310" s="236"/>
    </row>
    <row r="2311" spans="49:51" ht="13.5" thickBot="1" x14ac:dyDescent="0.25">
      <c r="AW2311" s="235"/>
      <c r="AX2311" s="235"/>
      <c r="AY2311" s="236"/>
    </row>
    <row r="2312" spans="49:51" ht="13.5" thickBot="1" x14ac:dyDescent="0.25">
      <c r="AW2312" s="235"/>
      <c r="AX2312" s="235"/>
      <c r="AY2312" s="236"/>
    </row>
    <row r="2313" spans="49:51" ht="13.5" thickBot="1" x14ac:dyDescent="0.25">
      <c r="AW2313" s="235"/>
      <c r="AX2313" s="235"/>
      <c r="AY2313" s="236"/>
    </row>
    <row r="2314" spans="49:51" ht="13.5" thickBot="1" x14ac:dyDescent="0.25">
      <c r="AW2314" s="235"/>
      <c r="AX2314" s="235"/>
      <c r="AY2314" s="236"/>
    </row>
    <row r="2315" spans="49:51" ht="13.5" thickBot="1" x14ac:dyDescent="0.25">
      <c r="AW2315" s="235"/>
      <c r="AX2315" s="235"/>
      <c r="AY2315" s="236"/>
    </row>
    <row r="2316" spans="49:51" ht="13.5" thickBot="1" x14ac:dyDescent="0.25">
      <c r="AW2316" s="235"/>
      <c r="AX2316" s="235"/>
      <c r="AY2316" s="236"/>
    </row>
    <row r="2317" spans="49:51" ht="13.5" thickBot="1" x14ac:dyDescent="0.25">
      <c r="AW2317" s="235"/>
      <c r="AX2317" s="235"/>
      <c r="AY2317" s="236"/>
    </row>
    <row r="2318" spans="49:51" ht="13.5" thickBot="1" x14ac:dyDescent="0.25">
      <c r="AW2318" s="235"/>
      <c r="AX2318" s="235"/>
      <c r="AY2318" s="236"/>
    </row>
    <row r="2319" spans="49:51" ht="13.5" thickBot="1" x14ac:dyDescent="0.25">
      <c r="AW2319" s="235"/>
      <c r="AX2319" s="235"/>
      <c r="AY2319" s="236"/>
    </row>
    <row r="2320" spans="49:51" ht="13.5" thickBot="1" x14ac:dyDescent="0.25">
      <c r="AW2320" s="235"/>
      <c r="AX2320" s="235"/>
      <c r="AY2320" s="236"/>
    </row>
    <row r="2321" spans="49:51" ht="13.5" thickBot="1" x14ac:dyDescent="0.25">
      <c r="AW2321" s="235"/>
      <c r="AX2321" s="235"/>
      <c r="AY2321" s="236"/>
    </row>
    <row r="2322" spans="49:51" ht="13.5" thickBot="1" x14ac:dyDescent="0.25">
      <c r="AW2322" s="235"/>
      <c r="AX2322" s="235"/>
      <c r="AY2322" s="236"/>
    </row>
    <row r="2323" spans="49:51" ht="13.5" thickBot="1" x14ac:dyDescent="0.25">
      <c r="AW2323" s="235"/>
      <c r="AX2323" s="235"/>
      <c r="AY2323" s="236"/>
    </row>
    <row r="2324" spans="49:51" ht="13.5" thickBot="1" x14ac:dyDescent="0.25">
      <c r="AW2324" s="235"/>
      <c r="AX2324" s="235"/>
      <c r="AY2324" s="236"/>
    </row>
    <row r="2325" spans="49:51" ht="13.5" thickBot="1" x14ac:dyDescent="0.25">
      <c r="AW2325" s="235"/>
      <c r="AX2325" s="235"/>
      <c r="AY2325" s="236"/>
    </row>
    <row r="2326" spans="49:51" ht="13.5" thickBot="1" x14ac:dyDescent="0.25">
      <c r="AW2326" s="235"/>
      <c r="AX2326" s="235"/>
      <c r="AY2326" s="236"/>
    </row>
    <row r="2327" spans="49:51" ht="13.5" thickBot="1" x14ac:dyDescent="0.25">
      <c r="AW2327" s="235"/>
      <c r="AX2327" s="235"/>
      <c r="AY2327" s="236"/>
    </row>
    <row r="2328" spans="49:51" ht="13.5" thickBot="1" x14ac:dyDescent="0.25">
      <c r="AW2328" s="235"/>
      <c r="AX2328" s="235"/>
      <c r="AY2328" s="236"/>
    </row>
    <row r="2329" spans="49:51" ht="13.5" thickBot="1" x14ac:dyDescent="0.25">
      <c r="AW2329" s="235"/>
      <c r="AX2329" s="235"/>
      <c r="AY2329" s="236"/>
    </row>
    <row r="2330" spans="49:51" ht="13.5" thickBot="1" x14ac:dyDescent="0.25">
      <c r="AW2330" s="235"/>
      <c r="AX2330" s="235"/>
      <c r="AY2330" s="236"/>
    </row>
    <row r="2331" spans="49:51" ht="13.5" thickBot="1" x14ac:dyDescent="0.25">
      <c r="AW2331" s="235"/>
      <c r="AX2331" s="235"/>
      <c r="AY2331" s="236"/>
    </row>
    <row r="2332" spans="49:51" ht="13.5" thickBot="1" x14ac:dyDescent="0.25">
      <c r="AW2332" s="235"/>
      <c r="AX2332" s="235"/>
      <c r="AY2332" s="236"/>
    </row>
    <row r="2333" spans="49:51" ht="13.5" thickBot="1" x14ac:dyDescent="0.25">
      <c r="AW2333" s="235"/>
      <c r="AX2333" s="235"/>
      <c r="AY2333" s="236"/>
    </row>
    <row r="2334" spans="49:51" ht="13.5" thickBot="1" x14ac:dyDescent="0.25">
      <c r="AW2334" s="235"/>
      <c r="AX2334" s="235"/>
      <c r="AY2334" s="236"/>
    </row>
    <row r="2335" spans="49:51" ht="13.5" thickBot="1" x14ac:dyDescent="0.25">
      <c r="AW2335" s="235"/>
      <c r="AX2335" s="235"/>
      <c r="AY2335" s="236"/>
    </row>
    <row r="2336" spans="49:51" ht="13.5" thickBot="1" x14ac:dyDescent="0.25">
      <c r="AW2336" s="235"/>
      <c r="AX2336" s="235"/>
      <c r="AY2336" s="236"/>
    </row>
    <row r="2337" spans="49:51" ht="13.5" thickBot="1" x14ac:dyDescent="0.25">
      <c r="AW2337" s="235"/>
      <c r="AX2337" s="235"/>
      <c r="AY2337" s="236"/>
    </row>
    <row r="2338" spans="49:51" ht="13.5" thickBot="1" x14ac:dyDescent="0.25">
      <c r="AW2338" s="235"/>
      <c r="AX2338" s="235"/>
      <c r="AY2338" s="236"/>
    </row>
    <row r="2339" spans="49:51" ht="13.5" thickBot="1" x14ac:dyDescent="0.25">
      <c r="AW2339" s="235"/>
      <c r="AX2339" s="235"/>
      <c r="AY2339" s="236"/>
    </row>
    <row r="2340" spans="49:51" ht="13.5" thickBot="1" x14ac:dyDescent="0.25">
      <c r="AW2340" s="235"/>
      <c r="AX2340" s="235"/>
      <c r="AY2340" s="236"/>
    </row>
    <row r="2341" spans="49:51" ht="13.5" thickBot="1" x14ac:dyDescent="0.25">
      <c r="AW2341" s="235"/>
      <c r="AX2341" s="235"/>
      <c r="AY2341" s="236"/>
    </row>
    <row r="2342" spans="49:51" ht="13.5" thickBot="1" x14ac:dyDescent="0.25">
      <c r="AW2342" s="235"/>
      <c r="AX2342" s="235"/>
      <c r="AY2342" s="236"/>
    </row>
    <row r="2343" spans="49:51" ht="13.5" thickBot="1" x14ac:dyDescent="0.25">
      <c r="AW2343" s="235"/>
      <c r="AX2343" s="235"/>
      <c r="AY2343" s="236"/>
    </row>
    <row r="2344" spans="49:51" ht="13.5" thickBot="1" x14ac:dyDescent="0.25">
      <c r="AW2344" s="235"/>
      <c r="AX2344" s="235"/>
      <c r="AY2344" s="236"/>
    </row>
    <row r="2345" spans="49:51" ht="13.5" thickBot="1" x14ac:dyDescent="0.25">
      <c r="AW2345" s="235"/>
      <c r="AX2345" s="235"/>
      <c r="AY2345" s="236"/>
    </row>
    <row r="2346" spans="49:51" ht="13.5" thickBot="1" x14ac:dyDescent="0.25">
      <c r="AW2346" s="235"/>
      <c r="AX2346" s="235"/>
      <c r="AY2346" s="236"/>
    </row>
    <row r="2347" spans="49:51" ht="13.5" thickBot="1" x14ac:dyDescent="0.25">
      <c r="AW2347" s="235"/>
      <c r="AX2347" s="235"/>
      <c r="AY2347" s="236"/>
    </row>
    <row r="2348" spans="49:51" ht="13.5" thickBot="1" x14ac:dyDescent="0.25">
      <c r="AW2348" s="235"/>
      <c r="AX2348" s="235"/>
      <c r="AY2348" s="236"/>
    </row>
    <row r="2349" spans="49:51" ht="13.5" thickBot="1" x14ac:dyDescent="0.25">
      <c r="AW2349" s="235"/>
      <c r="AX2349" s="235"/>
      <c r="AY2349" s="236"/>
    </row>
    <row r="2350" spans="49:51" ht="13.5" thickBot="1" x14ac:dyDescent="0.25">
      <c r="AW2350" s="235"/>
      <c r="AX2350" s="235"/>
      <c r="AY2350" s="236"/>
    </row>
    <row r="2351" spans="49:51" ht="13.5" thickBot="1" x14ac:dyDescent="0.25">
      <c r="AW2351" s="235"/>
      <c r="AX2351" s="235"/>
      <c r="AY2351" s="236"/>
    </row>
    <row r="2352" spans="49:51" ht="13.5" thickBot="1" x14ac:dyDescent="0.25">
      <c r="AW2352" s="235"/>
      <c r="AX2352" s="235"/>
      <c r="AY2352" s="236"/>
    </row>
    <row r="2353" spans="49:51" ht="13.5" thickBot="1" x14ac:dyDescent="0.25">
      <c r="AW2353" s="235"/>
      <c r="AX2353" s="235"/>
      <c r="AY2353" s="236"/>
    </row>
    <row r="2354" spans="49:51" ht="13.5" thickBot="1" x14ac:dyDescent="0.25">
      <c r="AW2354" s="235"/>
      <c r="AX2354" s="235"/>
      <c r="AY2354" s="236"/>
    </row>
    <row r="2355" spans="49:51" ht="13.5" thickBot="1" x14ac:dyDescent="0.25">
      <c r="AW2355" s="235"/>
      <c r="AX2355" s="235"/>
      <c r="AY2355" s="236"/>
    </row>
    <row r="2356" spans="49:51" ht="13.5" thickBot="1" x14ac:dyDescent="0.25">
      <c r="AW2356" s="235"/>
      <c r="AX2356" s="235"/>
      <c r="AY2356" s="236"/>
    </row>
    <row r="2357" spans="49:51" ht="13.5" thickBot="1" x14ac:dyDescent="0.25">
      <c r="AW2357" s="235"/>
      <c r="AX2357" s="235"/>
      <c r="AY2357" s="236"/>
    </row>
    <row r="2358" spans="49:51" ht="13.5" thickBot="1" x14ac:dyDescent="0.25">
      <c r="AW2358" s="235"/>
      <c r="AX2358" s="235"/>
      <c r="AY2358" s="236"/>
    </row>
    <row r="2359" spans="49:51" ht="13.5" thickBot="1" x14ac:dyDescent="0.25">
      <c r="AW2359" s="235"/>
      <c r="AX2359" s="235"/>
      <c r="AY2359" s="236"/>
    </row>
    <row r="2360" spans="49:51" ht="13.5" thickBot="1" x14ac:dyDescent="0.25">
      <c r="AW2360" s="235"/>
      <c r="AX2360" s="235"/>
      <c r="AY2360" s="236"/>
    </row>
    <row r="2361" spans="49:51" ht="13.5" thickBot="1" x14ac:dyDescent="0.25">
      <c r="AW2361" s="235"/>
      <c r="AX2361" s="235"/>
      <c r="AY2361" s="236"/>
    </row>
    <row r="2362" spans="49:51" ht="13.5" thickBot="1" x14ac:dyDescent="0.25">
      <c r="AW2362" s="235"/>
      <c r="AX2362" s="235"/>
      <c r="AY2362" s="236"/>
    </row>
    <row r="2363" spans="49:51" ht="13.5" thickBot="1" x14ac:dyDescent="0.25">
      <c r="AW2363" s="235"/>
      <c r="AX2363" s="235"/>
      <c r="AY2363" s="236"/>
    </row>
    <row r="2364" spans="49:51" ht="13.5" thickBot="1" x14ac:dyDescent="0.25">
      <c r="AW2364" s="235"/>
      <c r="AX2364" s="235"/>
      <c r="AY2364" s="236"/>
    </row>
    <row r="2365" spans="49:51" ht="13.5" thickBot="1" x14ac:dyDescent="0.25">
      <c r="AW2365" s="235"/>
      <c r="AX2365" s="235"/>
      <c r="AY2365" s="236"/>
    </row>
    <row r="2366" spans="49:51" ht="13.5" thickBot="1" x14ac:dyDescent="0.25">
      <c r="AW2366" s="235"/>
      <c r="AX2366" s="235"/>
      <c r="AY2366" s="236"/>
    </row>
    <row r="2367" spans="49:51" ht="13.5" thickBot="1" x14ac:dyDescent="0.25">
      <c r="AW2367" s="235"/>
      <c r="AX2367" s="235"/>
      <c r="AY2367" s="236"/>
    </row>
    <row r="2368" spans="49:51" ht="13.5" thickBot="1" x14ac:dyDescent="0.25">
      <c r="AW2368" s="235"/>
      <c r="AX2368" s="235"/>
      <c r="AY2368" s="236"/>
    </row>
    <row r="2369" spans="49:51" ht="13.5" thickBot="1" x14ac:dyDescent="0.25">
      <c r="AW2369" s="235"/>
      <c r="AX2369" s="235"/>
      <c r="AY2369" s="236"/>
    </row>
    <row r="2370" spans="49:51" ht="13.5" thickBot="1" x14ac:dyDescent="0.25">
      <c r="AW2370" s="235"/>
      <c r="AX2370" s="235"/>
      <c r="AY2370" s="236"/>
    </row>
    <row r="2371" spans="49:51" ht="13.5" thickBot="1" x14ac:dyDescent="0.25">
      <c r="AW2371" s="235"/>
      <c r="AX2371" s="235"/>
      <c r="AY2371" s="236"/>
    </row>
    <row r="2372" spans="49:51" ht="13.5" thickBot="1" x14ac:dyDescent="0.25">
      <c r="AW2372" s="235"/>
      <c r="AX2372" s="235"/>
      <c r="AY2372" s="236"/>
    </row>
    <row r="2373" spans="49:51" ht="13.5" thickBot="1" x14ac:dyDescent="0.25">
      <c r="AW2373" s="235"/>
      <c r="AX2373" s="235"/>
      <c r="AY2373" s="236"/>
    </row>
    <row r="2374" spans="49:51" ht="13.5" thickBot="1" x14ac:dyDescent="0.25">
      <c r="AW2374" s="235"/>
      <c r="AX2374" s="235"/>
      <c r="AY2374" s="236"/>
    </row>
    <row r="2375" spans="49:51" ht="13.5" thickBot="1" x14ac:dyDescent="0.25">
      <c r="AW2375" s="235"/>
      <c r="AX2375" s="235"/>
      <c r="AY2375" s="236"/>
    </row>
    <row r="2376" spans="49:51" ht="13.5" thickBot="1" x14ac:dyDescent="0.25">
      <c r="AW2376" s="235"/>
      <c r="AX2376" s="235"/>
      <c r="AY2376" s="236"/>
    </row>
    <row r="2377" spans="49:51" ht="13.5" thickBot="1" x14ac:dyDescent="0.25">
      <c r="AW2377" s="235"/>
      <c r="AX2377" s="235"/>
      <c r="AY2377" s="236"/>
    </row>
    <row r="2378" spans="49:51" ht="13.5" thickBot="1" x14ac:dyDescent="0.25">
      <c r="AW2378" s="235"/>
      <c r="AX2378" s="235"/>
      <c r="AY2378" s="236"/>
    </row>
    <row r="2379" spans="49:51" ht="13.5" thickBot="1" x14ac:dyDescent="0.25">
      <c r="AW2379" s="235"/>
      <c r="AX2379" s="235"/>
      <c r="AY2379" s="236"/>
    </row>
    <row r="2380" spans="49:51" ht="13.5" thickBot="1" x14ac:dyDescent="0.25">
      <c r="AW2380" s="235"/>
      <c r="AX2380" s="235"/>
      <c r="AY2380" s="236"/>
    </row>
    <row r="2381" spans="49:51" ht="13.5" thickBot="1" x14ac:dyDescent="0.25">
      <c r="AW2381" s="235"/>
      <c r="AX2381" s="235"/>
      <c r="AY2381" s="236"/>
    </row>
    <row r="2382" spans="49:51" ht="13.5" thickBot="1" x14ac:dyDescent="0.25">
      <c r="AW2382" s="235"/>
      <c r="AX2382" s="235"/>
      <c r="AY2382" s="236"/>
    </row>
    <row r="2383" spans="49:51" ht="13.5" thickBot="1" x14ac:dyDescent="0.25">
      <c r="AW2383" s="235"/>
      <c r="AX2383" s="235"/>
      <c r="AY2383" s="236"/>
    </row>
    <row r="2384" spans="49:51" ht="13.5" thickBot="1" x14ac:dyDescent="0.25">
      <c r="AW2384" s="235"/>
      <c r="AX2384" s="235"/>
      <c r="AY2384" s="236"/>
    </row>
    <row r="2385" spans="49:51" ht="13.5" thickBot="1" x14ac:dyDescent="0.25">
      <c r="AW2385" s="235"/>
      <c r="AX2385" s="235"/>
      <c r="AY2385" s="236"/>
    </row>
    <row r="2386" spans="49:51" ht="13.5" thickBot="1" x14ac:dyDescent="0.25">
      <c r="AW2386" s="235"/>
      <c r="AX2386" s="235"/>
      <c r="AY2386" s="236"/>
    </row>
    <row r="2387" spans="49:51" ht="13.5" thickBot="1" x14ac:dyDescent="0.25">
      <c r="AW2387" s="235"/>
      <c r="AX2387" s="235"/>
      <c r="AY2387" s="236"/>
    </row>
    <row r="2388" spans="49:51" ht="13.5" thickBot="1" x14ac:dyDescent="0.25">
      <c r="AW2388" s="235"/>
      <c r="AX2388" s="235"/>
      <c r="AY2388" s="236"/>
    </row>
    <row r="2389" spans="49:51" ht="13.5" thickBot="1" x14ac:dyDescent="0.25">
      <c r="AW2389" s="235"/>
      <c r="AX2389" s="235"/>
      <c r="AY2389" s="236"/>
    </row>
    <row r="2390" spans="49:51" ht="13.5" thickBot="1" x14ac:dyDescent="0.25">
      <c r="AW2390" s="235"/>
      <c r="AX2390" s="235"/>
      <c r="AY2390" s="236"/>
    </row>
    <row r="2391" spans="49:51" ht="13.5" thickBot="1" x14ac:dyDescent="0.25">
      <c r="AW2391" s="235"/>
      <c r="AX2391" s="235"/>
      <c r="AY2391" s="236"/>
    </row>
    <row r="2392" spans="49:51" ht="13.5" thickBot="1" x14ac:dyDescent="0.25">
      <c r="AW2392" s="235"/>
      <c r="AX2392" s="235"/>
      <c r="AY2392" s="236"/>
    </row>
    <row r="2393" spans="49:51" ht="13.5" thickBot="1" x14ac:dyDescent="0.25">
      <c r="AW2393" s="235"/>
      <c r="AX2393" s="235"/>
      <c r="AY2393" s="236"/>
    </row>
    <row r="2394" spans="49:51" ht="13.5" thickBot="1" x14ac:dyDescent="0.25">
      <c r="AW2394" s="235"/>
      <c r="AX2394" s="235"/>
      <c r="AY2394" s="236"/>
    </row>
    <row r="2395" spans="49:51" ht="13.5" thickBot="1" x14ac:dyDescent="0.25">
      <c r="AW2395" s="235"/>
      <c r="AX2395" s="235"/>
      <c r="AY2395" s="236"/>
    </row>
    <row r="2396" spans="49:51" ht="13.5" thickBot="1" x14ac:dyDescent="0.25">
      <c r="AW2396" s="235"/>
      <c r="AX2396" s="235"/>
      <c r="AY2396" s="236"/>
    </row>
    <row r="2397" spans="49:51" ht="13.5" thickBot="1" x14ac:dyDescent="0.25">
      <c r="AW2397" s="235"/>
      <c r="AX2397" s="235"/>
      <c r="AY2397" s="236"/>
    </row>
    <row r="2398" spans="49:51" ht="13.5" thickBot="1" x14ac:dyDescent="0.25">
      <c r="AW2398" s="235"/>
      <c r="AX2398" s="235"/>
      <c r="AY2398" s="236"/>
    </row>
    <row r="2399" spans="49:51" ht="13.5" thickBot="1" x14ac:dyDescent="0.25">
      <c r="AW2399" s="235"/>
      <c r="AX2399" s="235"/>
      <c r="AY2399" s="236"/>
    </row>
    <row r="2400" spans="49:51" ht="13.5" thickBot="1" x14ac:dyDescent="0.25">
      <c r="AW2400" s="235"/>
      <c r="AX2400" s="235"/>
      <c r="AY2400" s="236"/>
    </row>
    <row r="2401" spans="49:51" ht="13.5" thickBot="1" x14ac:dyDescent="0.25">
      <c r="AW2401" s="235"/>
      <c r="AX2401" s="235"/>
      <c r="AY2401" s="236"/>
    </row>
    <row r="2402" spans="49:51" ht="13.5" thickBot="1" x14ac:dyDescent="0.25">
      <c r="AW2402" s="235"/>
      <c r="AX2402" s="235"/>
      <c r="AY2402" s="236"/>
    </row>
    <row r="2403" spans="49:51" ht="13.5" thickBot="1" x14ac:dyDescent="0.25">
      <c r="AW2403" s="235"/>
      <c r="AX2403" s="235"/>
      <c r="AY2403" s="236"/>
    </row>
    <row r="2404" spans="49:51" ht="13.5" thickBot="1" x14ac:dyDescent="0.25">
      <c r="AW2404" s="235"/>
      <c r="AX2404" s="235"/>
      <c r="AY2404" s="236"/>
    </row>
    <row r="2405" spans="49:51" ht="13.5" thickBot="1" x14ac:dyDescent="0.25">
      <c r="AW2405" s="235"/>
      <c r="AX2405" s="235"/>
      <c r="AY2405" s="236"/>
    </row>
    <row r="2406" spans="49:51" ht="13.5" thickBot="1" x14ac:dyDescent="0.25">
      <c r="AW2406" s="235"/>
      <c r="AX2406" s="235"/>
      <c r="AY2406" s="236"/>
    </row>
    <row r="2407" spans="49:51" ht="13.5" thickBot="1" x14ac:dyDescent="0.25">
      <c r="AW2407" s="235"/>
      <c r="AX2407" s="235"/>
      <c r="AY2407" s="236"/>
    </row>
    <row r="2408" spans="49:51" ht="13.5" thickBot="1" x14ac:dyDescent="0.25">
      <c r="AW2408" s="235"/>
      <c r="AX2408" s="235"/>
      <c r="AY2408" s="236"/>
    </row>
    <row r="2409" spans="49:51" ht="13.5" thickBot="1" x14ac:dyDescent="0.25">
      <c r="AW2409" s="235"/>
      <c r="AX2409" s="235"/>
      <c r="AY2409" s="236"/>
    </row>
    <row r="2410" spans="49:51" ht="13.5" thickBot="1" x14ac:dyDescent="0.25">
      <c r="AW2410" s="235"/>
      <c r="AX2410" s="235"/>
      <c r="AY2410" s="236"/>
    </row>
    <row r="2411" spans="49:51" ht="13.5" thickBot="1" x14ac:dyDescent="0.25">
      <c r="AW2411" s="235"/>
      <c r="AX2411" s="235"/>
      <c r="AY2411" s="236"/>
    </row>
    <row r="2412" spans="49:51" ht="13.5" thickBot="1" x14ac:dyDescent="0.25">
      <c r="AW2412" s="235"/>
      <c r="AX2412" s="235"/>
      <c r="AY2412" s="236"/>
    </row>
    <row r="2413" spans="49:51" ht="13.5" thickBot="1" x14ac:dyDescent="0.25">
      <c r="AW2413" s="235"/>
      <c r="AX2413" s="235"/>
      <c r="AY2413" s="236"/>
    </row>
    <row r="2414" spans="49:51" ht="13.5" thickBot="1" x14ac:dyDescent="0.25">
      <c r="AW2414" s="235"/>
      <c r="AX2414" s="235"/>
      <c r="AY2414" s="236"/>
    </row>
    <row r="2415" spans="49:51" ht="13.5" thickBot="1" x14ac:dyDescent="0.25">
      <c r="AW2415" s="235"/>
      <c r="AX2415" s="235"/>
      <c r="AY2415" s="236"/>
    </row>
    <row r="2416" spans="49:51" ht="13.5" thickBot="1" x14ac:dyDescent="0.25">
      <c r="AW2416" s="235"/>
      <c r="AX2416" s="235"/>
      <c r="AY2416" s="236"/>
    </row>
    <row r="2417" spans="49:51" ht="13.5" thickBot="1" x14ac:dyDescent="0.25">
      <c r="AW2417" s="235"/>
      <c r="AX2417" s="235"/>
      <c r="AY2417" s="236"/>
    </row>
    <row r="2418" spans="49:51" ht="13.5" thickBot="1" x14ac:dyDescent="0.25">
      <c r="AW2418" s="235"/>
      <c r="AX2418" s="235"/>
      <c r="AY2418" s="236"/>
    </row>
    <row r="2419" spans="49:51" ht="13.5" thickBot="1" x14ac:dyDescent="0.25">
      <c r="AW2419" s="235"/>
      <c r="AX2419" s="235"/>
      <c r="AY2419" s="236"/>
    </row>
    <row r="2420" spans="49:51" ht="13.5" thickBot="1" x14ac:dyDescent="0.25">
      <c r="AW2420" s="235"/>
      <c r="AX2420" s="235"/>
      <c r="AY2420" s="236"/>
    </row>
    <row r="2421" spans="49:51" ht="13.5" thickBot="1" x14ac:dyDescent="0.25">
      <c r="AW2421" s="235"/>
      <c r="AX2421" s="235"/>
      <c r="AY2421" s="236"/>
    </row>
    <row r="2422" spans="49:51" ht="13.5" thickBot="1" x14ac:dyDescent="0.25">
      <c r="AW2422" s="235"/>
      <c r="AX2422" s="235"/>
      <c r="AY2422" s="236"/>
    </row>
    <row r="2423" spans="49:51" ht="13.5" thickBot="1" x14ac:dyDescent="0.25">
      <c r="AW2423" s="235"/>
      <c r="AX2423" s="235"/>
      <c r="AY2423" s="236"/>
    </row>
    <row r="2424" spans="49:51" ht="13.5" thickBot="1" x14ac:dyDescent="0.25">
      <c r="AW2424" s="235"/>
      <c r="AX2424" s="235"/>
      <c r="AY2424" s="236"/>
    </row>
    <row r="2425" spans="49:51" ht="13.5" thickBot="1" x14ac:dyDescent="0.25">
      <c r="AW2425" s="235"/>
      <c r="AX2425" s="235"/>
      <c r="AY2425" s="236"/>
    </row>
    <row r="2426" spans="49:51" ht="13.5" thickBot="1" x14ac:dyDescent="0.25">
      <c r="AW2426" s="235"/>
      <c r="AX2426" s="235"/>
      <c r="AY2426" s="236"/>
    </row>
    <row r="2427" spans="49:51" ht="13.5" thickBot="1" x14ac:dyDescent="0.25">
      <c r="AW2427" s="235"/>
      <c r="AX2427" s="235"/>
      <c r="AY2427" s="236"/>
    </row>
    <row r="2428" spans="49:51" ht="13.5" thickBot="1" x14ac:dyDescent="0.25">
      <c r="AW2428" s="235"/>
      <c r="AX2428" s="235"/>
      <c r="AY2428" s="236"/>
    </row>
    <row r="2429" spans="49:51" ht="13.5" thickBot="1" x14ac:dyDescent="0.25">
      <c r="AW2429" s="235"/>
      <c r="AX2429" s="235"/>
      <c r="AY2429" s="236"/>
    </row>
    <row r="2430" spans="49:51" ht="13.5" thickBot="1" x14ac:dyDescent="0.25">
      <c r="AW2430" s="235"/>
      <c r="AX2430" s="235"/>
      <c r="AY2430" s="236"/>
    </row>
    <row r="2431" spans="49:51" ht="13.5" thickBot="1" x14ac:dyDescent="0.25">
      <c r="AW2431" s="235"/>
      <c r="AX2431" s="235"/>
      <c r="AY2431" s="236"/>
    </row>
    <row r="2432" spans="49:51" ht="13.5" thickBot="1" x14ac:dyDescent="0.25">
      <c r="AW2432" s="235"/>
      <c r="AX2432" s="235"/>
      <c r="AY2432" s="236"/>
    </row>
    <row r="2433" spans="49:51" ht="13.5" thickBot="1" x14ac:dyDescent="0.25">
      <c r="AW2433" s="235"/>
      <c r="AX2433" s="235"/>
      <c r="AY2433" s="236"/>
    </row>
    <row r="2434" spans="49:51" ht="13.5" thickBot="1" x14ac:dyDescent="0.25">
      <c r="AW2434" s="235"/>
      <c r="AX2434" s="235"/>
      <c r="AY2434" s="236"/>
    </row>
    <row r="2435" spans="49:51" ht="13.5" thickBot="1" x14ac:dyDescent="0.25">
      <c r="AW2435" s="235"/>
      <c r="AX2435" s="235"/>
      <c r="AY2435" s="236"/>
    </row>
    <row r="2436" spans="49:51" ht="13.5" thickBot="1" x14ac:dyDescent="0.25">
      <c r="AW2436" s="235"/>
      <c r="AX2436" s="235"/>
      <c r="AY2436" s="236"/>
    </row>
    <row r="2437" spans="49:51" ht="13.5" thickBot="1" x14ac:dyDescent="0.25">
      <c r="AW2437" s="235"/>
      <c r="AX2437" s="235"/>
      <c r="AY2437" s="236"/>
    </row>
    <row r="2438" spans="49:51" ht="13.5" thickBot="1" x14ac:dyDescent="0.25">
      <c r="AW2438" s="235"/>
      <c r="AX2438" s="235"/>
      <c r="AY2438" s="236"/>
    </row>
    <row r="2439" spans="49:51" ht="13.5" thickBot="1" x14ac:dyDescent="0.25">
      <c r="AW2439" s="235"/>
      <c r="AX2439" s="235"/>
      <c r="AY2439" s="236"/>
    </row>
    <row r="2440" spans="49:51" ht="13.5" thickBot="1" x14ac:dyDescent="0.25">
      <c r="AW2440" s="235"/>
      <c r="AX2440" s="235"/>
      <c r="AY2440" s="236"/>
    </row>
    <row r="2441" spans="49:51" ht="13.5" thickBot="1" x14ac:dyDescent="0.25">
      <c r="AW2441" s="235"/>
      <c r="AX2441" s="235"/>
      <c r="AY2441" s="236"/>
    </row>
    <row r="2442" spans="49:51" ht="13.5" thickBot="1" x14ac:dyDescent="0.25">
      <c r="AW2442" s="235"/>
      <c r="AX2442" s="235"/>
      <c r="AY2442" s="236"/>
    </row>
    <row r="2443" spans="49:51" ht="13.5" thickBot="1" x14ac:dyDescent="0.25">
      <c r="AW2443" s="235"/>
      <c r="AX2443" s="235"/>
      <c r="AY2443" s="236"/>
    </row>
    <row r="2444" spans="49:51" ht="13.5" thickBot="1" x14ac:dyDescent="0.25">
      <c r="AW2444" s="235"/>
      <c r="AX2444" s="235"/>
      <c r="AY2444" s="236"/>
    </row>
    <row r="2445" spans="49:51" ht="13.5" thickBot="1" x14ac:dyDescent="0.25">
      <c r="AW2445" s="235"/>
      <c r="AX2445" s="235"/>
      <c r="AY2445" s="236"/>
    </row>
    <row r="2446" spans="49:51" ht="13.5" thickBot="1" x14ac:dyDescent="0.25">
      <c r="AW2446" s="235"/>
      <c r="AX2446" s="235"/>
      <c r="AY2446" s="236"/>
    </row>
    <row r="2447" spans="49:51" ht="13.5" thickBot="1" x14ac:dyDescent="0.25">
      <c r="AW2447" s="235"/>
      <c r="AX2447" s="235"/>
      <c r="AY2447" s="236"/>
    </row>
    <row r="2448" spans="49:51" ht="13.5" thickBot="1" x14ac:dyDescent="0.25">
      <c r="AW2448" s="235"/>
      <c r="AX2448" s="235"/>
      <c r="AY2448" s="236"/>
    </row>
    <row r="2449" spans="49:51" ht="13.5" thickBot="1" x14ac:dyDescent="0.25">
      <c r="AW2449" s="235"/>
      <c r="AX2449" s="235"/>
      <c r="AY2449" s="236"/>
    </row>
    <row r="2450" spans="49:51" ht="13.5" thickBot="1" x14ac:dyDescent="0.25">
      <c r="AW2450" s="235"/>
      <c r="AX2450" s="235"/>
      <c r="AY2450" s="236"/>
    </row>
    <row r="2451" spans="49:51" ht="13.5" thickBot="1" x14ac:dyDescent="0.25">
      <c r="AW2451" s="235"/>
      <c r="AX2451" s="235"/>
      <c r="AY2451" s="236"/>
    </row>
    <row r="2452" spans="49:51" ht="13.5" thickBot="1" x14ac:dyDescent="0.25">
      <c r="AW2452" s="235"/>
      <c r="AX2452" s="235"/>
      <c r="AY2452" s="236"/>
    </row>
    <row r="2453" spans="49:51" ht="13.5" thickBot="1" x14ac:dyDescent="0.25">
      <c r="AW2453" s="235"/>
      <c r="AX2453" s="235"/>
      <c r="AY2453" s="236"/>
    </row>
    <row r="2454" spans="49:51" ht="13.5" thickBot="1" x14ac:dyDescent="0.25">
      <c r="AW2454" s="235"/>
      <c r="AX2454" s="235"/>
      <c r="AY2454" s="236"/>
    </row>
    <row r="2455" spans="49:51" ht="13.5" thickBot="1" x14ac:dyDescent="0.25">
      <c r="AW2455" s="235"/>
      <c r="AX2455" s="235"/>
      <c r="AY2455" s="236"/>
    </row>
    <row r="2456" spans="49:51" ht="13.5" thickBot="1" x14ac:dyDescent="0.25">
      <c r="AW2456" s="235"/>
      <c r="AX2456" s="235"/>
      <c r="AY2456" s="236"/>
    </row>
    <row r="2457" spans="49:51" ht="13.5" thickBot="1" x14ac:dyDescent="0.25">
      <c r="AW2457" s="235"/>
      <c r="AX2457" s="235"/>
      <c r="AY2457" s="236"/>
    </row>
    <row r="2458" spans="49:51" ht="13.5" thickBot="1" x14ac:dyDescent="0.25">
      <c r="AW2458" s="235"/>
      <c r="AX2458" s="235"/>
      <c r="AY2458" s="236"/>
    </row>
    <row r="2459" spans="49:51" ht="13.5" thickBot="1" x14ac:dyDescent="0.25">
      <c r="AW2459" s="235"/>
      <c r="AX2459" s="235"/>
      <c r="AY2459" s="236"/>
    </row>
    <row r="2460" spans="49:51" ht="13.5" thickBot="1" x14ac:dyDescent="0.25">
      <c r="AW2460" s="235"/>
      <c r="AX2460" s="235"/>
      <c r="AY2460" s="236"/>
    </row>
    <row r="2461" spans="49:51" ht="13.5" thickBot="1" x14ac:dyDescent="0.25">
      <c r="AW2461" s="235"/>
      <c r="AX2461" s="235"/>
      <c r="AY2461" s="236"/>
    </row>
    <row r="2462" spans="49:51" ht="13.5" thickBot="1" x14ac:dyDescent="0.25">
      <c r="AW2462" s="235"/>
      <c r="AX2462" s="235"/>
      <c r="AY2462" s="236"/>
    </row>
    <row r="2463" spans="49:51" ht="13.5" thickBot="1" x14ac:dyDescent="0.25">
      <c r="AW2463" s="235"/>
      <c r="AX2463" s="235"/>
      <c r="AY2463" s="236"/>
    </row>
    <row r="2464" spans="49:51" ht="13.5" thickBot="1" x14ac:dyDescent="0.25">
      <c r="AW2464" s="235"/>
      <c r="AX2464" s="235"/>
      <c r="AY2464" s="236"/>
    </row>
    <row r="2465" spans="49:51" ht="13.5" thickBot="1" x14ac:dyDescent="0.25">
      <c r="AW2465" s="235"/>
      <c r="AX2465" s="235"/>
      <c r="AY2465" s="236"/>
    </row>
    <row r="2466" spans="49:51" ht="13.5" thickBot="1" x14ac:dyDescent="0.25">
      <c r="AW2466" s="235"/>
      <c r="AX2466" s="235"/>
      <c r="AY2466" s="236"/>
    </row>
    <row r="2467" spans="49:51" ht="13.5" thickBot="1" x14ac:dyDescent="0.25">
      <c r="AW2467" s="235"/>
      <c r="AX2467" s="235"/>
      <c r="AY2467" s="236"/>
    </row>
    <row r="2468" spans="49:51" ht="13.5" thickBot="1" x14ac:dyDescent="0.25">
      <c r="AW2468" s="235"/>
      <c r="AX2468" s="235"/>
      <c r="AY2468" s="236"/>
    </row>
    <row r="2469" spans="49:51" ht="13.5" thickBot="1" x14ac:dyDescent="0.25">
      <c r="AW2469" s="235"/>
      <c r="AX2469" s="235"/>
      <c r="AY2469" s="236"/>
    </row>
    <row r="2470" spans="49:51" ht="13.5" thickBot="1" x14ac:dyDescent="0.25">
      <c r="AW2470" s="235"/>
      <c r="AX2470" s="235"/>
      <c r="AY2470" s="236"/>
    </row>
    <row r="2471" spans="49:51" ht="13.5" thickBot="1" x14ac:dyDescent="0.25">
      <c r="AW2471" s="235"/>
      <c r="AX2471" s="235"/>
      <c r="AY2471" s="236"/>
    </row>
    <row r="2472" spans="49:51" ht="13.5" thickBot="1" x14ac:dyDescent="0.25">
      <c r="AW2472" s="235"/>
      <c r="AX2472" s="235"/>
      <c r="AY2472" s="236"/>
    </row>
    <row r="2473" spans="49:51" ht="13.5" thickBot="1" x14ac:dyDescent="0.25">
      <c r="AW2473" s="235"/>
      <c r="AX2473" s="235"/>
      <c r="AY2473" s="236"/>
    </row>
    <row r="2474" spans="49:51" ht="13.5" thickBot="1" x14ac:dyDescent="0.25">
      <c r="AW2474" s="235"/>
      <c r="AX2474" s="235"/>
      <c r="AY2474" s="236"/>
    </row>
    <row r="2475" spans="49:51" ht="13.5" thickBot="1" x14ac:dyDescent="0.25">
      <c r="AW2475" s="235"/>
      <c r="AX2475" s="235"/>
      <c r="AY2475" s="236"/>
    </row>
    <row r="2476" spans="49:51" ht="13.5" thickBot="1" x14ac:dyDescent="0.25">
      <c r="AW2476" s="235"/>
      <c r="AX2476" s="235"/>
      <c r="AY2476" s="236"/>
    </row>
    <row r="2477" spans="49:51" ht="13.5" thickBot="1" x14ac:dyDescent="0.25">
      <c r="AW2477" s="235"/>
      <c r="AX2477" s="235"/>
      <c r="AY2477" s="236"/>
    </row>
    <row r="2478" spans="49:51" ht="13.5" thickBot="1" x14ac:dyDescent="0.25">
      <c r="AW2478" s="235"/>
      <c r="AX2478" s="235"/>
      <c r="AY2478" s="236"/>
    </row>
    <row r="2479" spans="49:51" ht="13.5" thickBot="1" x14ac:dyDescent="0.25">
      <c r="AW2479" s="235"/>
      <c r="AX2479" s="235"/>
      <c r="AY2479" s="236"/>
    </row>
    <row r="2480" spans="49:51" ht="13.5" thickBot="1" x14ac:dyDescent="0.25">
      <c r="AW2480" s="235"/>
      <c r="AX2480" s="235"/>
      <c r="AY2480" s="236"/>
    </row>
    <row r="2481" spans="49:51" ht="13.5" thickBot="1" x14ac:dyDescent="0.25">
      <c r="AW2481" s="235"/>
      <c r="AX2481" s="235"/>
      <c r="AY2481" s="236"/>
    </row>
    <row r="2482" spans="49:51" ht="13.5" thickBot="1" x14ac:dyDescent="0.25">
      <c r="AW2482" s="235"/>
      <c r="AX2482" s="235"/>
      <c r="AY2482" s="236"/>
    </row>
    <row r="2483" spans="49:51" ht="13.5" thickBot="1" x14ac:dyDescent="0.25">
      <c r="AW2483" s="235"/>
      <c r="AX2483" s="235"/>
      <c r="AY2483" s="236"/>
    </row>
    <row r="2484" spans="49:51" ht="13.5" thickBot="1" x14ac:dyDescent="0.25">
      <c r="AW2484" s="235"/>
      <c r="AX2484" s="235"/>
      <c r="AY2484" s="236"/>
    </row>
    <row r="2485" spans="49:51" ht="13.5" thickBot="1" x14ac:dyDescent="0.25">
      <c r="AW2485" s="235"/>
      <c r="AX2485" s="235"/>
      <c r="AY2485" s="236"/>
    </row>
    <row r="2486" spans="49:51" ht="13.5" thickBot="1" x14ac:dyDescent="0.25">
      <c r="AW2486" s="235"/>
      <c r="AX2486" s="235"/>
      <c r="AY2486" s="236"/>
    </row>
    <row r="2487" spans="49:51" ht="13.5" thickBot="1" x14ac:dyDescent="0.25">
      <c r="AW2487" s="235"/>
      <c r="AX2487" s="235"/>
      <c r="AY2487" s="236"/>
    </row>
    <row r="2488" spans="49:51" ht="13.5" thickBot="1" x14ac:dyDescent="0.25">
      <c r="AW2488" s="235"/>
      <c r="AX2488" s="235"/>
      <c r="AY2488" s="236"/>
    </row>
    <row r="2489" spans="49:51" ht="13.5" thickBot="1" x14ac:dyDescent="0.25">
      <c r="AW2489" s="235"/>
      <c r="AX2489" s="235"/>
      <c r="AY2489" s="236"/>
    </row>
    <row r="2490" spans="49:51" ht="13.5" thickBot="1" x14ac:dyDescent="0.25">
      <c r="AW2490" s="235"/>
      <c r="AX2490" s="235"/>
      <c r="AY2490" s="236"/>
    </row>
    <row r="2491" spans="49:51" ht="13.5" thickBot="1" x14ac:dyDescent="0.25">
      <c r="AW2491" s="235"/>
      <c r="AX2491" s="235"/>
      <c r="AY2491" s="236"/>
    </row>
    <row r="2492" spans="49:51" ht="13.5" thickBot="1" x14ac:dyDescent="0.25">
      <c r="AW2492" s="235"/>
      <c r="AX2492" s="235"/>
      <c r="AY2492" s="236"/>
    </row>
    <row r="2493" spans="49:51" ht="13.5" thickBot="1" x14ac:dyDescent="0.25">
      <c r="AW2493" s="235"/>
      <c r="AX2493" s="235"/>
      <c r="AY2493" s="236"/>
    </row>
    <row r="2494" spans="49:51" ht="13.5" thickBot="1" x14ac:dyDescent="0.25">
      <c r="AW2494" s="235"/>
      <c r="AX2494" s="235"/>
      <c r="AY2494" s="236"/>
    </row>
    <row r="2495" spans="49:51" ht="13.5" thickBot="1" x14ac:dyDescent="0.25">
      <c r="AW2495" s="235"/>
      <c r="AX2495" s="235"/>
      <c r="AY2495" s="236"/>
    </row>
    <row r="2496" spans="49:51" ht="13.5" thickBot="1" x14ac:dyDescent="0.25">
      <c r="AW2496" s="235"/>
      <c r="AX2496" s="235"/>
      <c r="AY2496" s="236"/>
    </row>
    <row r="2497" spans="49:51" ht="13.5" thickBot="1" x14ac:dyDescent="0.25">
      <c r="AW2497" s="235"/>
      <c r="AX2497" s="235"/>
      <c r="AY2497" s="236"/>
    </row>
    <row r="2498" spans="49:51" ht="13.5" thickBot="1" x14ac:dyDescent="0.25">
      <c r="AW2498" s="235"/>
      <c r="AX2498" s="235"/>
      <c r="AY2498" s="236"/>
    </row>
    <row r="2499" spans="49:51" ht="13.5" thickBot="1" x14ac:dyDescent="0.25">
      <c r="AW2499" s="235"/>
      <c r="AX2499" s="235"/>
      <c r="AY2499" s="236"/>
    </row>
    <row r="2500" spans="49:51" ht="13.5" thickBot="1" x14ac:dyDescent="0.25">
      <c r="AW2500" s="235"/>
      <c r="AX2500" s="235"/>
      <c r="AY2500" s="236"/>
    </row>
    <row r="2501" spans="49:51" ht="13.5" thickBot="1" x14ac:dyDescent="0.25">
      <c r="AW2501" s="235"/>
      <c r="AX2501" s="235"/>
      <c r="AY2501" s="236"/>
    </row>
    <row r="2502" spans="49:51" ht="13.5" thickBot="1" x14ac:dyDescent="0.25">
      <c r="AW2502" s="235"/>
      <c r="AX2502" s="235"/>
      <c r="AY2502" s="236"/>
    </row>
    <row r="2503" spans="49:51" ht="13.5" thickBot="1" x14ac:dyDescent="0.25">
      <c r="AW2503" s="235"/>
      <c r="AX2503" s="235"/>
      <c r="AY2503" s="236"/>
    </row>
    <row r="2504" spans="49:51" ht="13.5" thickBot="1" x14ac:dyDescent="0.25">
      <c r="AW2504" s="235"/>
      <c r="AX2504" s="235"/>
      <c r="AY2504" s="236"/>
    </row>
    <row r="2505" spans="49:51" ht="13.5" thickBot="1" x14ac:dyDescent="0.25">
      <c r="AW2505" s="235"/>
      <c r="AX2505" s="235"/>
      <c r="AY2505" s="236"/>
    </row>
    <row r="2506" spans="49:51" ht="13.5" thickBot="1" x14ac:dyDescent="0.25">
      <c r="AW2506" s="235"/>
      <c r="AX2506" s="235"/>
      <c r="AY2506" s="236"/>
    </row>
    <row r="2507" spans="49:51" ht="13.5" thickBot="1" x14ac:dyDescent="0.25">
      <c r="AW2507" s="235"/>
      <c r="AX2507" s="235"/>
      <c r="AY2507" s="236"/>
    </row>
    <row r="2508" spans="49:51" ht="13.5" thickBot="1" x14ac:dyDescent="0.25">
      <c r="AW2508" s="235"/>
      <c r="AX2508" s="235"/>
      <c r="AY2508" s="236"/>
    </row>
    <row r="2509" spans="49:51" ht="13.5" thickBot="1" x14ac:dyDescent="0.25">
      <c r="AW2509" s="235"/>
      <c r="AX2509" s="235"/>
      <c r="AY2509" s="236"/>
    </row>
    <row r="2510" spans="49:51" ht="13.5" thickBot="1" x14ac:dyDescent="0.25">
      <c r="AW2510" s="235"/>
      <c r="AX2510" s="235"/>
      <c r="AY2510" s="236"/>
    </row>
    <row r="2511" spans="49:51" ht="13.5" thickBot="1" x14ac:dyDescent="0.25">
      <c r="AW2511" s="235"/>
      <c r="AX2511" s="235"/>
      <c r="AY2511" s="236"/>
    </row>
    <row r="2512" spans="49:51" ht="13.5" thickBot="1" x14ac:dyDescent="0.25">
      <c r="AW2512" s="235"/>
      <c r="AX2512" s="235"/>
      <c r="AY2512" s="236"/>
    </row>
    <row r="2513" spans="49:51" ht="13.5" thickBot="1" x14ac:dyDescent="0.25">
      <c r="AW2513" s="235"/>
      <c r="AX2513" s="235"/>
      <c r="AY2513" s="236"/>
    </row>
    <row r="2514" spans="49:51" ht="13.5" thickBot="1" x14ac:dyDescent="0.25">
      <c r="AW2514" s="235"/>
      <c r="AX2514" s="235"/>
      <c r="AY2514" s="236"/>
    </row>
    <row r="2515" spans="49:51" ht="13.5" thickBot="1" x14ac:dyDescent="0.25">
      <c r="AW2515" s="235"/>
      <c r="AX2515" s="235"/>
      <c r="AY2515" s="236"/>
    </row>
    <row r="2516" spans="49:51" ht="13.5" thickBot="1" x14ac:dyDescent="0.25">
      <c r="AW2516" s="235"/>
      <c r="AX2516" s="235"/>
      <c r="AY2516" s="236"/>
    </row>
    <row r="2517" spans="49:51" ht="13.5" thickBot="1" x14ac:dyDescent="0.25">
      <c r="AW2517" s="235"/>
      <c r="AX2517" s="235"/>
      <c r="AY2517" s="236"/>
    </row>
    <row r="2518" spans="49:51" ht="13.5" thickBot="1" x14ac:dyDescent="0.25">
      <c r="AW2518" s="235"/>
      <c r="AX2518" s="235"/>
      <c r="AY2518" s="236"/>
    </row>
    <row r="2519" spans="49:51" ht="13.5" thickBot="1" x14ac:dyDescent="0.25">
      <c r="AW2519" s="235"/>
      <c r="AX2519" s="235"/>
      <c r="AY2519" s="236"/>
    </row>
    <row r="2520" spans="49:51" ht="13.5" thickBot="1" x14ac:dyDescent="0.25">
      <c r="AW2520" s="235"/>
      <c r="AX2520" s="235"/>
      <c r="AY2520" s="236"/>
    </row>
    <row r="2521" spans="49:51" ht="13.5" thickBot="1" x14ac:dyDescent="0.25">
      <c r="AW2521" s="235"/>
      <c r="AX2521" s="235"/>
      <c r="AY2521" s="236"/>
    </row>
    <row r="2522" spans="49:51" ht="13.5" thickBot="1" x14ac:dyDescent="0.25">
      <c r="AW2522" s="235"/>
      <c r="AX2522" s="235"/>
      <c r="AY2522" s="236"/>
    </row>
    <row r="2523" spans="49:51" ht="13.5" thickBot="1" x14ac:dyDescent="0.25">
      <c r="AW2523" s="235"/>
      <c r="AX2523" s="235"/>
      <c r="AY2523" s="236"/>
    </row>
    <row r="2524" spans="49:51" ht="13.5" thickBot="1" x14ac:dyDescent="0.25">
      <c r="AW2524" s="235"/>
      <c r="AX2524" s="235"/>
      <c r="AY2524" s="236"/>
    </row>
    <row r="2525" spans="49:51" ht="13.5" thickBot="1" x14ac:dyDescent="0.25">
      <c r="AW2525" s="235"/>
      <c r="AX2525" s="235"/>
      <c r="AY2525" s="236"/>
    </row>
    <row r="2526" spans="49:51" ht="13.5" thickBot="1" x14ac:dyDescent="0.25">
      <c r="AW2526" s="235"/>
      <c r="AX2526" s="235"/>
      <c r="AY2526" s="236"/>
    </row>
    <row r="2527" spans="49:51" ht="13.5" thickBot="1" x14ac:dyDescent="0.25">
      <c r="AW2527" s="235"/>
      <c r="AX2527" s="235"/>
      <c r="AY2527" s="236"/>
    </row>
    <row r="2528" spans="49:51" ht="13.5" thickBot="1" x14ac:dyDescent="0.25">
      <c r="AW2528" s="235"/>
      <c r="AX2528" s="235"/>
      <c r="AY2528" s="236"/>
    </row>
    <row r="2529" spans="49:51" ht="13.5" thickBot="1" x14ac:dyDescent="0.25">
      <c r="AW2529" s="235"/>
      <c r="AX2529" s="235"/>
      <c r="AY2529" s="236"/>
    </row>
    <row r="2530" spans="49:51" ht="13.5" thickBot="1" x14ac:dyDescent="0.25">
      <c r="AW2530" s="235"/>
      <c r="AX2530" s="235"/>
      <c r="AY2530" s="236"/>
    </row>
    <row r="2531" spans="49:51" ht="13.5" thickBot="1" x14ac:dyDescent="0.25">
      <c r="AW2531" s="235"/>
      <c r="AX2531" s="235"/>
      <c r="AY2531" s="236"/>
    </row>
    <row r="2532" spans="49:51" ht="13.5" thickBot="1" x14ac:dyDescent="0.25">
      <c r="AW2532" s="235"/>
      <c r="AX2532" s="235"/>
      <c r="AY2532" s="236"/>
    </row>
    <row r="2533" spans="49:51" ht="13.5" thickBot="1" x14ac:dyDescent="0.25">
      <c r="AW2533" s="235"/>
      <c r="AX2533" s="235"/>
      <c r="AY2533" s="236"/>
    </row>
    <row r="2534" spans="49:51" ht="13.5" thickBot="1" x14ac:dyDescent="0.25">
      <c r="AW2534" s="235"/>
      <c r="AX2534" s="235"/>
      <c r="AY2534" s="236"/>
    </row>
    <row r="2535" spans="49:51" ht="13.5" thickBot="1" x14ac:dyDescent="0.25">
      <c r="AW2535" s="235"/>
      <c r="AX2535" s="235"/>
      <c r="AY2535" s="236"/>
    </row>
    <row r="2536" spans="49:51" ht="13.5" thickBot="1" x14ac:dyDescent="0.25">
      <c r="AW2536" s="235"/>
      <c r="AX2536" s="235"/>
      <c r="AY2536" s="236"/>
    </row>
    <row r="2537" spans="49:51" ht="13.5" thickBot="1" x14ac:dyDescent="0.25">
      <c r="AW2537" s="235"/>
      <c r="AX2537" s="235"/>
      <c r="AY2537" s="236"/>
    </row>
    <row r="2538" spans="49:51" ht="13.5" thickBot="1" x14ac:dyDescent="0.25">
      <c r="AW2538" s="235"/>
      <c r="AX2538" s="235"/>
      <c r="AY2538" s="236"/>
    </row>
    <row r="2539" spans="49:51" ht="13.5" thickBot="1" x14ac:dyDescent="0.25">
      <c r="AW2539" s="235"/>
      <c r="AX2539" s="235"/>
      <c r="AY2539" s="236"/>
    </row>
    <row r="2540" spans="49:51" ht="13.5" thickBot="1" x14ac:dyDescent="0.25">
      <c r="AW2540" s="235"/>
      <c r="AX2540" s="235"/>
      <c r="AY2540" s="236"/>
    </row>
    <row r="2541" spans="49:51" ht="13.5" thickBot="1" x14ac:dyDescent="0.25">
      <c r="AW2541" s="235"/>
      <c r="AX2541" s="235"/>
      <c r="AY2541" s="236"/>
    </row>
    <row r="2542" spans="49:51" ht="13.5" thickBot="1" x14ac:dyDescent="0.25">
      <c r="AW2542" s="235"/>
      <c r="AX2542" s="235"/>
      <c r="AY2542" s="236"/>
    </row>
    <row r="2543" spans="49:51" ht="13.5" thickBot="1" x14ac:dyDescent="0.25">
      <c r="AW2543" s="235"/>
      <c r="AX2543" s="235"/>
      <c r="AY2543" s="236"/>
    </row>
    <row r="2544" spans="49:51" ht="13.5" thickBot="1" x14ac:dyDescent="0.25">
      <c r="AW2544" s="235"/>
      <c r="AX2544" s="235"/>
      <c r="AY2544" s="236"/>
    </row>
    <row r="2545" spans="49:51" ht="13.5" thickBot="1" x14ac:dyDescent="0.25">
      <c r="AW2545" s="235"/>
      <c r="AX2545" s="235"/>
      <c r="AY2545" s="236"/>
    </row>
    <row r="2546" spans="49:51" ht="13.5" thickBot="1" x14ac:dyDescent="0.25">
      <c r="AW2546" s="235"/>
      <c r="AX2546" s="235"/>
      <c r="AY2546" s="236"/>
    </row>
    <row r="2547" spans="49:51" ht="13.5" thickBot="1" x14ac:dyDescent="0.25">
      <c r="AW2547" s="235"/>
      <c r="AX2547" s="235"/>
      <c r="AY2547" s="236"/>
    </row>
    <row r="2548" spans="49:51" ht="13.5" thickBot="1" x14ac:dyDescent="0.25">
      <c r="AW2548" s="235"/>
      <c r="AX2548" s="235"/>
      <c r="AY2548" s="236"/>
    </row>
    <row r="2549" spans="49:51" ht="13.5" thickBot="1" x14ac:dyDescent="0.25">
      <c r="AW2549" s="235"/>
      <c r="AX2549" s="235"/>
      <c r="AY2549" s="236"/>
    </row>
    <row r="2550" spans="49:51" ht="13.5" thickBot="1" x14ac:dyDescent="0.25">
      <c r="AW2550" s="235"/>
      <c r="AX2550" s="235"/>
      <c r="AY2550" s="236"/>
    </row>
    <row r="2551" spans="49:51" ht="13.5" thickBot="1" x14ac:dyDescent="0.25">
      <c r="AW2551" s="235"/>
      <c r="AX2551" s="235"/>
      <c r="AY2551" s="236"/>
    </row>
    <row r="2552" spans="49:51" ht="13.5" thickBot="1" x14ac:dyDescent="0.25">
      <c r="AW2552" s="235"/>
      <c r="AX2552" s="235"/>
      <c r="AY2552" s="236"/>
    </row>
    <row r="2553" spans="49:51" ht="13.5" thickBot="1" x14ac:dyDescent="0.25">
      <c r="AW2553" s="235"/>
      <c r="AX2553" s="235"/>
      <c r="AY2553" s="236"/>
    </row>
    <row r="2554" spans="49:51" ht="13.5" thickBot="1" x14ac:dyDescent="0.25">
      <c r="AW2554" s="235"/>
      <c r="AX2554" s="235"/>
      <c r="AY2554" s="236"/>
    </row>
    <row r="2555" spans="49:51" ht="13.5" thickBot="1" x14ac:dyDescent="0.25">
      <c r="AW2555" s="235"/>
      <c r="AX2555" s="235"/>
      <c r="AY2555" s="236"/>
    </row>
    <row r="2556" spans="49:51" ht="13.5" thickBot="1" x14ac:dyDescent="0.25">
      <c r="AW2556" s="235"/>
      <c r="AX2556" s="235"/>
      <c r="AY2556" s="236"/>
    </row>
    <row r="2557" spans="49:51" ht="13.5" thickBot="1" x14ac:dyDescent="0.25">
      <c r="AW2557" s="235"/>
      <c r="AX2557" s="235"/>
      <c r="AY2557" s="236"/>
    </row>
    <row r="2558" spans="49:51" ht="13.5" thickBot="1" x14ac:dyDescent="0.25">
      <c r="AW2558" s="235"/>
      <c r="AX2558" s="235"/>
      <c r="AY2558" s="236"/>
    </row>
    <row r="2559" spans="49:51" ht="13.5" thickBot="1" x14ac:dyDescent="0.25">
      <c r="AW2559" s="235"/>
      <c r="AX2559" s="235"/>
      <c r="AY2559" s="236"/>
    </row>
    <row r="2560" spans="49:51" ht="13.5" thickBot="1" x14ac:dyDescent="0.25">
      <c r="AW2560" s="235"/>
      <c r="AX2560" s="235"/>
      <c r="AY2560" s="236"/>
    </row>
    <row r="2561" spans="49:51" ht="13.5" thickBot="1" x14ac:dyDescent="0.25">
      <c r="AW2561" s="235"/>
      <c r="AX2561" s="235"/>
      <c r="AY2561" s="236"/>
    </row>
    <row r="2562" spans="49:51" ht="13.5" thickBot="1" x14ac:dyDescent="0.25">
      <c r="AW2562" s="235"/>
      <c r="AX2562" s="235"/>
      <c r="AY2562" s="236"/>
    </row>
    <row r="2563" spans="49:51" ht="13.5" thickBot="1" x14ac:dyDescent="0.25">
      <c r="AW2563" s="235"/>
      <c r="AX2563" s="235"/>
      <c r="AY2563" s="236"/>
    </row>
    <row r="2564" spans="49:51" ht="13.5" thickBot="1" x14ac:dyDescent="0.25">
      <c r="AW2564" s="235"/>
      <c r="AX2564" s="235"/>
      <c r="AY2564" s="236"/>
    </row>
    <row r="2565" spans="49:51" ht="13.5" thickBot="1" x14ac:dyDescent="0.25">
      <c r="AW2565" s="235"/>
      <c r="AX2565" s="235"/>
      <c r="AY2565" s="236"/>
    </row>
    <row r="2566" spans="49:51" ht="13.5" thickBot="1" x14ac:dyDescent="0.25">
      <c r="AW2566" s="235"/>
      <c r="AX2566" s="235"/>
      <c r="AY2566" s="236"/>
    </row>
    <row r="2567" spans="49:51" ht="13.5" thickBot="1" x14ac:dyDescent="0.25">
      <c r="AW2567" s="235"/>
      <c r="AX2567" s="235"/>
      <c r="AY2567" s="236"/>
    </row>
    <row r="2568" spans="49:51" ht="13.5" thickBot="1" x14ac:dyDescent="0.25">
      <c r="AW2568" s="235"/>
      <c r="AX2568" s="235"/>
      <c r="AY2568" s="236"/>
    </row>
    <row r="2569" spans="49:51" ht="13.5" thickBot="1" x14ac:dyDescent="0.25">
      <c r="AW2569" s="235"/>
      <c r="AX2569" s="235"/>
      <c r="AY2569" s="236"/>
    </row>
    <row r="2570" spans="49:51" ht="13.5" thickBot="1" x14ac:dyDescent="0.25">
      <c r="AW2570" s="235"/>
      <c r="AX2570" s="235"/>
      <c r="AY2570" s="236"/>
    </row>
    <row r="2571" spans="49:51" ht="13.5" thickBot="1" x14ac:dyDescent="0.25">
      <c r="AW2571" s="235"/>
      <c r="AX2571" s="235"/>
      <c r="AY2571" s="236"/>
    </row>
    <row r="2572" spans="49:51" ht="13.5" thickBot="1" x14ac:dyDescent="0.25">
      <c r="AW2572" s="235"/>
      <c r="AX2572" s="235"/>
      <c r="AY2572" s="236"/>
    </row>
    <row r="2573" spans="49:51" ht="13.5" thickBot="1" x14ac:dyDescent="0.25">
      <c r="AW2573" s="235"/>
      <c r="AX2573" s="235"/>
      <c r="AY2573" s="236"/>
    </row>
    <row r="2574" spans="49:51" ht="13.5" thickBot="1" x14ac:dyDescent="0.25">
      <c r="AW2574" s="235"/>
      <c r="AX2574" s="235"/>
      <c r="AY2574" s="236"/>
    </row>
    <row r="2575" spans="49:51" ht="13.5" thickBot="1" x14ac:dyDescent="0.25">
      <c r="AW2575" s="235"/>
      <c r="AX2575" s="235"/>
      <c r="AY2575" s="236"/>
    </row>
    <row r="2576" spans="49:51" ht="13.5" thickBot="1" x14ac:dyDescent="0.25">
      <c r="AW2576" s="235"/>
      <c r="AX2576" s="235"/>
      <c r="AY2576" s="236"/>
    </row>
    <row r="2577" spans="49:51" ht="13.5" thickBot="1" x14ac:dyDescent="0.25">
      <c r="AW2577" s="235"/>
      <c r="AX2577" s="235"/>
      <c r="AY2577" s="236"/>
    </row>
    <row r="2578" spans="49:51" ht="13.5" thickBot="1" x14ac:dyDescent="0.25">
      <c r="AW2578" s="235"/>
      <c r="AX2578" s="235"/>
      <c r="AY2578" s="236"/>
    </row>
    <row r="2579" spans="49:51" ht="13.5" thickBot="1" x14ac:dyDescent="0.25">
      <c r="AW2579" s="235"/>
      <c r="AX2579" s="235"/>
      <c r="AY2579" s="236"/>
    </row>
    <row r="2580" spans="49:51" ht="13.5" thickBot="1" x14ac:dyDescent="0.25">
      <c r="AW2580" s="235"/>
      <c r="AX2580" s="235"/>
      <c r="AY2580" s="236"/>
    </row>
    <row r="2581" spans="49:51" ht="13.5" thickBot="1" x14ac:dyDescent="0.25">
      <c r="AW2581" s="235"/>
      <c r="AX2581" s="235"/>
      <c r="AY2581" s="236"/>
    </row>
    <row r="2582" spans="49:51" ht="13.5" thickBot="1" x14ac:dyDescent="0.25">
      <c r="AW2582" s="235"/>
      <c r="AX2582" s="235"/>
      <c r="AY2582" s="236"/>
    </row>
    <row r="2583" spans="49:51" ht="13.5" thickBot="1" x14ac:dyDescent="0.25">
      <c r="AW2583" s="235"/>
      <c r="AX2583" s="235"/>
      <c r="AY2583" s="236"/>
    </row>
    <row r="2584" spans="49:51" ht="13.5" thickBot="1" x14ac:dyDescent="0.25">
      <c r="AW2584" s="235"/>
      <c r="AX2584" s="235"/>
      <c r="AY2584" s="236"/>
    </row>
    <row r="2585" spans="49:51" ht="13.5" thickBot="1" x14ac:dyDescent="0.25">
      <c r="AW2585" s="235"/>
      <c r="AX2585" s="235"/>
      <c r="AY2585" s="236"/>
    </row>
    <row r="2586" spans="49:51" ht="13.5" thickBot="1" x14ac:dyDescent="0.25">
      <c r="AW2586" s="235"/>
      <c r="AX2586" s="235"/>
      <c r="AY2586" s="236"/>
    </row>
    <row r="2587" spans="49:51" ht="13.5" thickBot="1" x14ac:dyDescent="0.25">
      <c r="AW2587" s="235"/>
      <c r="AX2587" s="235"/>
      <c r="AY2587" s="236"/>
    </row>
    <row r="2588" spans="49:51" ht="13.5" thickBot="1" x14ac:dyDescent="0.25">
      <c r="AW2588" s="235"/>
      <c r="AX2588" s="235"/>
      <c r="AY2588" s="236"/>
    </row>
    <row r="2589" spans="49:51" ht="13.5" thickBot="1" x14ac:dyDescent="0.25">
      <c r="AW2589" s="235"/>
      <c r="AX2589" s="235"/>
      <c r="AY2589" s="236"/>
    </row>
    <row r="2590" spans="49:51" ht="13.5" thickBot="1" x14ac:dyDescent="0.25">
      <c r="AW2590" s="235"/>
      <c r="AX2590" s="235"/>
      <c r="AY2590" s="236"/>
    </row>
    <row r="2591" spans="49:51" ht="13.5" thickBot="1" x14ac:dyDescent="0.25">
      <c r="AW2591" s="235"/>
      <c r="AX2591" s="235"/>
      <c r="AY2591" s="236"/>
    </row>
    <row r="2592" spans="49:51" ht="13.5" thickBot="1" x14ac:dyDescent="0.25">
      <c r="AW2592" s="235"/>
      <c r="AX2592" s="235"/>
      <c r="AY2592" s="236"/>
    </row>
    <row r="2593" spans="49:51" ht="13.5" thickBot="1" x14ac:dyDescent="0.25">
      <c r="AW2593" s="235"/>
      <c r="AX2593" s="235"/>
      <c r="AY2593" s="236"/>
    </row>
    <row r="2594" spans="49:51" ht="13.5" thickBot="1" x14ac:dyDescent="0.25">
      <c r="AW2594" s="235"/>
      <c r="AX2594" s="235"/>
      <c r="AY2594" s="236"/>
    </row>
    <row r="2595" spans="49:51" ht="13.5" thickBot="1" x14ac:dyDescent="0.25">
      <c r="AW2595" s="235"/>
      <c r="AX2595" s="235"/>
      <c r="AY2595" s="236"/>
    </row>
    <row r="2596" spans="49:51" ht="13.5" thickBot="1" x14ac:dyDescent="0.25">
      <c r="AW2596" s="235"/>
      <c r="AX2596" s="235"/>
      <c r="AY2596" s="236"/>
    </row>
    <row r="2597" spans="49:51" ht="13.5" thickBot="1" x14ac:dyDescent="0.25">
      <c r="AW2597" s="235"/>
      <c r="AX2597" s="235"/>
      <c r="AY2597" s="236"/>
    </row>
    <row r="2598" spans="49:51" ht="13.5" thickBot="1" x14ac:dyDescent="0.25">
      <c r="AW2598" s="235"/>
      <c r="AX2598" s="235"/>
      <c r="AY2598" s="236"/>
    </row>
    <row r="2599" spans="49:51" ht="13.5" thickBot="1" x14ac:dyDescent="0.25">
      <c r="AW2599" s="235"/>
      <c r="AX2599" s="235"/>
      <c r="AY2599" s="236"/>
    </row>
    <row r="2600" spans="49:51" ht="13.5" thickBot="1" x14ac:dyDescent="0.25">
      <c r="AW2600" s="235"/>
      <c r="AX2600" s="235"/>
      <c r="AY2600" s="236"/>
    </row>
    <row r="2601" spans="49:51" ht="13.5" thickBot="1" x14ac:dyDescent="0.25">
      <c r="AW2601" s="235"/>
      <c r="AX2601" s="235"/>
      <c r="AY2601" s="236"/>
    </row>
    <row r="2602" spans="49:51" ht="13.5" thickBot="1" x14ac:dyDescent="0.25">
      <c r="AW2602" s="235"/>
      <c r="AX2602" s="235"/>
      <c r="AY2602" s="236"/>
    </row>
    <row r="2603" spans="49:51" ht="13.5" thickBot="1" x14ac:dyDescent="0.25">
      <c r="AW2603" s="235"/>
      <c r="AX2603" s="235"/>
      <c r="AY2603" s="236"/>
    </row>
    <row r="2604" spans="49:51" ht="13.5" thickBot="1" x14ac:dyDescent="0.25">
      <c r="AW2604" s="235"/>
      <c r="AX2604" s="235"/>
      <c r="AY2604" s="236"/>
    </row>
    <row r="2605" spans="49:51" ht="13.5" thickBot="1" x14ac:dyDescent="0.25">
      <c r="AW2605" s="235"/>
      <c r="AX2605" s="235"/>
      <c r="AY2605" s="236"/>
    </row>
    <row r="2606" spans="49:51" ht="13.5" thickBot="1" x14ac:dyDescent="0.25">
      <c r="AW2606" s="235"/>
      <c r="AX2606" s="235"/>
      <c r="AY2606" s="236"/>
    </row>
    <row r="2607" spans="49:51" ht="13.5" thickBot="1" x14ac:dyDescent="0.25">
      <c r="AW2607" s="235"/>
      <c r="AX2607" s="235"/>
      <c r="AY2607" s="236"/>
    </row>
    <row r="2608" spans="49:51" ht="13.5" thickBot="1" x14ac:dyDescent="0.25">
      <c r="AW2608" s="235"/>
      <c r="AX2608" s="235"/>
      <c r="AY2608" s="236"/>
    </row>
    <row r="2609" spans="49:51" ht="13.5" thickBot="1" x14ac:dyDescent="0.25">
      <c r="AW2609" s="235"/>
      <c r="AX2609" s="235"/>
      <c r="AY2609" s="236"/>
    </row>
    <row r="2610" spans="49:51" ht="13.5" thickBot="1" x14ac:dyDescent="0.25">
      <c r="AW2610" s="235"/>
      <c r="AX2610" s="235"/>
      <c r="AY2610" s="236"/>
    </row>
    <row r="2611" spans="49:51" ht="13.5" thickBot="1" x14ac:dyDescent="0.25">
      <c r="AW2611" s="235"/>
      <c r="AX2611" s="235"/>
      <c r="AY2611" s="236"/>
    </row>
    <row r="2612" spans="49:51" ht="13.5" thickBot="1" x14ac:dyDescent="0.25">
      <c r="AW2612" s="235"/>
      <c r="AX2612" s="235"/>
      <c r="AY2612" s="236"/>
    </row>
    <row r="2613" spans="49:51" ht="13.5" thickBot="1" x14ac:dyDescent="0.25">
      <c r="AW2613" s="235"/>
      <c r="AX2613" s="235"/>
      <c r="AY2613" s="236"/>
    </row>
    <row r="2614" spans="49:51" ht="13.5" thickBot="1" x14ac:dyDescent="0.25">
      <c r="AW2614" s="235"/>
      <c r="AX2614" s="235"/>
      <c r="AY2614" s="236"/>
    </row>
    <row r="2615" spans="49:51" ht="13.5" thickBot="1" x14ac:dyDescent="0.25">
      <c r="AW2615" s="235"/>
      <c r="AX2615" s="235"/>
      <c r="AY2615" s="236"/>
    </row>
    <row r="2616" spans="49:51" ht="13.5" thickBot="1" x14ac:dyDescent="0.25">
      <c r="AW2616" s="235"/>
      <c r="AX2616" s="235"/>
      <c r="AY2616" s="236"/>
    </row>
    <row r="2617" spans="49:51" ht="13.5" thickBot="1" x14ac:dyDescent="0.25">
      <c r="AW2617" s="235"/>
      <c r="AX2617" s="235"/>
      <c r="AY2617" s="236"/>
    </row>
    <row r="2618" spans="49:51" ht="13.5" thickBot="1" x14ac:dyDescent="0.25">
      <c r="AW2618" s="235"/>
      <c r="AX2618" s="235"/>
      <c r="AY2618" s="236"/>
    </row>
    <row r="2619" spans="49:51" ht="13.5" thickBot="1" x14ac:dyDescent="0.25">
      <c r="AW2619" s="235"/>
      <c r="AX2619" s="235"/>
      <c r="AY2619" s="236"/>
    </row>
    <row r="2620" spans="49:51" ht="13.5" thickBot="1" x14ac:dyDescent="0.25">
      <c r="AW2620" s="235"/>
      <c r="AX2620" s="235"/>
      <c r="AY2620" s="236"/>
    </row>
    <row r="2621" spans="49:51" ht="13.5" thickBot="1" x14ac:dyDescent="0.25">
      <c r="AW2621" s="235"/>
      <c r="AX2621" s="235"/>
      <c r="AY2621" s="236"/>
    </row>
    <row r="2622" spans="49:51" ht="13.5" thickBot="1" x14ac:dyDescent="0.25">
      <c r="AW2622" s="235"/>
      <c r="AX2622" s="235"/>
      <c r="AY2622" s="236"/>
    </row>
    <row r="2623" spans="49:51" ht="13.5" thickBot="1" x14ac:dyDescent="0.25">
      <c r="AW2623" s="235"/>
      <c r="AX2623" s="235"/>
      <c r="AY2623" s="236"/>
    </row>
    <row r="2624" spans="49:51" ht="13.5" thickBot="1" x14ac:dyDescent="0.25">
      <c r="AW2624" s="235"/>
      <c r="AX2624" s="235"/>
      <c r="AY2624" s="236"/>
    </row>
    <row r="2625" spans="49:51" ht="13.5" thickBot="1" x14ac:dyDescent="0.25">
      <c r="AW2625" s="235"/>
      <c r="AX2625" s="235"/>
      <c r="AY2625" s="236"/>
    </row>
    <row r="2626" spans="49:51" ht="13.5" thickBot="1" x14ac:dyDescent="0.25">
      <c r="AW2626" s="235"/>
      <c r="AX2626" s="235"/>
      <c r="AY2626" s="236"/>
    </row>
    <row r="2627" spans="49:51" ht="13.5" thickBot="1" x14ac:dyDescent="0.25">
      <c r="AW2627" s="235"/>
      <c r="AX2627" s="235"/>
      <c r="AY2627" s="236"/>
    </row>
    <row r="2628" spans="49:51" ht="13.5" thickBot="1" x14ac:dyDescent="0.25">
      <c r="AW2628" s="235"/>
      <c r="AX2628" s="235"/>
      <c r="AY2628" s="236"/>
    </row>
    <row r="2629" spans="49:51" ht="13.5" thickBot="1" x14ac:dyDescent="0.25">
      <c r="AW2629" s="235"/>
      <c r="AX2629" s="235"/>
      <c r="AY2629" s="236"/>
    </row>
    <row r="2630" spans="49:51" ht="13.5" thickBot="1" x14ac:dyDescent="0.25">
      <c r="AW2630" s="235"/>
      <c r="AX2630" s="235"/>
      <c r="AY2630" s="236"/>
    </row>
    <row r="2631" spans="49:51" ht="13.5" thickBot="1" x14ac:dyDescent="0.25">
      <c r="AW2631" s="235"/>
      <c r="AX2631" s="235"/>
      <c r="AY2631" s="236"/>
    </row>
    <row r="2632" spans="49:51" ht="13.5" thickBot="1" x14ac:dyDescent="0.25">
      <c r="AW2632" s="235"/>
      <c r="AX2632" s="235"/>
      <c r="AY2632" s="236"/>
    </row>
    <row r="2633" spans="49:51" ht="13.5" thickBot="1" x14ac:dyDescent="0.25">
      <c r="AW2633" s="235"/>
      <c r="AX2633" s="235"/>
      <c r="AY2633" s="236"/>
    </row>
    <row r="2634" spans="49:51" ht="13.5" thickBot="1" x14ac:dyDescent="0.25">
      <c r="AW2634" s="235"/>
      <c r="AX2634" s="235"/>
      <c r="AY2634" s="236"/>
    </row>
    <row r="2635" spans="49:51" ht="13.5" thickBot="1" x14ac:dyDescent="0.25">
      <c r="AW2635" s="235"/>
      <c r="AX2635" s="235"/>
      <c r="AY2635" s="236"/>
    </row>
    <row r="2636" spans="49:51" ht="13.5" thickBot="1" x14ac:dyDescent="0.25">
      <c r="AW2636" s="235"/>
      <c r="AX2636" s="235"/>
      <c r="AY2636" s="236"/>
    </row>
    <row r="2637" spans="49:51" ht="13.5" thickBot="1" x14ac:dyDescent="0.25">
      <c r="AW2637" s="235"/>
      <c r="AX2637" s="235"/>
      <c r="AY2637" s="236"/>
    </row>
    <row r="2638" spans="49:51" ht="13.5" thickBot="1" x14ac:dyDescent="0.25">
      <c r="AW2638" s="235"/>
      <c r="AX2638" s="235"/>
      <c r="AY2638" s="236"/>
    </row>
    <row r="2639" spans="49:51" ht="13.5" thickBot="1" x14ac:dyDescent="0.25">
      <c r="AW2639" s="235"/>
      <c r="AX2639" s="235"/>
      <c r="AY2639" s="236"/>
    </row>
    <row r="2640" spans="49:51" ht="13.5" thickBot="1" x14ac:dyDescent="0.25">
      <c r="AW2640" s="235"/>
      <c r="AX2640" s="235"/>
      <c r="AY2640" s="236"/>
    </row>
    <row r="2641" spans="49:51" ht="13.5" thickBot="1" x14ac:dyDescent="0.25">
      <c r="AW2641" s="235"/>
      <c r="AX2641" s="235"/>
      <c r="AY2641" s="236"/>
    </row>
    <row r="2642" spans="49:51" ht="13.5" thickBot="1" x14ac:dyDescent="0.25">
      <c r="AW2642" s="235"/>
      <c r="AX2642" s="235"/>
      <c r="AY2642" s="236"/>
    </row>
    <row r="2643" spans="49:51" ht="13.5" thickBot="1" x14ac:dyDescent="0.25">
      <c r="AW2643" s="235"/>
      <c r="AX2643" s="235"/>
      <c r="AY2643" s="236"/>
    </row>
    <row r="2644" spans="49:51" ht="13.5" thickBot="1" x14ac:dyDescent="0.25">
      <c r="AW2644" s="235"/>
      <c r="AX2644" s="235"/>
      <c r="AY2644" s="236"/>
    </row>
    <row r="2645" spans="49:51" ht="13.5" thickBot="1" x14ac:dyDescent="0.25">
      <c r="AW2645" s="235"/>
      <c r="AX2645" s="235"/>
      <c r="AY2645" s="236"/>
    </row>
    <row r="2646" spans="49:51" ht="13.5" thickBot="1" x14ac:dyDescent="0.25">
      <c r="AW2646" s="235"/>
      <c r="AX2646" s="235"/>
      <c r="AY2646" s="236"/>
    </row>
    <row r="2647" spans="49:51" ht="13.5" thickBot="1" x14ac:dyDescent="0.25">
      <c r="AW2647" s="235"/>
      <c r="AX2647" s="235"/>
      <c r="AY2647" s="236"/>
    </row>
    <row r="2648" spans="49:51" ht="13.5" thickBot="1" x14ac:dyDescent="0.25">
      <c r="AW2648" s="235"/>
      <c r="AX2648" s="235"/>
      <c r="AY2648" s="236"/>
    </row>
    <row r="2649" spans="49:51" ht="13.5" thickBot="1" x14ac:dyDescent="0.25">
      <c r="AW2649" s="235"/>
      <c r="AX2649" s="235"/>
      <c r="AY2649" s="236"/>
    </row>
    <row r="2650" spans="49:51" ht="13.5" thickBot="1" x14ac:dyDescent="0.25">
      <c r="AW2650" s="235"/>
      <c r="AX2650" s="235"/>
      <c r="AY2650" s="236"/>
    </row>
    <row r="2651" spans="49:51" ht="13.5" thickBot="1" x14ac:dyDescent="0.25">
      <c r="AW2651" s="235"/>
      <c r="AX2651" s="235"/>
      <c r="AY2651" s="236"/>
    </row>
    <row r="2652" spans="49:51" ht="13.5" thickBot="1" x14ac:dyDescent="0.25">
      <c r="AW2652" s="235"/>
      <c r="AX2652" s="235"/>
      <c r="AY2652" s="236"/>
    </row>
    <row r="2653" spans="49:51" ht="13.5" thickBot="1" x14ac:dyDescent="0.25">
      <c r="AW2653" s="235"/>
      <c r="AX2653" s="235"/>
      <c r="AY2653" s="236"/>
    </row>
    <row r="2654" spans="49:51" ht="13.5" thickBot="1" x14ac:dyDescent="0.25">
      <c r="AW2654" s="235"/>
      <c r="AX2654" s="235"/>
      <c r="AY2654" s="236"/>
    </row>
    <row r="2655" spans="49:51" ht="13.5" thickBot="1" x14ac:dyDescent="0.25">
      <c r="AW2655" s="235"/>
      <c r="AX2655" s="235"/>
      <c r="AY2655" s="236"/>
    </row>
    <row r="2656" spans="49:51" ht="13.5" thickBot="1" x14ac:dyDescent="0.25">
      <c r="AW2656" s="235"/>
      <c r="AX2656" s="235"/>
      <c r="AY2656" s="236"/>
    </row>
    <row r="2657" spans="49:51" ht="13.5" thickBot="1" x14ac:dyDescent="0.25">
      <c r="AW2657" s="235"/>
      <c r="AX2657" s="235"/>
      <c r="AY2657" s="236"/>
    </row>
    <row r="2658" spans="49:51" ht="13.5" thickBot="1" x14ac:dyDescent="0.25">
      <c r="AW2658" s="235"/>
      <c r="AX2658" s="235"/>
      <c r="AY2658" s="236"/>
    </row>
    <row r="2659" spans="49:51" ht="13.5" thickBot="1" x14ac:dyDescent="0.25">
      <c r="AW2659" s="235"/>
      <c r="AX2659" s="235"/>
      <c r="AY2659" s="236"/>
    </row>
    <row r="2660" spans="49:51" ht="13.5" thickBot="1" x14ac:dyDescent="0.25">
      <c r="AW2660" s="235"/>
      <c r="AX2660" s="235"/>
      <c r="AY2660" s="236"/>
    </row>
    <row r="2661" spans="49:51" ht="13.5" thickBot="1" x14ac:dyDescent="0.25">
      <c r="AW2661" s="235"/>
      <c r="AX2661" s="235"/>
      <c r="AY2661" s="236"/>
    </row>
    <row r="2662" spans="49:51" ht="13.5" thickBot="1" x14ac:dyDescent="0.25">
      <c r="AW2662" s="235"/>
      <c r="AX2662" s="235"/>
      <c r="AY2662" s="236"/>
    </row>
    <row r="2663" spans="49:51" ht="13.5" thickBot="1" x14ac:dyDescent="0.25">
      <c r="AW2663" s="235"/>
      <c r="AX2663" s="235"/>
      <c r="AY2663" s="236"/>
    </row>
    <row r="2664" spans="49:51" ht="13.5" thickBot="1" x14ac:dyDescent="0.25">
      <c r="AW2664" s="235"/>
      <c r="AX2664" s="235"/>
      <c r="AY2664" s="236"/>
    </row>
    <row r="2665" spans="49:51" ht="13.5" thickBot="1" x14ac:dyDescent="0.25">
      <c r="AW2665" s="235"/>
      <c r="AX2665" s="235"/>
      <c r="AY2665" s="236"/>
    </row>
    <row r="2666" spans="49:51" ht="13.5" thickBot="1" x14ac:dyDescent="0.25">
      <c r="AW2666" s="235"/>
      <c r="AX2666" s="235"/>
      <c r="AY2666" s="236"/>
    </row>
    <row r="2667" spans="49:51" ht="13.5" thickBot="1" x14ac:dyDescent="0.25">
      <c r="AW2667" s="235"/>
      <c r="AX2667" s="235"/>
      <c r="AY2667" s="236"/>
    </row>
    <row r="2668" spans="49:51" ht="13.5" thickBot="1" x14ac:dyDescent="0.25">
      <c r="AW2668" s="235"/>
      <c r="AX2668" s="235"/>
      <c r="AY2668" s="236"/>
    </row>
    <row r="2669" spans="49:51" ht="13.5" thickBot="1" x14ac:dyDescent="0.25">
      <c r="AW2669" s="235"/>
      <c r="AX2669" s="235"/>
      <c r="AY2669" s="236"/>
    </row>
    <row r="2670" spans="49:51" ht="13.5" thickBot="1" x14ac:dyDescent="0.25">
      <c r="AW2670" s="235"/>
      <c r="AX2670" s="235"/>
      <c r="AY2670" s="236"/>
    </row>
    <row r="2671" spans="49:51" ht="13.5" thickBot="1" x14ac:dyDescent="0.25">
      <c r="AW2671" s="235"/>
      <c r="AX2671" s="235"/>
      <c r="AY2671" s="236"/>
    </row>
    <row r="2672" spans="49:51" ht="13.5" thickBot="1" x14ac:dyDescent="0.25">
      <c r="AW2672" s="235"/>
      <c r="AX2672" s="235"/>
      <c r="AY2672" s="236"/>
    </row>
    <row r="2673" spans="49:51" ht="13.5" thickBot="1" x14ac:dyDescent="0.25">
      <c r="AW2673" s="235"/>
      <c r="AX2673" s="235"/>
      <c r="AY2673" s="236"/>
    </row>
    <row r="2674" spans="49:51" ht="13.5" thickBot="1" x14ac:dyDescent="0.25">
      <c r="AW2674" s="235"/>
      <c r="AX2674" s="235"/>
      <c r="AY2674" s="236"/>
    </row>
    <row r="2675" spans="49:51" ht="13.5" thickBot="1" x14ac:dyDescent="0.25">
      <c r="AW2675" s="235"/>
      <c r="AX2675" s="235"/>
      <c r="AY2675" s="236"/>
    </row>
    <row r="2676" spans="49:51" ht="13.5" thickBot="1" x14ac:dyDescent="0.25">
      <c r="AW2676" s="235"/>
      <c r="AX2676" s="235"/>
      <c r="AY2676" s="236"/>
    </row>
    <row r="2677" spans="49:51" ht="13.5" thickBot="1" x14ac:dyDescent="0.25">
      <c r="AW2677" s="235"/>
      <c r="AX2677" s="235"/>
      <c r="AY2677" s="236"/>
    </row>
    <row r="2678" spans="49:51" ht="13.5" thickBot="1" x14ac:dyDescent="0.25">
      <c r="AW2678" s="235"/>
      <c r="AX2678" s="235"/>
      <c r="AY2678" s="236"/>
    </row>
    <row r="2679" spans="49:51" ht="13.5" thickBot="1" x14ac:dyDescent="0.25">
      <c r="AW2679" s="235"/>
      <c r="AX2679" s="235"/>
      <c r="AY2679" s="236"/>
    </row>
    <row r="2680" spans="49:51" ht="13.5" thickBot="1" x14ac:dyDescent="0.25">
      <c r="AW2680" s="235"/>
      <c r="AX2680" s="235"/>
      <c r="AY2680" s="236"/>
    </row>
    <row r="2681" spans="49:51" ht="13.5" thickBot="1" x14ac:dyDescent="0.25">
      <c r="AW2681" s="235"/>
      <c r="AX2681" s="235"/>
      <c r="AY2681" s="236"/>
    </row>
    <row r="2682" spans="49:51" ht="13.5" thickBot="1" x14ac:dyDescent="0.25">
      <c r="AW2682" s="235"/>
      <c r="AX2682" s="235"/>
      <c r="AY2682" s="236"/>
    </row>
    <row r="2683" spans="49:51" ht="13.5" thickBot="1" x14ac:dyDescent="0.25">
      <c r="AW2683" s="235"/>
      <c r="AX2683" s="235"/>
      <c r="AY2683" s="236"/>
    </row>
    <row r="2684" spans="49:51" ht="13.5" thickBot="1" x14ac:dyDescent="0.25">
      <c r="AW2684" s="235"/>
      <c r="AX2684" s="235"/>
      <c r="AY2684" s="236"/>
    </row>
    <row r="2685" spans="49:51" ht="13.5" thickBot="1" x14ac:dyDescent="0.25">
      <c r="AW2685" s="235"/>
      <c r="AX2685" s="235"/>
      <c r="AY2685" s="236"/>
    </row>
    <row r="2686" spans="49:51" ht="13.5" thickBot="1" x14ac:dyDescent="0.25">
      <c r="AW2686" s="235"/>
      <c r="AX2686" s="235"/>
      <c r="AY2686" s="236"/>
    </row>
    <row r="2687" spans="49:51" ht="13.5" thickBot="1" x14ac:dyDescent="0.25">
      <c r="AW2687" s="235"/>
      <c r="AX2687" s="235"/>
      <c r="AY2687" s="236"/>
    </row>
    <row r="2688" spans="49:51" ht="13.5" thickBot="1" x14ac:dyDescent="0.25">
      <c r="AW2688" s="235"/>
      <c r="AX2688" s="235"/>
      <c r="AY2688" s="236"/>
    </row>
    <row r="2689" spans="49:51" ht="13.5" thickBot="1" x14ac:dyDescent="0.25">
      <c r="AW2689" s="235"/>
      <c r="AX2689" s="235"/>
      <c r="AY2689" s="236"/>
    </row>
    <row r="2690" spans="49:51" ht="13.5" thickBot="1" x14ac:dyDescent="0.25">
      <c r="AW2690" s="235"/>
      <c r="AX2690" s="235"/>
      <c r="AY2690" s="236"/>
    </row>
    <row r="2691" spans="49:51" ht="13.5" thickBot="1" x14ac:dyDescent="0.25">
      <c r="AW2691" s="235"/>
      <c r="AX2691" s="235"/>
      <c r="AY2691" s="236"/>
    </row>
    <row r="2692" spans="49:51" ht="13.5" thickBot="1" x14ac:dyDescent="0.25">
      <c r="AW2692" s="235"/>
      <c r="AX2692" s="235"/>
      <c r="AY2692" s="236"/>
    </row>
    <row r="2693" spans="49:51" ht="13.5" thickBot="1" x14ac:dyDescent="0.25">
      <c r="AW2693" s="235"/>
      <c r="AX2693" s="235"/>
      <c r="AY2693" s="236"/>
    </row>
    <row r="2694" spans="49:51" ht="13.5" thickBot="1" x14ac:dyDescent="0.25">
      <c r="AW2694" s="235"/>
      <c r="AX2694" s="235"/>
      <c r="AY2694" s="236"/>
    </row>
    <row r="2695" spans="49:51" ht="13.5" thickBot="1" x14ac:dyDescent="0.25">
      <c r="AW2695" s="235"/>
      <c r="AX2695" s="235"/>
      <c r="AY2695" s="236"/>
    </row>
    <row r="2696" spans="49:51" ht="13.5" thickBot="1" x14ac:dyDescent="0.25">
      <c r="AW2696" s="235"/>
      <c r="AX2696" s="235"/>
      <c r="AY2696" s="236"/>
    </row>
    <row r="2697" spans="49:51" ht="13.5" thickBot="1" x14ac:dyDescent="0.25">
      <c r="AW2697" s="235"/>
      <c r="AX2697" s="235"/>
      <c r="AY2697" s="236"/>
    </row>
    <row r="2698" spans="49:51" ht="13.5" thickBot="1" x14ac:dyDescent="0.25">
      <c r="AW2698" s="235"/>
      <c r="AX2698" s="235"/>
      <c r="AY2698" s="236"/>
    </row>
    <row r="2699" spans="49:51" ht="13.5" thickBot="1" x14ac:dyDescent="0.25">
      <c r="AW2699" s="235"/>
      <c r="AX2699" s="235"/>
      <c r="AY2699" s="236"/>
    </row>
    <row r="2700" spans="49:51" ht="13.5" thickBot="1" x14ac:dyDescent="0.25">
      <c r="AW2700" s="235"/>
      <c r="AX2700" s="235"/>
      <c r="AY2700" s="236"/>
    </row>
    <row r="2701" spans="49:51" ht="13.5" thickBot="1" x14ac:dyDescent="0.25">
      <c r="AW2701" s="235"/>
      <c r="AX2701" s="235"/>
      <c r="AY2701" s="236"/>
    </row>
    <row r="2702" spans="49:51" ht="13.5" thickBot="1" x14ac:dyDescent="0.25">
      <c r="AW2702" s="235"/>
      <c r="AX2702" s="235"/>
      <c r="AY2702" s="236"/>
    </row>
    <row r="2703" spans="49:51" ht="13.5" thickBot="1" x14ac:dyDescent="0.25">
      <c r="AW2703" s="235"/>
      <c r="AX2703" s="235"/>
      <c r="AY2703" s="236"/>
    </row>
    <row r="2704" spans="49:51" ht="13.5" thickBot="1" x14ac:dyDescent="0.25">
      <c r="AW2704" s="235"/>
      <c r="AX2704" s="235"/>
      <c r="AY2704" s="236"/>
    </row>
    <row r="2705" spans="49:51" ht="13.5" thickBot="1" x14ac:dyDescent="0.25">
      <c r="AW2705" s="235"/>
      <c r="AX2705" s="235"/>
      <c r="AY2705" s="236"/>
    </row>
    <row r="2706" spans="49:51" ht="13.5" thickBot="1" x14ac:dyDescent="0.25">
      <c r="AW2706" s="235"/>
      <c r="AX2706" s="235"/>
      <c r="AY2706" s="236"/>
    </row>
    <row r="2707" spans="49:51" ht="13.5" thickBot="1" x14ac:dyDescent="0.25">
      <c r="AW2707" s="235"/>
      <c r="AX2707" s="235"/>
      <c r="AY2707" s="236"/>
    </row>
    <row r="2708" spans="49:51" ht="13.5" thickBot="1" x14ac:dyDescent="0.25">
      <c r="AW2708" s="235"/>
      <c r="AX2708" s="235"/>
      <c r="AY2708" s="236"/>
    </row>
    <row r="2709" spans="49:51" ht="13.5" thickBot="1" x14ac:dyDescent="0.25">
      <c r="AW2709" s="235"/>
      <c r="AX2709" s="235"/>
      <c r="AY2709" s="236"/>
    </row>
    <row r="2710" spans="49:51" ht="13.5" thickBot="1" x14ac:dyDescent="0.25">
      <c r="AW2710" s="235"/>
      <c r="AX2710" s="235"/>
      <c r="AY2710" s="236"/>
    </row>
    <row r="2711" spans="49:51" ht="13.5" thickBot="1" x14ac:dyDescent="0.25">
      <c r="AW2711" s="235"/>
      <c r="AX2711" s="235"/>
      <c r="AY2711" s="236"/>
    </row>
    <row r="2712" spans="49:51" ht="13.5" thickBot="1" x14ac:dyDescent="0.25">
      <c r="AW2712" s="235"/>
      <c r="AX2712" s="235"/>
      <c r="AY2712" s="236"/>
    </row>
    <row r="2713" spans="49:51" ht="13.5" thickBot="1" x14ac:dyDescent="0.25">
      <c r="AW2713" s="235"/>
      <c r="AX2713" s="235"/>
      <c r="AY2713" s="236"/>
    </row>
    <row r="2714" spans="49:51" ht="13.5" thickBot="1" x14ac:dyDescent="0.25">
      <c r="AW2714" s="235"/>
      <c r="AX2714" s="235"/>
      <c r="AY2714" s="236"/>
    </row>
    <row r="2715" spans="49:51" ht="13.5" thickBot="1" x14ac:dyDescent="0.25">
      <c r="AW2715" s="235"/>
      <c r="AX2715" s="235"/>
      <c r="AY2715" s="236"/>
    </row>
    <row r="2716" spans="49:51" ht="13.5" thickBot="1" x14ac:dyDescent="0.25">
      <c r="AW2716" s="235"/>
      <c r="AX2716" s="235"/>
      <c r="AY2716" s="236"/>
    </row>
    <row r="2717" spans="49:51" ht="13.5" thickBot="1" x14ac:dyDescent="0.25">
      <c r="AW2717" s="235"/>
      <c r="AX2717" s="235"/>
      <c r="AY2717" s="236"/>
    </row>
    <row r="2718" spans="49:51" ht="13.5" thickBot="1" x14ac:dyDescent="0.25">
      <c r="AW2718" s="235"/>
      <c r="AX2718" s="235"/>
      <c r="AY2718" s="236"/>
    </row>
    <row r="2719" spans="49:51" ht="13.5" thickBot="1" x14ac:dyDescent="0.25">
      <c r="AW2719" s="235"/>
      <c r="AX2719" s="235"/>
      <c r="AY2719" s="236"/>
    </row>
    <row r="2720" spans="49:51" ht="13.5" thickBot="1" x14ac:dyDescent="0.25">
      <c r="AW2720" s="235"/>
      <c r="AX2720" s="235"/>
      <c r="AY2720" s="236"/>
    </row>
    <row r="2721" spans="49:51" ht="13.5" thickBot="1" x14ac:dyDescent="0.25">
      <c r="AW2721" s="235"/>
      <c r="AX2721" s="235"/>
      <c r="AY2721" s="236"/>
    </row>
    <row r="2722" spans="49:51" ht="13.5" thickBot="1" x14ac:dyDescent="0.25">
      <c r="AW2722" s="235"/>
      <c r="AX2722" s="235"/>
      <c r="AY2722" s="236"/>
    </row>
    <row r="2723" spans="49:51" ht="13.5" thickBot="1" x14ac:dyDescent="0.25">
      <c r="AW2723" s="235"/>
      <c r="AX2723" s="235"/>
      <c r="AY2723" s="236"/>
    </row>
    <row r="2724" spans="49:51" ht="13.5" thickBot="1" x14ac:dyDescent="0.25">
      <c r="AW2724" s="235"/>
      <c r="AX2724" s="235"/>
      <c r="AY2724" s="236"/>
    </row>
    <row r="2725" spans="49:51" ht="13.5" thickBot="1" x14ac:dyDescent="0.25">
      <c r="AW2725" s="235"/>
      <c r="AX2725" s="235"/>
      <c r="AY2725" s="236"/>
    </row>
    <row r="2726" spans="49:51" ht="13.5" thickBot="1" x14ac:dyDescent="0.25">
      <c r="AW2726" s="235"/>
      <c r="AX2726" s="235"/>
      <c r="AY2726" s="236"/>
    </row>
    <row r="2727" spans="49:51" ht="13.5" thickBot="1" x14ac:dyDescent="0.25">
      <c r="AW2727" s="235"/>
      <c r="AX2727" s="235"/>
      <c r="AY2727" s="236"/>
    </row>
    <row r="2728" spans="49:51" ht="13.5" thickBot="1" x14ac:dyDescent="0.25">
      <c r="AW2728" s="235"/>
      <c r="AX2728" s="235"/>
      <c r="AY2728" s="236"/>
    </row>
    <row r="2729" spans="49:51" ht="13.5" thickBot="1" x14ac:dyDescent="0.25">
      <c r="AW2729" s="235"/>
      <c r="AX2729" s="235"/>
      <c r="AY2729" s="236"/>
    </row>
    <row r="2730" spans="49:51" ht="13.5" thickBot="1" x14ac:dyDescent="0.25">
      <c r="AW2730" s="235"/>
      <c r="AX2730" s="235"/>
      <c r="AY2730" s="236"/>
    </row>
    <row r="2731" spans="49:51" ht="13.5" thickBot="1" x14ac:dyDescent="0.25">
      <c r="AW2731" s="235"/>
      <c r="AX2731" s="235"/>
      <c r="AY2731" s="236"/>
    </row>
    <row r="2732" spans="49:51" ht="13.5" thickBot="1" x14ac:dyDescent="0.25">
      <c r="AW2732" s="235"/>
      <c r="AX2732" s="235"/>
      <c r="AY2732" s="236"/>
    </row>
    <row r="2733" spans="49:51" ht="13.5" thickBot="1" x14ac:dyDescent="0.25">
      <c r="AW2733" s="235"/>
      <c r="AX2733" s="235"/>
      <c r="AY2733" s="236"/>
    </row>
    <row r="2734" spans="49:51" ht="13.5" thickBot="1" x14ac:dyDescent="0.25">
      <c r="AW2734" s="235"/>
      <c r="AX2734" s="235"/>
      <c r="AY2734" s="236"/>
    </row>
    <row r="2735" spans="49:51" ht="13.5" thickBot="1" x14ac:dyDescent="0.25">
      <c r="AW2735" s="235"/>
      <c r="AX2735" s="235"/>
      <c r="AY2735" s="236"/>
    </row>
    <row r="2736" spans="49:51" ht="13.5" thickBot="1" x14ac:dyDescent="0.25">
      <c r="AW2736" s="235"/>
      <c r="AX2736" s="235"/>
      <c r="AY2736" s="236"/>
    </row>
    <row r="2737" spans="49:51" ht="13.5" thickBot="1" x14ac:dyDescent="0.25">
      <c r="AW2737" s="235"/>
      <c r="AX2737" s="235"/>
      <c r="AY2737" s="236"/>
    </row>
    <row r="2738" spans="49:51" ht="13.5" thickBot="1" x14ac:dyDescent="0.25">
      <c r="AW2738" s="235"/>
      <c r="AX2738" s="235"/>
      <c r="AY2738" s="236"/>
    </row>
    <row r="2739" spans="49:51" ht="13.5" thickBot="1" x14ac:dyDescent="0.25">
      <c r="AW2739" s="235"/>
      <c r="AX2739" s="235"/>
      <c r="AY2739" s="236"/>
    </row>
    <row r="2740" spans="49:51" ht="13.5" thickBot="1" x14ac:dyDescent="0.25">
      <c r="AW2740" s="235"/>
      <c r="AX2740" s="235"/>
      <c r="AY2740" s="236"/>
    </row>
    <row r="2741" spans="49:51" ht="13.5" thickBot="1" x14ac:dyDescent="0.25">
      <c r="AW2741" s="235"/>
      <c r="AX2741" s="235"/>
      <c r="AY2741" s="236"/>
    </row>
    <row r="2742" spans="49:51" ht="13.5" thickBot="1" x14ac:dyDescent="0.25">
      <c r="AW2742" s="235"/>
      <c r="AX2742" s="235"/>
      <c r="AY2742" s="236"/>
    </row>
    <row r="2743" spans="49:51" ht="13.5" thickBot="1" x14ac:dyDescent="0.25">
      <c r="AW2743" s="235"/>
      <c r="AX2743" s="235"/>
      <c r="AY2743" s="236"/>
    </row>
    <row r="2744" spans="49:51" ht="13.5" thickBot="1" x14ac:dyDescent="0.25">
      <c r="AW2744" s="235"/>
      <c r="AX2744" s="235"/>
      <c r="AY2744" s="236"/>
    </row>
    <row r="2745" spans="49:51" ht="13.5" thickBot="1" x14ac:dyDescent="0.25">
      <c r="AW2745" s="235"/>
      <c r="AX2745" s="235"/>
      <c r="AY2745" s="236"/>
    </row>
    <row r="2746" spans="49:51" ht="13.5" thickBot="1" x14ac:dyDescent="0.25">
      <c r="AW2746" s="235"/>
      <c r="AX2746" s="235"/>
      <c r="AY2746" s="236"/>
    </row>
    <row r="2747" spans="49:51" ht="13.5" thickBot="1" x14ac:dyDescent="0.25">
      <c r="AW2747" s="235"/>
      <c r="AX2747" s="235"/>
      <c r="AY2747" s="236"/>
    </row>
    <row r="2748" spans="49:51" ht="13.5" thickBot="1" x14ac:dyDescent="0.25">
      <c r="AW2748" s="235"/>
      <c r="AX2748" s="235"/>
      <c r="AY2748" s="236"/>
    </row>
    <row r="2749" spans="49:51" ht="13.5" thickBot="1" x14ac:dyDescent="0.25">
      <c r="AW2749" s="235"/>
      <c r="AX2749" s="235"/>
      <c r="AY2749" s="236"/>
    </row>
    <row r="2750" spans="49:51" ht="13.5" thickBot="1" x14ac:dyDescent="0.25">
      <c r="AW2750" s="235"/>
      <c r="AX2750" s="235"/>
      <c r="AY2750" s="236"/>
    </row>
    <row r="2751" spans="49:51" ht="13.5" thickBot="1" x14ac:dyDescent="0.25">
      <c r="AW2751" s="235"/>
      <c r="AX2751" s="235"/>
      <c r="AY2751" s="236"/>
    </row>
    <row r="2752" spans="49:51" ht="13.5" thickBot="1" x14ac:dyDescent="0.25">
      <c r="AW2752" s="235"/>
      <c r="AX2752" s="235"/>
      <c r="AY2752" s="236"/>
    </row>
    <row r="2753" spans="49:51" ht="13.5" thickBot="1" x14ac:dyDescent="0.25">
      <c r="AW2753" s="235"/>
      <c r="AX2753" s="235"/>
      <c r="AY2753" s="236"/>
    </row>
    <row r="2754" spans="49:51" ht="13.5" thickBot="1" x14ac:dyDescent="0.25">
      <c r="AW2754" s="235"/>
      <c r="AX2754" s="235"/>
      <c r="AY2754" s="236"/>
    </row>
    <row r="2755" spans="49:51" ht="13.5" thickBot="1" x14ac:dyDescent="0.25">
      <c r="AW2755" s="235"/>
      <c r="AX2755" s="235"/>
      <c r="AY2755" s="236"/>
    </row>
    <row r="2756" spans="49:51" ht="13.5" thickBot="1" x14ac:dyDescent="0.25">
      <c r="AW2756" s="235"/>
      <c r="AX2756" s="235"/>
      <c r="AY2756" s="236"/>
    </row>
    <row r="2757" spans="49:51" ht="13.5" thickBot="1" x14ac:dyDescent="0.25">
      <c r="AW2757" s="235"/>
      <c r="AX2757" s="235"/>
      <c r="AY2757" s="236"/>
    </row>
    <row r="2758" spans="49:51" ht="13.5" thickBot="1" x14ac:dyDescent="0.25">
      <c r="AW2758" s="235"/>
      <c r="AX2758" s="235"/>
      <c r="AY2758" s="236"/>
    </row>
    <row r="2759" spans="49:51" ht="13.5" thickBot="1" x14ac:dyDescent="0.25">
      <c r="AW2759" s="235"/>
      <c r="AX2759" s="235"/>
      <c r="AY2759" s="236"/>
    </row>
    <row r="2760" spans="49:51" ht="13.5" thickBot="1" x14ac:dyDescent="0.25">
      <c r="AW2760" s="235"/>
      <c r="AX2760" s="235"/>
      <c r="AY2760" s="236"/>
    </row>
    <row r="2761" spans="49:51" ht="13.5" thickBot="1" x14ac:dyDescent="0.25">
      <c r="AW2761" s="235"/>
      <c r="AX2761" s="235"/>
      <c r="AY2761" s="236"/>
    </row>
    <row r="2762" spans="49:51" ht="13.5" thickBot="1" x14ac:dyDescent="0.25">
      <c r="AW2762" s="235"/>
      <c r="AX2762" s="235"/>
      <c r="AY2762" s="236"/>
    </row>
    <row r="2763" spans="49:51" ht="13.5" thickBot="1" x14ac:dyDescent="0.25">
      <c r="AW2763" s="235"/>
      <c r="AX2763" s="235"/>
      <c r="AY2763" s="236"/>
    </row>
    <row r="2764" spans="49:51" ht="13.5" thickBot="1" x14ac:dyDescent="0.25">
      <c r="AW2764" s="235"/>
      <c r="AX2764" s="235"/>
      <c r="AY2764" s="236"/>
    </row>
    <row r="2765" spans="49:51" ht="13.5" thickBot="1" x14ac:dyDescent="0.25">
      <c r="AW2765" s="235"/>
      <c r="AX2765" s="235"/>
      <c r="AY2765" s="236"/>
    </row>
    <row r="2766" spans="49:51" ht="13.5" thickBot="1" x14ac:dyDescent="0.25">
      <c r="AW2766" s="235"/>
      <c r="AX2766" s="235"/>
      <c r="AY2766" s="236"/>
    </row>
    <row r="2767" spans="49:51" ht="13.5" thickBot="1" x14ac:dyDescent="0.25">
      <c r="AW2767" s="235"/>
      <c r="AX2767" s="235"/>
      <c r="AY2767" s="236"/>
    </row>
    <row r="2768" spans="49:51" ht="13.5" thickBot="1" x14ac:dyDescent="0.25">
      <c r="AW2768" s="235"/>
      <c r="AX2768" s="235"/>
      <c r="AY2768" s="236"/>
    </row>
    <row r="2769" spans="49:51" ht="13.5" thickBot="1" x14ac:dyDescent="0.25">
      <c r="AW2769" s="235"/>
      <c r="AX2769" s="235"/>
      <c r="AY2769" s="236"/>
    </row>
    <row r="2770" spans="49:51" ht="13.5" thickBot="1" x14ac:dyDescent="0.25">
      <c r="AW2770" s="235"/>
      <c r="AX2770" s="235"/>
      <c r="AY2770" s="236"/>
    </row>
    <row r="2771" spans="49:51" ht="13.5" thickBot="1" x14ac:dyDescent="0.25">
      <c r="AW2771" s="235"/>
      <c r="AX2771" s="235"/>
      <c r="AY2771" s="236"/>
    </row>
    <row r="2772" spans="49:51" ht="13.5" thickBot="1" x14ac:dyDescent="0.25">
      <c r="AW2772" s="235"/>
      <c r="AX2772" s="235"/>
      <c r="AY2772" s="236"/>
    </row>
    <row r="2773" spans="49:51" ht="13.5" thickBot="1" x14ac:dyDescent="0.25">
      <c r="AW2773" s="235"/>
      <c r="AX2773" s="235"/>
      <c r="AY2773" s="236"/>
    </row>
    <row r="2774" spans="49:51" ht="13.5" thickBot="1" x14ac:dyDescent="0.25">
      <c r="AW2774" s="235"/>
      <c r="AX2774" s="235"/>
      <c r="AY2774" s="236"/>
    </row>
    <row r="2775" spans="49:51" ht="13.5" thickBot="1" x14ac:dyDescent="0.25">
      <c r="AW2775" s="235"/>
      <c r="AX2775" s="235"/>
      <c r="AY2775" s="236"/>
    </row>
    <row r="2776" spans="49:51" ht="13.5" thickBot="1" x14ac:dyDescent="0.25">
      <c r="AW2776" s="235"/>
      <c r="AX2776" s="235"/>
      <c r="AY2776" s="236"/>
    </row>
    <row r="2777" spans="49:51" ht="13.5" thickBot="1" x14ac:dyDescent="0.25">
      <c r="AW2777" s="235"/>
      <c r="AX2777" s="235"/>
      <c r="AY2777" s="236"/>
    </row>
    <row r="2778" spans="49:51" ht="13.5" thickBot="1" x14ac:dyDescent="0.25">
      <c r="AW2778" s="235"/>
      <c r="AX2778" s="235"/>
      <c r="AY2778" s="236"/>
    </row>
    <row r="2779" spans="49:51" ht="13.5" thickBot="1" x14ac:dyDescent="0.25">
      <c r="AW2779" s="235"/>
      <c r="AX2779" s="235"/>
      <c r="AY2779" s="236"/>
    </row>
    <row r="2780" spans="49:51" ht="13.5" thickBot="1" x14ac:dyDescent="0.25">
      <c r="AW2780" s="235"/>
      <c r="AX2780" s="235"/>
      <c r="AY2780" s="236"/>
    </row>
    <row r="2781" spans="49:51" ht="13.5" thickBot="1" x14ac:dyDescent="0.25">
      <c r="AW2781" s="235"/>
      <c r="AX2781" s="235"/>
      <c r="AY2781" s="236"/>
    </row>
    <row r="2782" spans="49:51" ht="13.5" thickBot="1" x14ac:dyDescent="0.25">
      <c r="AW2782" s="235"/>
      <c r="AX2782" s="235"/>
      <c r="AY2782" s="236"/>
    </row>
    <row r="2783" spans="49:51" ht="13.5" thickBot="1" x14ac:dyDescent="0.25">
      <c r="AW2783" s="235"/>
      <c r="AX2783" s="235"/>
      <c r="AY2783" s="236"/>
    </row>
    <row r="2784" spans="49:51" ht="13.5" thickBot="1" x14ac:dyDescent="0.25">
      <c r="AW2784" s="235"/>
      <c r="AX2784" s="235"/>
      <c r="AY2784" s="236"/>
    </row>
    <row r="2785" spans="49:51" ht="13.5" thickBot="1" x14ac:dyDescent="0.25">
      <c r="AW2785" s="235"/>
      <c r="AX2785" s="235"/>
      <c r="AY2785" s="236"/>
    </row>
    <row r="2786" spans="49:51" ht="13.5" thickBot="1" x14ac:dyDescent="0.25">
      <c r="AW2786" s="235"/>
      <c r="AX2786" s="235"/>
      <c r="AY2786" s="236"/>
    </row>
    <row r="2787" spans="49:51" ht="13.5" thickBot="1" x14ac:dyDescent="0.25">
      <c r="AW2787" s="235"/>
      <c r="AX2787" s="235"/>
      <c r="AY2787" s="236"/>
    </row>
    <row r="2788" spans="49:51" ht="13.5" thickBot="1" x14ac:dyDescent="0.25">
      <c r="AW2788" s="235"/>
      <c r="AX2788" s="235"/>
      <c r="AY2788" s="236"/>
    </row>
    <row r="2789" spans="49:51" ht="13.5" thickBot="1" x14ac:dyDescent="0.25">
      <c r="AW2789" s="235"/>
      <c r="AX2789" s="235"/>
      <c r="AY2789" s="236"/>
    </row>
    <row r="2790" spans="49:51" ht="13.5" thickBot="1" x14ac:dyDescent="0.25">
      <c r="AW2790" s="235"/>
      <c r="AX2790" s="235"/>
      <c r="AY2790" s="236"/>
    </row>
    <row r="2791" spans="49:51" ht="13.5" thickBot="1" x14ac:dyDescent="0.25">
      <c r="AW2791" s="235"/>
      <c r="AX2791" s="235"/>
      <c r="AY2791" s="236"/>
    </row>
    <row r="2792" spans="49:51" ht="13.5" thickBot="1" x14ac:dyDescent="0.25">
      <c r="AW2792" s="235"/>
      <c r="AX2792" s="235"/>
      <c r="AY2792" s="236"/>
    </row>
    <row r="2793" spans="49:51" ht="13.5" thickBot="1" x14ac:dyDescent="0.25">
      <c r="AW2793" s="235"/>
      <c r="AX2793" s="235"/>
      <c r="AY2793" s="236"/>
    </row>
    <row r="2794" spans="49:51" ht="13.5" thickBot="1" x14ac:dyDescent="0.25">
      <c r="AW2794" s="235"/>
      <c r="AX2794" s="235"/>
      <c r="AY2794" s="236"/>
    </row>
    <row r="2795" spans="49:51" ht="13.5" thickBot="1" x14ac:dyDescent="0.25">
      <c r="AW2795" s="235"/>
      <c r="AX2795" s="235"/>
      <c r="AY2795" s="236"/>
    </row>
    <row r="2796" spans="49:51" ht="13.5" thickBot="1" x14ac:dyDescent="0.25">
      <c r="AW2796" s="235"/>
      <c r="AX2796" s="235"/>
      <c r="AY2796" s="236"/>
    </row>
    <row r="2797" spans="49:51" ht="13.5" thickBot="1" x14ac:dyDescent="0.25">
      <c r="AW2797" s="235"/>
      <c r="AX2797" s="235"/>
      <c r="AY2797" s="236"/>
    </row>
    <row r="2798" spans="49:51" ht="13.5" thickBot="1" x14ac:dyDescent="0.25">
      <c r="AW2798" s="235"/>
      <c r="AX2798" s="235"/>
      <c r="AY2798" s="236"/>
    </row>
    <row r="2799" spans="49:51" ht="13.5" thickBot="1" x14ac:dyDescent="0.25">
      <c r="AW2799" s="235"/>
      <c r="AX2799" s="235"/>
      <c r="AY2799" s="236"/>
    </row>
    <row r="2800" spans="49:51" ht="13.5" thickBot="1" x14ac:dyDescent="0.25">
      <c r="AW2800" s="235"/>
      <c r="AX2800" s="235"/>
      <c r="AY2800" s="236"/>
    </row>
    <row r="2801" spans="49:51" ht="13.5" thickBot="1" x14ac:dyDescent="0.25">
      <c r="AW2801" s="235"/>
      <c r="AX2801" s="235"/>
      <c r="AY2801" s="236"/>
    </row>
    <row r="2802" spans="49:51" ht="13.5" thickBot="1" x14ac:dyDescent="0.25">
      <c r="AW2802" s="235"/>
      <c r="AX2802" s="235"/>
      <c r="AY2802" s="236"/>
    </row>
    <row r="2803" spans="49:51" ht="13.5" thickBot="1" x14ac:dyDescent="0.25">
      <c r="AW2803" s="235"/>
      <c r="AX2803" s="235"/>
      <c r="AY2803" s="236"/>
    </row>
    <row r="2804" spans="49:51" ht="13.5" thickBot="1" x14ac:dyDescent="0.25">
      <c r="AW2804" s="235"/>
      <c r="AX2804" s="235"/>
      <c r="AY2804" s="236"/>
    </row>
    <row r="2805" spans="49:51" ht="13.5" thickBot="1" x14ac:dyDescent="0.25">
      <c r="AW2805" s="235"/>
      <c r="AX2805" s="235"/>
      <c r="AY2805" s="236"/>
    </row>
    <row r="2806" spans="49:51" ht="13.5" thickBot="1" x14ac:dyDescent="0.25">
      <c r="AW2806" s="235"/>
      <c r="AX2806" s="235"/>
      <c r="AY2806" s="236"/>
    </row>
    <row r="2807" spans="49:51" ht="13.5" thickBot="1" x14ac:dyDescent="0.25">
      <c r="AW2807" s="235"/>
      <c r="AX2807" s="235"/>
      <c r="AY2807" s="236"/>
    </row>
    <row r="2808" spans="49:51" ht="13.5" thickBot="1" x14ac:dyDescent="0.25">
      <c r="AW2808" s="235"/>
      <c r="AX2808" s="235"/>
      <c r="AY2808" s="236"/>
    </row>
    <row r="2809" spans="49:51" ht="13.5" thickBot="1" x14ac:dyDescent="0.25">
      <c r="AW2809" s="235"/>
      <c r="AX2809" s="235"/>
      <c r="AY2809" s="236"/>
    </row>
    <row r="2810" spans="49:51" ht="13.5" thickBot="1" x14ac:dyDescent="0.25">
      <c r="AW2810" s="235"/>
      <c r="AX2810" s="235"/>
      <c r="AY2810" s="236"/>
    </row>
    <row r="2811" spans="49:51" ht="13.5" thickBot="1" x14ac:dyDescent="0.25">
      <c r="AW2811" s="235"/>
      <c r="AX2811" s="235"/>
      <c r="AY2811" s="236"/>
    </row>
    <row r="2812" spans="49:51" ht="13.5" thickBot="1" x14ac:dyDescent="0.25">
      <c r="AW2812" s="235"/>
      <c r="AX2812" s="235"/>
      <c r="AY2812" s="236"/>
    </row>
    <row r="2813" spans="49:51" ht="13.5" thickBot="1" x14ac:dyDescent="0.25">
      <c r="AW2813" s="235"/>
      <c r="AX2813" s="235"/>
      <c r="AY2813" s="236"/>
    </row>
    <row r="2814" spans="49:51" ht="13.5" thickBot="1" x14ac:dyDescent="0.25">
      <c r="AW2814" s="235"/>
      <c r="AX2814" s="235"/>
      <c r="AY2814" s="236"/>
    </row>
    <row r="2815" spans="49:51" ht="13.5" thickBot="1" x14ac:dyDescent="0.25">
      <c r="AW2815" s="235"/>
      <c r="AX2815" s="235"/>
      <c r="AY2815" s="236"/>
    </row>
    <row r="2816" spans="49:51" ht="13.5" thickBot="1" x14ac:dyDescent="0.25">
      <c r="AW2816" s="235"/>
      <c r="AX2816" s="235"/>
      <c r="AY2816" s="236"/>
    </row>
    <row r="2817" spans="49:51" ht="13.5" thickBot="1" x14ac:dyDescent="0.25">
      <c r="AW2817" s="235"/>
      <c r="AX2817" s="235"/>
      <c r="AY2817" s="236"/>
    </row>
    <row r="2818" spans="49:51" ht="13.5" thickBot="1" x14ac:dyDescent="0.25">
      <c r="AW2818" s="235"/>
      <c r="AX2818" s="235"/>
      <c r="AY2818" s="236"/>
    </row>
    <row r="2819" spans="49:51" ht="13.5" thickBot="1" x14ac:dyDescent="0.25">
      <c r="AW2819" s="235"/>
      <c r="AX2819" s="235"/>
      <c r="AY2819" s="236"/>
    </row>
    <row r="2820" spans="49:51" ht="13.5" thickBot="1" x14ac:dyDescent="0.25">
      <c r="AW2820" s="235"/>
      <c r="AX2820" s="235"/>
      <c r="AY2820" s="236"/>
    </row>
    <row r="2821" spans="49:51" ht="13.5" thickBot="1" x14ac:dyDescent="0.25">
      <c r="AW2821" s="235"/>
      <c r="AX2821" s="235"/>
      <c r="AY2821" s="236"/>
    </row>
    <row r="2822" spans="49:51" ht="13.5" thickBot="1" x14ac:dyDescent="0.25">
      <c r="AW2822" s="235"/>
      <c r="AX2822" s="235"/>
      <c r="AY2822" s="236"/>
    </row>
    <row r="2823" spans="49:51" ht="13.5" thickBot="1" x14ac:dyDescent="0.25">
      <c r="AW2823" s="235"/>
      <c r="AX2823" s="235"/>
      <c r="AY2823" s="236"/>
    </row>
    <row r="2824" spans="49:51" ht="13.5" thickBot="1" x14ac:dyDescent="0.25">
      <c r="AW2824" s="235"/>
      <c r="AX2824" s="235"/>
      <c r="AY2824" s="236"/>
    </row>
    <row r="2825" spans="49:51" ht="13.5" thickBot="1" x14ac:dyDescent="0.25">
      <c r="AW2825" s="235"/>
      <c r="AX2825" s="235"/>
      <c r="AY2825" s="236"/>
    </row>
    <row r="2826" spans="49:51" ht="13.5" thickBot="1" x14ac:dyDescent="0.25">
      <c r="AW2826" s="235"/>
      <c r="AX2826" s="235"/>
      <c r="AY2826" s="236"/>
    </row>
    <row r="2827" spans="49:51" ht="13.5" thickBot="1" x14ac:dyDescent="0.25">
      <c r="AW2827" s="235"/>
      <c r="AX2827" s="235"/>
      <c r="AY2827" s="236"/>
    </row>
    <row r="2828" spans="49:51" ht="13.5" thickBot="1" x14ac:dyDescent="0.25">
      <c r="AW2828" s="235"/>
      <c r="AX2828" s="235"/>
      <c r="AY2828" s="236"/>
    </row>
    <row r="2829" spans="49:51" ht="13.5" thickBot="1" x14ac:dyDescent="0.25">
      <c r="AW2829" s="235"/>
      <c r="AX2829" s="235"/>
      <c r="AY2829" s="236"/>
    </row>
    <row r="2830" spans="49:51" ht="13.5" thickBot="1" x14ac:dyDescent="0.25">
      <c r="AW2830" s="235"/>
      <c r="AX2830" s="235"/>
      <c r="AY2830" s="236"/>
    </row>
    <row r="2831" spans="49:51" ht="13.5" thickBot="1" x14ac:dyDescent="0.25">
      <c r="AW2831" s="235"/>
      <c r="AX2831" s="235"/>
      <c r="AY2831" s="236"/>
    </row>
    <row r="2832" spans="49:51" ht="13.5" thickBot="1" x14ac:dyDescent="0.25">
      <c r="AW2832" s="235"/>
      <c r="AX2832" s="235"/>
      <c r="AY2832" s="236"/>
    </row>
    <row r="2833" spans="49:51" ht="13.5" thickBot="1" x14ac:dyDescent="0.25">
      <c r="AW2833" s="235"/>
      <c r="AX2833" s="235"/>
      <c r="AY2833" s="236"/>
    </row>
    <row r="2834" spans="49:51" ht="13.5" thickBot="1" x14ac:dyDescent="0.25">
      <c r="AW2834" s="235"/>
      <c r="AX2834" s="235"/>
      <c r="AY2834" s="236"/>
    </row>
    <row r="2835" spans="49:51" ht="13.5" thickBot="1" x14ac:dyDescent="0.25">
      <c r="AW2835" s="235"/>
      <c r="AX2835" s="235"/>
      <c r="AY2835" s="236"/>
    </row>
    <row r="2836" spans="49:51" ht="13.5" thickBot="1" x14ac:dyDescent="0.25">
      <c r="AW2836" s="235"/>
      <c r="AX2836" s="235"/>
      <c r="AY2836" s="236"/>
    </row>
    <row r="2837" spans="49:51" ht="13.5" thickBot="1" x14ac:dyDescent="0.25">
      <c r="AW2837" s="235"/>
      <c r="AX2837" s="235"/>
      <c r="AY2837" s="236"/>
    </row>
    <row r="2838" spans="49:51" ht="13.5" thickBot="1" x14ac:dyDescent="0.25">
      <c r="AW2838" s="235"/>
      <c r="AX2838" s="235"/>
      <c r="AY2838" s="236"/>
    </row>
    <row r="2839" spans="49:51" ht="13.5" thickBot="1" x14ac:dyDescent="0.25">
      <c r="AW2839" s="235"/>
      <c r="AX2839" s="235"/>
      <c r="AY2839" s="236"/>
    </row>
    <row r="2840" spans="49:51" ht="13.5" thickBot="1" x14ac:dyDescent="0.25">
      <c r="AW2840" s="235"/>
      <c r="AX2840" s="235"/>
      <c r="AY2840" s="236"/>
    </row>
    <row r="2841" spans="49:51" ht="13.5" thickBot="1" x14ac:dyDescent="0.25">
      <c r="AW2841" s="235"/>
      <c r="AX2841" s="235"/>
      <c r="AY2841" s="236"/>
    </row>
    <row r="2842" spans="49:51" ht="13.5" thickBot="1" x14ac:dyDescent="0.25">
      <c r="AW2842" s="235"/>
      <c r="AX2842" s="235"/>
      <c r="AY2842" s="236"/>
    </row>
    <row r="2843" spans="49:51" ht="13.5" thickBot="1" x14ac:dyDescent="0.25">
      <c r="AW2843" s="235"/>
      <c r="AX2843" s="235"/>
      <c r="AY2843" s="236"/>
    </row>
    <row r="2844" spans="49:51" ht="13.5" thickBot="1" x14ac:dyDescent="0.25">
      <c r="AW2844" s="235"/>
      <c r="AX2844" s="235"/>
      <c r="AY2844" s="236"/>
    </row>
    <row r="2845" spans="49:51" ht="13.5" thickBot="1" x14ac:dyDescent="0.25">
      <c r="AW2845" s="235"/>
      <c r="AX2845" s="235"/>
      <c r="AY2845" s="236"/>
    </row>
    <row r="2846" spans="49:51" ht="13.5" thickBot="1" x14ac:dyDescent="0.25">
      <c r="AW2846" s="235"/>
      <c r="AX2846" s="235"/>
      <c r="AY2846" s="236"/>
    </row>
    <row r="2847" spans="49:51" ht="13.5" thickBot="1" x14ac:dyDescent="0.25">
      <c r="AW2847" s="235"/>
      <c r="AX2847" s="235"/>
      <c r="AY2847" s="236"/>
    </row>
    <row r="2848" spans="49:51" ht="13.5" thickBot="1" x14ac:dyDescent="0.25">
      <c r="AW2848" s="235"/>
      <c r="AX2848" s="235"/>
      <c r="AY2848" s="236"/>
    </row>
    <row r="2849" spans="49:51" ht="13.5" thickBot="1" x14ac:dyDescent="0.25">
      <c r="AW2849" s="235"/>
      <c r="AX2849" s="235"/>
      <c r="AY2849" s="236"/>
    </row>
    <row r="2850" spans="49:51" ht="13.5" thickBot="1" x14ac:dyDescent="0.25">
      <c r="AW2850" s="235"/>
      <c r="AX2850" s="235"/>
      <c r="AY2850" s="236"/>
    </row>
    <row r="2851" spans="49:51" ht="13.5" thickBot="1" x14ac:dyDescent="0.25">
      <c r="AW2851" s="235"/>
      <c r="AX2851" s="235"/>
      <c r="AY2851" s="236"/>
    </row>
    <row r="2852" spans="49:51" ht="13.5" thickBot="1" x14ac:dyDescent="0.25">
      <c r="AW2852" s="235"/>
      <c r="AX2852" s="235"/>
      <c r="AY2852" s="236"/>
    </row>
    <row r="2853" spans="49:51" ht="13.5" thickBot="1" x14ac:dyDescent="0.25">
      <c r="AW2853" s="235"/>
      <c r="AX2853" s="235"/>
      <c r="AY2853" s="236"/>
    </row>
    <row r="2854" spans="49:51" ht="13.5" thickBot="1" x14ac:dyDescent="0.25">
      <c r="AW2854" s="235"/>
      <c r="AX2854" s="235"/>
      <c r="AY2854" s="236"/>
    </row>
    <row r="2855" spans="49:51" ht="13.5" thickBot="1" x14ac:dyDescent="0.25">
      <c r="AW2855" s="235"/>
      <c r="AX2855" s="235"/>
      <c r="AY2855" s="236"/>
    </row>
    <row r="2856" spans="49:51" ht="13.5" thickBot="1" x14ac:dyDescent="0.25">
      <c r="AW2856" s="235"/>
      <c r="AX2856" s="235"/>
      <c r="AY2856" s="236"/>
    </row>
    <row r="2857" spans="49:51" ht="13.5" thickBot="1" x14ac:dyDescent="0.25">
      <c r="AW2857" s="235"/>
      <c r="AX2857" s="235"/>
      <c r="AY2857" s="236"/>
    </row>
    <row r="2858" spans="49:51" ht="13.5" thickBot="1" x14ac:dyDescent="0.25">
      <c r="AW2858" s="235"/>
      <c r="AX2858" s="235"/>
      <c r="AY2858" s="236"/>
    </row>
    <row r="2859" spans="49:51" ht="13.5" thickBot="1" x14ac:dyDescent="0.25">
      <c r="AW2859" s="235"/>
      <c r="AX2859" s="235"/>
      <c r="AY2859" s="236"/>
    </row>
    <row r="2860" spans="49:51" ht="13.5" thickBot="1" x14ac:dyDescent="0.25">
      <c r="AW2860" s="235"/>
      <c r="AX2860" s="235"/>
      <c r="AY2860" s="236"/>
    </row>
    <row r="2861" spans="49:51" ht="13.5" thickBot="1" x14ac:dyDescent="0.25">
      <c r="AW2861" s="235"/>
      <c r="AX2861" s="235"/>
      <c r="AY2861" s="236"/>
    </row>
    <row r="2862" spans="49:51" ht="13.5" thickBot="1" x14ac:dyDescent="0.25">
      <c r="AW2862" s="235"/>
      <c r="AX2862" s="235"/>
      <c r="AY2862" s="236"/>
    </row>
    <row r="2863" spans="49:51" ht="13.5" thickBot="1" x14ac:dyDescent="0.25">
      <c r="AW2863" s="235"/>
      <c r="AX2863" s="235"/>
      <c r="AY2863" s="236"/>
    </row>
    <row r="2864" spans="49:51" ht="13.5" thickBot="1" x14ac:dyDescent="0.25">
      <c r="AW2864" s="235"/>
      <c r="AX2864" s="235"/>
      <c r="AY2864" s="236"/>
    </row>
    <row r="2865" spans="49:51" ht="13.5" thickBot="1" x14ac:dyDescent="0.25">
      <c r="AW2865" s="235"/>
      <c r="AX2865" s="235"/>
      <c r="AY2865" s="236"/>
    </row>
    <row r="2866" spans="49:51" ht="13.5" thickBot="1" x14ac:dyDescent="0.25">
      <c r="AW2866" s="235"/>
      <c r="AX2866" s="235"/>
      <c r="AY2866" s="236"/>
    </row>
    <row r="2867" spans="49:51" ht="13.5" thickBot="1" x14ac:dyDescent="0.25">
      <c r="AW2867" s="235"/>
      <c r="AX2867" s="235"/>
      <c r="AY2867" s="236"/>
    </row>
    <row r="2868" spans="49:51" ht="13.5" thickBot="1" x14ac:dyDescent="0.25">
      <c r="AW2868" s="235"/>
      <c r="AX2868" s="235"/>
      <c r="AY2868" s="236"/>
    </row>
    <row r="2869" spans="49:51" ht="13.5" thickBot="1" x14ac:dyDescent="0.25">
      <c r="AW2869" s="235"/>
      <c r="AX2869" s="235"/>
      <c r="AY2869" s="236"/>
    </row>
    <row r="2870" spans="49:51" ht="13.5" thickBot="1" x14ac:dyDescent="0.25">
      <c r="AW2870" s="235"/>
      <c r="AX2870" s="235"/>
      <c r="AY2870" s="236"/>
    </row>
    <row r="2871" spans="49:51" ht="13.5" thickBot="1" x14ac:dyDescent="0.25">
      <c r="AW2871" s="235"/>
      <c r="AX2871" s="235"/>
      <c r="AY2871" s="236"/>
    </row>
    <row r="2872" spans="49:51" ht="13.5" thickBot="1" x14ac:dyDescent="0.25">
      <c r="AW2872" s="235"/>
      <c r="AX2872" s="235"/>
      <c r="AY2872" s="236"/>
    </row>
    <row r="2873" spans="49:51" ht="13.5" thickBot="1" x14ac:dyDescent="0.25">
      <c r="AW2873" s="235"/>
      <c r="AX2873" s="235"/>
      <c r="AY2873" s="236"/>
    </row>
    <row r="2874" spans="49:51" ht="13.5" thickBot="1" x14ac:dyDescent="0.25">
      <c r="AW2874" s="235"/>
      <c r="AX2874" s="235"/>
      <c r="AY2874" s="236"/>
    </row>
    <row r="2875" spans="49:51" ht="13.5" thickBot="1" x14ac:dyDescent="0.25">
      <c r="AW2875" s="235"/>
      <c r="AX2875" s="235"/>
      <c r="AY2875" s="236"/>
    </row>
    <row r="2876" spans="49:51" ht="13.5" thickBot="1" x14ac:dyDescent="0.25">
      <c r="AW2876" s="235"/>
      <c r="AX2876" s="235"/>
      <c r="AY2876" s="236"/>
    </row>
    <row r="2877" spans="49:51" ht="13.5" thickBot="1" x14ac:dyDescent="0.25">
      <c r="AW2877" s="235"/>
      <c r="AX2877" s="235"/>
      <c r="AY2877" s="236"/>
    </row>
    <row r="2878" spans="49:51" ht="13.5" thickBot="1" x14ac:dyDescent="0.25">
      <c r="AW2878" s="235"/>
      <c r="AX2878" s="235"/>
      <c r="AY2878" s="236"/>
    </row>
    <row r="2879" spans="49:51" ht="13.5" thickBot="1" x14ac:dyDescent="0.25">
      <c r="AW2879" s="235"/>
      <c r="AX2879" s="235"/>
      <c r="AY2879" s="236"/>
    </row>
    <row r="2880" spans="49:51" ht="13.5" thickBot="1" x14ac:dyDescent="0.25">
      <c r="AW2880" s="235"/>
      <c r="AX2880" s="235"/>
      <c r="AY2880" s="236"/>
    </row>
    <row r="2881" spans="49:51" ht="13.5" thickBot="1" x14ac:dyDescent="0.25">
      <c r="AW2881" s="235"/>
      <c r="AX2881" s="235"/>
      <c r="AY2881" s="236"/>
    </row>
    <row r="2882" spans="49:51" ht="13.5" thickBot="1" x14ac:dyDescent="0.25">
      <c r="AW2882" s="235"/>
      <c r="AX2882" s="235"/>
      <c r="AY2882" s="236"/>
    </row>
    <row r="2883" spans="49:51" ht="13.5" thickBot="1" x14ac:dyDescent="0.25">
      <c r="AW2883" s="235"/>
      <c r="AX2883" s="235"/>
      <c r="AY2883" s="236"/>
    </row>
    <row r="2884" spans="49:51" ht="13.5" thickBot="1" x14ac:dyDescent="0.25">
      <c r="AW2884" s="235"/>
      <c r="AX2884" s="235"/>
      <c r="AY2884" s="236"/>
    </row>
    <row r="2885" spans="49:51" ht="13.5" thickBot="1" x14ac:dyDescent="0.25">
      <c r="AW2885" s="235"/>
      <c r="AX2885" s="235"/>
      <c r="AY2885" s="236"/>
    </row>
    <row r="2886" spans="49:51" ht="13.5" thickBot="1" x14ac:dyDescent="0.25">
      <c r="AW2886" s="235"/>
      <c r="AX2886" s="235"/>
      <c r="AY2886" s="236"/>
    </row>
    <row r="2887" spans="49:51" ht="13.5" thickBot="1" x14ac:dyDescent="0.25">
      <c r="AW2887" s="235"/>
      <c r="AX2887" s="235"/>
      <c r="AY2887" s="236"/>
    </row>
    <row r="2888" spans="49:51" ht="13.5" thickBot="1" x14ac:dyDescent="0.25">
      <c r="AW2888" s="235"/>
      <c r="AX2888" s="235"/>
      <c r="AY2888" s="236"/>
    </row>
    <row r="2889" spans="49:51" ht="13.5" thickBot="1" x14ac:dyDescent="0.25">
      <c r="AW2889" s="235"/>
      <c r="AX2889" s="235"/>
      <c r="AY2889" s="236"/>
    </row>
    <row r="2890" spans="49:51" ht="13.5" thickBot="1" x14ac:dyDescent="0.25">
      <c r="AW2890" s="235"/>
      <c r="AX2890" s="235"/>
      <c r="AY2890" s="236"/>
    </row>
    <row r="2891" spans="49:51" ht="13.5" thickBot="1" x14ac:dyDescent="0.25">
      <c r="AW2891" s="235"/>
      <c r="AX2891" s="235"/>
      <c r="AY2891" s="236"/>
    </row>
    <row r="2892" spans="49:51" ht="13.5" thickBot="1" x14ac:dyDescent="0.25">
      <c r="AW2892" s="235"/>
      <c r="AX2892" s="235"/>
      <c r="AY2892" s="236"/>
    </row>
    <row r="2893" spans="49:51" ht="13.5" thickBot="1" x14ac:dyDescent="0.25">
      <c r="AW2893" s="235"/>
      <c r="AX2893" s="235"/>
      <c r="AY2893" s="236"/>
    </row>
    <row r="2894" spans="49:51" ht="13.5" thickBot="1" x14ac:dyDescent="0.25">
      <c r="AW2894" s="235"/>
      <c r="AX2894" s="235"/>
      <c r="AY2894" s="236"/>
    </row>
    <row r="2895" spans="49:51" ht="13.5" thickBot="1" x14ac:dyDescent="0.25">
      <c r="AW2895" s="235"/>
      <c r="AX2895" s="235"/>
      <c r="AY2895" s="236"/>
    </row>
    <row r="2896" spans="49:51" ht="13.5" thickBot="1" x14ac:dyDescent="0.25">
      <c r="AW2896" s="235"/>
      <c r="AX2896" s="235"/>
      <c r="AY2896" s="236"/>
    </row>
    <row r="2897" spans="49:51" ht="13.5" thickBot="1" x14ac:dyDescent="0.25">
      <c r="AW2897" s="235"/>
      <c r="AX2897" s="235"/>
      <c r="AY2897" s="236"/>
    </row>
    <row r="2898" spans="49:51" ht="13.5" thickBot="1" x14ac:dyDescent="0.25">
      <c r="AW2898" s="235"/>
      <c r="AX2898" s="235"/>
      <c r="AY2898" s="236"/>
    </row>
    <row r="2899" spans="49:51" ht="13.5" thickBot="1" x14ac:dyDescent="0.25">
      <c r="AW2899" s="235"/>
      <c r="AX2899" s="235"/>
      <c r="AY2899" s="236"/>
    </row>
    <row r="2900" spans="49:51" ht="13.5" thickBot="1" x14ac:dyDescent="0.25">
      <c r="AW2900" s="235"/>
      <c r="AX2900" s="235"/>
      <c r="AY2900" s="236"/>
    </row>
    <row r="2901" spans="49:51" ht="13.5" thickBot="1" x14ac:dyDescent="0.25">
      <c r="AW2901" s="235"/>
      <c r="AX2901" s="235"/>
      <c r="AY2901" s="236"/>
    </row>
    <row r="2902" spans="49:51" ht="13.5" thickBot="1" x14ac:dyDescent="0.25">
      <c r="AW2902" s="235"/>
      <c r="AX2902" s="235"/>
      <c r="AY2902" s="236"/>
    </row>
    <row r="2903" spans="49:51" ht="13.5" thickBot="1" x14ac:dyDescent="0.25">
      <c r="AW2903" s="235"/>
      <c r="AX2903" s="235"/>
      <c r="AY2903" s="236"/>
    </row>
    <row r="2904" spans="49:51" ht="13.5" thickBot="1" x14ac:dyDescent="0.25">
      <c r="AW2904" s="235"/>
      <c r="AX2904" s="235"/>
      <c r="AY2904" s="236"/>
    </row>
    <row r="2905" spans="49:51" ht="13.5" thickBot="1" x14ac:dyDescent="0.25">
      <c r="AW2905" s="235"/>
      <c r="AX2905" s="235"/>
      <c r="AY2905" s="236"/>
    </row>
    <row r="2906" spans="49:51" ht="13.5" thickBot="1" x14ac:dyDescent="0.25">
      <c r="AW2906" s="235"/>
      <c r="AX2906" s="235"/>
      <c r="AY2906" s="236"/>
    </row>
    <row r="2907" spans="49:51" ht="13.5" thickBot="1" x14ac:dyDescent="0.25">
      <c r="AW2907" s="235"/>
      <c r="AX2907" s="235"/>
      <c r="AY2907" s="236"/>
    </row>
    <row r="2908" spans="49:51" ht="13.5" thickBot="1" x14ac:dyDescent="0.25">
      <c r="AW2908" s="235"/>
      <c r="AX2908" s="235"/>
      <c r="AY2908" s="236"/>
    </row>
    <row r="2909" spans="49:51" ht="13.5" thickBot="1" x14ac:dyDescent="0.25">
      <c r="AW2909" s="235"/>
      <c r="AX2909" s="235"/>
      <c r="AY2909" s="236"/>
    </row>
    <row r="2910" spans="49:51" ht="13.5" thickBot="1" x14ac:dyDescent="0.25">
      <c r="AW2910" s="235"/>
      <c r="AX2910" s="235"/>
      <c r="AY2910" s="236"/>
    </row>
    <row r="2911" spans="49:51" ht="13.5" thickBot="1" x14ac:dyDescent="0.25">
      <c r="AW2911" s="235"/>
      <c r="AX2911" s="235"/>
      <c r="AY2911" s="236"/>
    </row>
    <row r="2912" spans="49:51" ht="13.5" thickBot="1" x14ac:dyDescent="0.25">
      <c r="AW2912" s="235"/>
      <c r="AX2912" s="235"/>
      <c r="AY2912" s="236"/>
    </row>
    <row r="2913" spans="49:51" ht="13.5" thickBot="1" x14ac:dyDescent="0.25">
      <c r="AW2913" s="235"/>
      <c r="AX2913" s="235"/>
      <c r="AY2913" s="236"/>
    </row>
    <row r="2914" spans="49:51" ht="13.5" thickBot="1" x14ac:dyDescent="0.25">
      <c r="AW2914" s="235"/>
      <c r="AX2914" s="235"/>
      <c r="AY2914" s="236"/>
    </row>
    <row r="2915" spans="49:51" ht="13.5" thickBot="1" x14ac:dyDescent="0.25">
      <c r="AW2915" s="235"/>
      <c r="AX2915" s="235"/>
      <c r="AY2915" s="236"/>
    </row>
    <row r="2916" spans="49:51" ht="13.5" thickBot="1" x14ac:dyDescent="0.25">
      <c r="AW2916" s="235"/>
      <c r="AX2916" s="235"/>
      <c r="AY2916" s="236"/>
    </row>
    <row r="2917" spans="49:51" ht="13.5" thickBot="1" x14ac:dyDescent="0.25">
      <c r="AW2917" s="235"/>
      <c r="AX2917" s="235"/>
      <c r="AY2917" s="236"/>
    </row>
    <row r="2918" spans="49:51" ht="13.5" thickBot="1" x14ac:dyDescent="0.25">
      <c r="AW2918" s="235"/>
      <c r="AX2918" s="235"/>
      <c r="AY2918" s="236"/>
    </row>
    <row r="2919" spans="49:51" ht="13.5" thickBot="1" x14ac:dyDescent="0.25">
      <c r="AW2919" s="235"/>
      <c r="AX2919" s="235"/>
      <c r="AY2919" s="236"/>
    </row>
    <row r="2920" spans="49:51" ht="13.5" thickBot="1" x14ac:dyDescent="0.25">
      <c r="AW2920" s="235"/>
      <c r="AX2920" s="235"/>
      <c r="AY2920" s="236"/>
    </row>
    <row r="2921" spans="49:51" ht="13.5" thickBot="1" x14ac:dyDescent="0.25">
      <c r="AW2921" s="235"/>
      <c r="AX2921" s="235"/>
      <c r="AY2921" s="236"/>
    </row>
    <row r="2922" spans="49:51" ht="13.5" thickBot="1" x14ac:dyDescent="0.25">
      <c r="AW2922" s="235"/>
      <c r="AX2922" s="235"/>
      <c r="AY2922" s="236"/>
    </row>
    <row r="2923" spans="49:51" ht="13.5" thickBot="1" x14ac:dyDescent="0.25">
      <c r="AW2923" s="235"/>
      <c r="AX2923" s="235"/>
      <c r="AY2923" s="236"/>
    </row>
    <row r="2924" spans="49:51" ht="13.5" thickBot="1" x14ac:dyDescent="0.25">
      <c r="AW2924" s="235"/>
      <c r="AX2924" s="235"/>
      <c r="AY2924" s="236"/>
    </row>
    <row r="2925" spans="49:51" ht="13.5" thickBot="1" x14ac:dyDescent="0.25">
      <c r="AW2925" s="235"/>
      <c r="AX2925" s="235"/>
      <c r="AY2925" s="236"/>
    </row>
    <row r="2926" spans="49:51" ht="13.5" thickBot="1" x14ac:dyDescent="0.25">
      <c r="AW2926" s="235"/>
      <c r="AX2926" s="235"/>
      <c r="AY2926" s="236"/>
    </row>
    <row r="2927" spans="49:51" ht="13.5" thickBot="1" x14ac:dyDescent="0.25">
      <c r="AW2927" s="235"/>
      <c r="AX2927" s="235"/>
      <c r="AY2927" s="236"/>
    </row>
    <row r="2928" spans="49:51" ht="13.5" thickBot="1" x14ac:dyDescent="0.25">
      <c r="AW2928" s="235"/>
      <c r="AX2928" s="235"/>
      <c r="AY2928" s="236"/>
    </row>
    <row r="2929" spans="49:51" ht="13.5" thickBot="1" x14ac:dyDescent="0.25">
      <c r="AW2929" s="235"/>
      <c r="AX2929" s="235"/>
      <c r="AY2929" s="236"/>
    </row>
    <row r="2930" spans="49:51" ht="13.5" thickBot="1" x14ac:dyDescent="0.25">
      <c r="AW2930" s="235"/>
      <c r="AX2930" s="235"/>
      <c r="AY2930" s="236"/>
    </row>
    <row r="2931" spans="49:51" ht="13.5" thickBot="1" x14ac:dyDescent="0.25">
      <c r="AW2931" s="235"/>
      <c r="AX2931" s="235"/>
      <c r="AY2931" s="236"/>
    </row>
    <row r="2932" spans="49:51" ht="13.5" thickBot="1" x14ac:dyDescent="0.25">
      <c r="AW2932" s="235"/>
      <c r="AX2932" s="235"/>
      <c r="AY2932" s="236"/>
    </row>
    <row r="2933" spans="49:51" ht="13.5" thickBot="1" x14ac:dyDescent="0.25">
      <c r="AW2933" s="235"/>
      <c r="AX2933" s="235"/>
      <c r="AY2933" s="236"/>
    </row>
    <row r="2934" spans="49:51" ht="13.5" thickBot="1" x14ac:dyDescent="0.25">
      <c r="AW2934" s="235"/>
      <c r="AX2934" s="235"/>
      <c r="AY2934" s="236"/>
    </row>
    <row r="2935" spans="49:51" ht="13.5" thickBot="1" x14ac:dyDescent="0.25">
      <c r="AW2935" s="235"/>
      <c r="AX2935" s="235"/>
      <c r="AY2935" s="236"/>
    </row>
    <row r="2936" spans="49:51" ht="13.5" thickBot="1" x14ac:dyDescent="0.25">
      <c r="AW2936" s="235"/>
      <c r="AX2936" s="235"/>
      <c r="AY2936" s="236"/>
    </row>
    <row r="2937" spans="49:51" ht="13.5" thickBot="1" x14ac:dyDescent="0.25">
      <c r="AW2937" s="235"/>
      <c r="AX2937" s="235"/>
      <c r="AY2937" s="236"/>
    </row>
    <row r="2938" spans="49:51" ht="13.5" thickBot="1" x14ac:dyDescent="0.25">
      <c r="AW2938" s="235"/>
      <c r="AX2938" s="235"/>
      <c r="AY2938" s="236"/>
    </row>
    <row r="2939" spans="49:51" ht="13.5" thickBot="1" x14ac:dyDescent="0.25">
      <c r="AW2939" s="235"/>
      <c r="AX2939" s="235"/>
      <c r="AY2939" s="236"/>
    </row>
    <row r="2940" spans="49:51" ht="13.5" thickBot="1" x14ac:dyDescent="0.25">
      <c r="AW2940" s="235"/>
      <c r="AX2940" s="235"/>
      <c r="AY2940" s="236"/>
    </row>
    <row r="2941" spans="49:51" ht="13.5" thickBot="1" x14ac:dyDescent="0.25">
      <c r="AW2941" s="235"/>
      <c r="AX2941" s="235"/>
      <c r="AY2941" s="236"/>
    </row>
    <row r="2942" spans="49:51" ht="13.5" thickBot="1" x14ac:dyDescent="0.25">
      <c r="AW2942" s="235"/>
      <c r="AX2942" s="235"/>
      <c r="AY2942" s="236"/>
    </row>
    <row r="2943" spans="49:51" ht="13.5" thickBot="1" x14ac:dyDescent="0.25">
      <c r="AW2943" s="235"/>
      <c r="AX2943" s="235"/>
      <c r="AY2943" s="236"/>
    </row>
    <row r="2944" spans="49:51" ht="13.5" thickBot="1" x14ac:dyDescent="0.25">
      <c r="AW2944" s="235"/>
      <c r="AX2944" s="235"/>
      <c r="AY2944" s="236"/>
    </row>
    <row r="2945" spans="49:51" ht="13.5" thickBot="1" x14ac:dyDescent="0.25">
      <c r="AW2945" s="235"/>
      <c r="AX2945" s="235"/>
      <c r="AY2945" s="236"/>
    </row>
    <row r="2946" spans="49:51" ht="13.5" thickBot="1" x14ac:dyDescent="0.25">
      <c r="AW2946" s="235"/>
      <c r="AX2946" s="235"/>
      <c r="AY2946" s="236"/>
    </row>
    <row r="2947" spans="49:51" ht="13.5" thickBot="1" x14ac:dyDescent="0.25">
      <c r="AW2947" s="235"/>
      <c r="AX2947" s="235"/>
      <c r="AY2947" s="236"/>
    </row>
    <row r="2948" spans="49:51" ht="13.5" thickBot="1" x14ac:dyDescent="0.25">
      <c r="AW2948" s="235"/>
      <c r="AX2948" s="235"/>
      <c r="AY2948" s="236"/>
    </row>
    <row r="2949" spans="49:51" ht="13.5" thickBot="1" x14ac:dyDescent="0.25">
      <c r="AW2949" s="235"/>
      <c r="AX2949" s="235"/>
      <c r="AY2949" s="236"/>
    </row>
    <row r="2950" spans="49:51" ht="13.5" thickBot="1" x14ac:dyDescent="0.25">
      <c r="AW2950" s="235"/>
      <c r="AX2950" s="235"/>
      <c r="AY2950" s="236"/>
    </row>
    <row r="2951" spans="49:51" ht="13.5" thickBot="1" x14ac:dyDescent="0.25">
      <c r="AW2951" s="235"/>
      <c r="AX2951" s="235"/>
      <c r="AY2951" s="236"/>
    </row>
    <row r="2952" spans="49:51" ht="13.5" thickBot="1" x14ac:dyDescent="0.25">
      <c r="AW2952" s="235"/>
      <c r="AX2952" s="235"/>
      <c r="AY2952" s="236"/>
    </row>
    <row r="2953" spans="49:51" ht="13.5" thickBot="1" x14ac:dyDescent="0.25">
      <c r="AW2953" s="235"/>
      <c r="AX2953" s="235"/>
      <c r="AY2953" s="236"/>
    </row>
    <row r="2954" spans="49:51" ht="13.5" thickBot="1" x14ac:dyDescent="0.25">
      <c r="AW2954" s="235"/>
      <c r="AX2954" s="235"/>
      <c r="AY2954" s="236"/>
    </row>
    <row r="2955" spans="49:51" ht="13.5" thickBot="1" x14ac:dyDescent="0.25">
      <c r="AW2955" s="235"/>
      <c r="AX2955" s="235"/>
      <c r="AY2955" s="236"/>
    </row>
    <row r="2956" spans="49:51" ht="13.5" thickBot="1" x14ac:dyDescent="0.25">
      <c r="AW2956" s="235"/>
      <c r="AX2956" s="235"/>
      <c r="AY2956" s="236"/>
    </row>
    <row r="2957" spans="49:51" ht="13.5" thickBot="1" x14ac:dyDescent="0.25">
      <c r="AW2957" s="235"/>
      <c r="AX2957" s="235"/>
      <c r="AY2957" s="236"/>
    </row>
    <row r="2958" spans="49:51" ht="13.5" thickBot="1" x14ac:dyDescent="0.25">
      <c r="AW2958" s="235"/>
      <c r="AX2958" s="235"/>
      <c r="AY2958" s="236"/>
    </row>
    <row r="2959" spans="49:51" ht="13.5" thickBot="1" x14ac:dyDescent="0.25">
      <c r="AW2959" s="235"/>
      <c r="AX2959" s="235"/>
      <c r="AY2959" s="236"/>
    </row>
    <row r="2960" spans="49:51" ht="13.5" thickBot="1" x14ac:dyDescent="0.25">
      <c r="AW2960" s="235"/>
      <c r="AX2960" s="235"/>
      <c r="AY2960" s="236"/>
    </row>
    <row r="2961" spans="49:51" ht="13.5" thickBot="1" x14ac:dyDescent="0.25">
      <c r="AW2961" s="235"/>
      <c r="AX2961" s="235"/>
      <c r="AY2961" s="236"/>
    </row>
    <row r="2962" spans="49:51" ht="13.5" thickBot="1" x14ac:dyDescent="0.25">
      <c r="AW2962" s="235"/>
      <c r="AX2962" s="235"/>
      <c r="AY2962" s="236"/>
    </row>
    <row r="2963" spans="49:51" ht="13.5" thickBot="1" x14ac:dyDescent="0.25">
      <c r="AW2963" s="235"/>
      <c r="AX2963" s="235"/>
      <c r="AY2963" s="236"/>
    </row>
    <row r="2964" spans="49:51" ht="13.5" thickBot="1" x14ac:dyDescent="0.25">
      <c r="AW2964" s="235"/>
      <c r="AX2964" s="235"/>
      <c r="AY2964" s="236"/>
    </row>
    <row r="2965" spans="49:51" ht="13.5" thickBot="1" x14ac:dyDescent="0.25">
      <c r="AW2965" s="235"/>
      <c r="AX2965" s="235"/>
      <c r="AY2965" s="236"/>
    </row>
    <row r="2966" spans="49:51" ht="13.5" thickBot="1" x14ac:dyDescent="0.25">
      <c r="AW2966" s="235"/>
      <c r="AX2966" s="235"/>
      <c r="AY2966" s="236"/>
    </row>
    <row r="2967" spans="49:51" ht="13.5" thickBot="1" x14ac:dyDescent="0.25">
      <c r="AW2967" s="235"/>
      <c r="AX2967" s="235"/>
      <c r="AY2967" s="236"/>
    </row>
    <row r="2968" spans="49:51" ht="13.5" thickBot="1" x14ac:dyDescent="0.25">
      <c r="AW2968" s="235"/>
      <c r="AX2968" s="235"/>
      <c r="AY2968" s="236"/>
    </row>
    <row r="2969" spans="49:51" ht="13.5" thickBot="1" x14ac:dyDescent="0.25">
      <c r="AW2969" s="235"/>
      <c r="AX2969" s="235"/>
      <c r="AY2969" s="236"/>
    </row>
    <row r="2970" spans="49:51" ht="13.5" thickBot="1" x14ac:dyDescent="0.25">
      <c r="AW2970" s="235"/>
      <c r="AX2970" s="235"/>
      <c r="AY2970" s="236"/>
    </row>
    <row r="2971" spans="49:51" ht="13.5" thickBot="1" x14ac:dyDescent="0.25">
      <c r="AW2971" s="235"/>
      <c r="AX2971" s="235"/>
      <c r="AY2971" s="236"/>
    </row>
    <row r="2972" spans="49:51" ht="13.5" thickBot="1" x14ac:dyDescent="0.25">
      <c r="AW2972" s="235"/>
      <c r="AX2972" s="235"/>
      <c r="AY2972" s="236"/>
    </row>
    <row r="2973" spans="49:51" ht="13.5" thickBot="1" x14ac:dyDescent="0.25">
      <c r="AW2973" s="235"/>
      <c r="AX2973" s="235"/>
      <c r="AY2973" s="236"/>
    </row>
    <row r="2974" spans="49:51" ht="13.5" thickBot="1" x14ac:dyDescent="0.25">
      <c r="AW2974" s="235"/>
      <c r="AX2974" s="235"/>
      <c r="AY2974" s="236"/>
    </row>
    <row r="2975" spans="49:51" ht="13.5" thickBot="1" x14ac:dyDescent="0.25">
      <c r="AW2975" s="235"/>
      <c r="AX2975" s="235"/>
      <c r="AY2975" s="236"/>
    </row>
    <row r="2976" spans="49:51" ht="13.5" thickBot="1" x14ac:dyDescent="0.25">
      <c r="AW2976" s="235"/>
      <c r="AX2976" s="235"/>
      <c r="AY2976" s="236"/>
    </row>
    <row r="2977" spans="49:51" ht="13.5" thickBot="1" x14ac:dyDescent="0.25">
      <c r="AW2977" s="235"/>
      <c r="AX2977" s="235"/>
      <c r="AY2977" s="236"/>
    </row>
    <row r="2978" spans="49:51" ht="13.5" thickBot="1" x14ac:dyDescent="0.25">
      <c r="AW2978" s="235"/>
      <c r="AX2978" s="235"/>
      <c r="AY2978" s="236"/>
    </row>
    <row r="2979" spans="49:51" ht="13.5" thickBot="1" x14ac:dyDescent="0.25">
      <c r="AW2979" s="235"/>
      <c r="AX2979" s="235"/>
      <c r="AY2979" s="236"/>
    </row>
    <row r="2980" spans="49:51" ht="13.5" thickBot="1" x14ac:dyDescent="0.25">
      <c r="AW2980" s="235"/>
      <c r="AX2980" s="235"/>
      <c r="AY2980" s="236"/>
    </row>
    <row r="2981" spans="49:51" ht="13.5" thickBot="1" x14ac:dyDescent="0.25">
      <c r="AW2981" s="235"/>
      <c r="AX2981" s="235"/>
      <c r="AY2981" s="236"/>
    </row>
    <row r="2982" spans="49:51" ht="13.5" thickBot="1" x14ac:dyDescent="0.25">
      <c r="AW2982" s="235"/>
      <c r="AX2982" s="235"/>
      <c r="AY2982" s="236"/>
    </row>
    <row r="2983" spans="49:51" ht="13.5" thickBot="1" x14ac:dyDescent="0.25">
      <c r="AW2983" s="235"/>
      <c r="AX2983" s="235"/>
      <c r="AY2983" s="236"/>
    </row>
    <row r="2984" spans="49:51" ht="13.5" thickBot="1" x14ac:dyDescent="0.25">
      <c r="AW2984" s="235"/>
      <c r="AX2984" s="235"/>
      <c r="AY2984" s="236"/>
    </row>
    <row r="2985" spans="49:51" ht="13.5" thickBot="1" x14ac:dyDescent="0.25">
      <c r="AW2985" s="235"/>
      <c r="AX2985" s="235"/>
      <c r="AY2985" s="236"/>
    </row>
    <row r="2986" spans="49:51" ht="13.5" thickBot="1" x14ac:dyDescent="0.25">
      <c r="AW2986" s="235"/>
      <c r="AX2986" s="235"/>
      <c r="AY2986" s="236"/>
    </row>
    <row r="2987" spans="49:51" ht="13.5" thickBot="1" x14ac:dyDescent="0.25">
      <c r="AW2987" s="235"/>
      <c r="AX2987" s="235"/>
      <c r="AY2987" s="236"/>
    </row>
    <row r="2988" spans="49:51" ht="13.5" thickBot="1" x14ac:dyDescent="0.25">
      <c r="AW2988" s="235"/>
      <c r="AX2988" s="235"/>
      <c r="AY2988" s="236"/>
    </row>
    <row r="2989" spans="49:51" ht="13.5" thickBot="1" x14ac:dyDescent="0.25">
      <c r="AW2989" s="235"/>
      <c r="AX2989" s="235"/>
      <c r="AY2989" s="236"/>
    </row>
    <row r="2990" spans="49:51" ht="13.5" thickBot="1" x14ac:dyDescent="0.25">
      <c r="AW2990" s="235"/>
      <c r="AX2990" s="235"/>
      <c r="AY2990" s="236"/>
    </row>
    <row r="2991" spans="49:51" ht="13.5" thickBot="1" x14ac:dyDescent="0.25">
      <c r="AW2991" s="235"/>
      <c r="AX2991" s="235"/>
      <c r="AY2991" s="236"/>
    </row>
    <row r="2992" spans="49:51" ht="13.5" thickBot="1" x14ac:dyDescent="0.25">
      <c r="AW2992" s="235"/>
      <c r="AX2992" s="235"/>
      <c r="AY2992" s="236"/>
    </row>
    <row r="2993" spans="49:51" ht="13.5" thickBot="1" x14ac:dyDescent="0.25">
      <c r="AW2993" s="235"/>
      <c r="AX2993" s="235"/>
      <c r="AY2993" s="236"/>
    </row>
    <row r="2994" spans="49:51" ht="13.5" thickBot="1" x14ac:dyDescent="0.25">
      <c r="AW2994" s="235"/>
      <c r="AX2994" s="235"/>
      <c r="AY2994" s="236"/>
    </row>
    <row r="2995" spans="49:51" ht="13.5" thickBot="1" x14ac:dyDescent="0.25">
      <c r="AW2995" s="235"/>
      <c r="AX2995" s="235"/>
      <c r="AY2995" s="236"/>
    </row>
    <row r="2996" spans="49:51" ht="13.5" thickBot="1" x14ac:dyDescent="0.25">
      <c r="AW2996" s="235"/>
      <c r="AX2996" s="235"/>
      <c r="AY2996" s="236"/>
    </row>
    <row r="2997" spans="49:51" ht="13.5" thickBot="1" x14ac:dyDescent="0.25">
      <c r="AW2997" s="235"/>
      <c r="AX2997" s="235"/>
      <c r="AY2997" s="236"/>
    </row>
    <row r="2998" spans="49:51" ht="13.5" thickBot="1" x14ac:dyDescent="0.25">
      <c r="AW2998" s="235"/>
      <c r="AX2998" s="235"/>
      <c r="AY2998" s="236"/>
    </row>
    <row r="2999" spans="49:51" ht="13.5" thickBot="1" x14ac:dyDescent="0.25">
      <c r="AW2999" s="235"/>
      <c r="AX2999" s="235"/>
      <c r="AY2999" s="236"/>
    </row>
    <row r="3000" spans="49:51" ht="13.5" thickBot="1" x14ac:dyDescent="0.25">
      <c r="AW3000" s="235"/>
      <c r="AX3000" s="235"/>
      <c r="AY3000" s="236"/>
    </row>
    <row r="3001" spans="49:51" ht="13.5" thickBot="1" x14ac:dyDescent="0.25">
      <c r="AW3001" s="235"/>
      <c r="AX3001" s="235"/>
      <c r="AY3001" s="236"/>
    </row>
    <row r="3002" spans="49:51" ht="13.5" thickBot="1" x14ac:dyDescent="0.25">
      <c r="AW3002" s="235"/>
      <c r="AX3002" s="235"/>
      <c r="AY3002" s="236"/>
    </row>
    <row r="3003" spans="49:51" ht="13.5" thickBot="1" x14ac:dyDescent="0.25">
      <c r="AW3003" s="235"/>
      <c r="AX3003" s="235"/>
      <c r="AY3003" s="236"/>
    </row>
    <row r="3004" spans="49:51" ht="13.5" thickBot="1" x14ac:dyDescent="0.25">
      <c r="AW3004" s="235"/>
      <c r="AX3004" s="235"/>
      <c r="AY3004" s="236"/>
    </row>
    <row r="3005" spans="49:51" ht="13.5" thickBot="1" x14ac:dyDescent="0.25">
      <c r="AW3005" s="235"/>
      <c r="AX3005" s="235"/>
      <c r="AY3005" s="236"/>
    </row>
    <row r="3006" spans="49:51" ht="13.5" thickBot="1" x14ac:dyDescent="0.25">
      <c r="AW3006" s="235"/>
      <c r="AX3006" s="235"/>
      <c r="AY3006" s="236"/>
    </row>
    <row r="3007" spans="49:51" ht="13.5" thickBot="1" x14ac:dyDescent="0.25">
      <c r="AW3007" s="235"/>
      <c r="AX3007" s="235"/>
      <c r="AY3007" s="236"/>
    </row>
    <row r="3008" spans="49:51" ht="13.5" thickBot="1" x14ac:dyDescent="0.25">
      <c r="AW3008" s="235"/>
      <c r="AX3008" s="235"/>
      <c r="AY3008" s="236"/>
    </row>
    <row r="3009" spans="49:51" ht="13.5" thickBot="1" x14ac:dyDescent="0.25">
      <c r="AW3009" s="235"/>
      <c r="AX3009" s="235"/>
      <c r="AY3009" s="236"/>
    </row>
    <row r="3010" spans="49:51" ht="13.5" thickBot="1" x14ac:dyDescent="0.25">
      <c r="AW3010" s="235"/>
      <c r="AX3010" s="235"/>
      <c r="AY3010" s="236"/>
    </row>
    <row r="3011" spans="49:51" ht="13.5" thickBot="1" x14ac:dyDescent="0.25">
      <c r="AW3011" s="235"/>
      <c r="AX3011" s="235"/>
      <c r="AY3011" s="236"/>
    </row>
    <row r="3012" spans="49:51" ht="13.5" thickBot="1" x14ac:dyDescent="0.25">
      <c r="AW3012" s="235"/>
      <c r="AX3012" s="235"/>
      <c r="AY3012" s="236"/>
    </row>
    <row r="3013" spans="49:51" ht="13.5" thickBot="1" x14ac:dyDescent="0.25">
      <c r="AW3013" s="235"/>
      <c r="AX3013" s="235"/>
      <c r="AY3013" s="236"/>
    </row>
    <row r="3014" spans="49:51" ht="13.5" thickBot="1" x14ac:dyDescent="0.25">
      <c r="AW3014" s="235"/>
      <c r="AX3014" s="235"/>
      <c r="AY3014" s="236"/>
    </row>
    <row r="3015" spans="49:51" ht="13.5" thickBot="1" x14ac:dyDescent="0.25">
      <c r="AW3015" s="235"/>
      <c r="AX3015" s="235"/>
      <c r="AY3015" s="236"/>
    </row>
    <row r="3016" spans="49:51" ht="13.5" thickBot="1" x14ac:dyDescent="0.25">
      <c r="AW3016" s="235"/>
      <c r="AX3016" s="235"/>
      <c r="AY3016" s="236"/>
    </row>
    <row r="3017" spans="49:51" ht="13.5" thickBot="1" x14ac:dyDescent="0.25">
      <c r="AW3017" s="235"/>
      <c r="AX3017" s="235"/>
      <c r="AY3017" s="236"/>
    </row>
    <row r="3018" spans="49:51" ht="13.5" thickBot="1" x14ac:dyDescent="0.25">
      <c r="AW3018" s="235"/>
      <c r="AX3018" s="235"/>
      <c r="AY3018" s="236"/>
    </row>
    <row r="3019" spans="49:51" ht="13.5" thickBot="1" x14ac:dyDescent="0.25">
      <c r="AW3019" s="235"/>
      <c r="AX3019" s="235"/>
      <c r="AY3019" s="236"/>
    </row>
    <row r="3020" spans="49:51" ht="13.5" thickBot="1" x14ac:dyDescent="0.25">
      <c r="AW3020" s="235"/>
      <c r="AX3020" s="235"/>
      <c r="AY3020" s="236"/>
    </row>
    <row r="3021" spans="49:51" ht="13.5" thickBot="1" x14ac:dyDescent="0.25">
      <c r="AW3021" s="235"/>
      <c r="AX3021" s="235"/>
      <c r="AY3021" s="236"/>
    </row>
    <row r="3022" spans="49:51" ht="13.5" thickBot="1" x14ac:dyDescent="0.25">
      <c r="AW3022" s="235"/>
      <c r="AX3022" s="235"/>
      <c r="AY3022" s="236"/>
    </row>
    <row r="3023" spans="49:51" ht="13.5" thickBot="1" x14ac:dyDescent="0.25">
      <c r="AW3023" s="235"/>
      <c r="AX3023" s="235"/>
      <c r="AY3023" s="236"/>
    </row>
    <row r="3024" spans="49:51" ht="13.5" thickBot="1" x14ac:dyDescent="0.25">
      <c r="AW3024" s="235"/>
      <c r="AX3024" s="235"/>
      <c r="AY3024" s="236"/>
    </row>
    <row r="3025" spans="49:51" ht="13.5" thickBot="1" x14ac:dyDescent="0.25">
      <c r="AW3025" s="235"/>
      <c r="AX3025" s="235"/>
      <c r="AY3025" s="236"/>
    </row>
    <row r="3026" spans="49:51" ht="13.5" thickBot="1" x14ac:dyDescent="0.25">
      <c r="AW3026" s="235"/>
      <c r="AX3026" s="235"/>
      <c r="AY3026" s="236"/>
    </row>
    <row r="3027" spans="49:51" ht="13.5" thickBot="1" x14ac:dyDescent="0.25">
      <c r="AW3027" s="235"/>
      <c r="AX3027" s="235"/>
      <c r="AY3027" s="236"/>
    </row>
    <row r="3028" spans="49:51" ht="13.5" thickBot="1" x14ac:dyDescent="0.25">
      <c r="AW3028" s="235"/>
      <c r="AX3028" s="235"/>
      <c r="AY3028" s="236"/>
    </row>
    <row r="3029" spans="49:51" ht="13.5" thickBot="1" x14ac:dyDescent="0.25">
      <c r="AW3029" s="235"/>
      <c r="AX3029" s="235"/>
      <c r="AY3029" s="236"/>
    </row>
    <row r="3030" spans="49:51" ht="13.5" thickBot="1" x14ac:dyDescent="0.25">
      <c r="AW3030" s="235"/>
      <c r="AX3030" s="235"/>
      <c r="AY3030" s="236"/>
    </row>
    <row r="3031" spans="49:51" ht="13.5" thickBot="1" x14ac:dyDescent="0.25">
      <c r="AW3031" s="235"/>
      <c r="AX3031" s="235"/>
      <c r="AY3031" s="236"/>
    </row>
    <row r="3032" spans="49:51" ht="13.5" thickBot="1" x14ac:dyDescent="0.25">
      <c r="AW3032" s="235"/>
      <c r="AX3032" s="235"/>
      <c r="AY3032" s="236"/>
    </row>
    <row r="3033" spans="49:51" ht="13.5" thickBot="1" x14ac:dyDescent="0.25">
      <c r="AW3033" s="235"/>
      <c r="AX3033" s="235"/>
      <c r="AY3033" s="236"/>
    </row>
    <row r="3034" spans="49:51" ht="13.5" thickBot="1" x14ac:dyDescent="0.25">
      <c r="AW3034" s="235"/>
      <c r="AX3034" s="235"/>
      <c r="AY3034" s="236"/>
    </row>
    <row r="3035" spans="49:51" ht="13.5" thickBot="1" x14ac:dyDescent="0.25">
      <c r="AW3035" s="235"/>
      <c r="AX3035" s="235"/>
      <c r="AY3035" s="236"/>
    </row>
    <row r="3036" spans="49:51" ht="13.5" thickBot="1" x14ac:dyDescent="0.25">
      <c r="AW3036" s="235"/>
      <c r="AX3036" s="235"/>
      <c r="AY3036" s="236"/>
    </row>
    <row r="3037" spans="49:51" ht="13.5" thickBot="1" x14ac:dyDescent="0.25">
      <c r="AW3037" s="235"/>
      <c r="AX3037" s="235"/>
      <c r="AY3037" s="236"/>
    </row>
    <row r="3038" spans="49:51" ht="13.5" thickBot="1" x14ac:dyDescent="0.25">
      <c r="AW3038" s="235"/>
      <c r="AX3038" s="235"/>
      <c r="AY3038" s="236"/>
    </row>
    <row r="3039" spans="49:51" ht="13.5" thickBot="1" x14ac:dyDescent="0.25">
      <c r="AW3039" s="235"/>
      <c r="AX3039" s="235"/>
      <c r="AY3039" s="236"/>
    </row>
    <row r="3040" spans="49:51" ht="13.5" thickBot="1" x14ac:dyDescent="0.25">
      <c r="AW3040" s="235"/>
      <c r="AX3040" s="235"/>
      <c r="AY3040" s="236"/>
    </row>
    <row r="3041" spans="49:51" ht="13.5" thickBot="1" x14ac:dyDescent="0.25">
      <c r="AW3041" s="235"/>
      <c r="AX3041" s="235"/>
      <c r="AY3041" s="236"/>
    </row>
    <row r="3042" spans="49:51" ht="13.5" thickBot="1" x14ac:dyDescent="0.25">
      <c r="AW3042" s="235"/>
      <c r="AX3042" s="235"/>
      <c r="AY3042" s="236"/>
    </row>
    <row r="3043" spans="49:51" ht="13.5" thickBot="1" x14ac:dyDescent="0.25">
      <c r="AW3043" s="235"/>
      <c r="AX3043" s="235"/>
      <c r="AY3043" s="236"/>
    </row>
    <row r="3044" spans="49:51" ht="13.5" thickBot="1" x14ac:dyDescent="0.25">
      <c r="AW3044" s="235"/>
      <c r="AX3044" s="235"/>
      <c r="AY3044" s="236"/>
    </row>
    <row r="3045" spans="49:51" ht="13.5" thickBot="1" x14ac:dyDescent="0.25">
      <c r="AW3045" s="235"/>
      <c r="AX3045" s="235"/>
      <c r="AY3045" s="236"/>
    </row>
    <row r="3046" spans="49:51" ht="13.5" thickBot="1" x14ac:dyDescent="0.25">
      <c r="AW3046" s="235"/>
      <c r="AX3046" s="235"/>
      <c r="AY3046" s="236"/>
    </row>
    <row r="3047" spans="49:51" ht="13.5" thickBot="1" x14ac:dyDescent="0.25">
      <c r="AW3047" s="235"/>
      <c r="AX3047" s="235"/>
      <c r="AY3047" s="236"/>
    </row>
    <row r="3048" spans="49:51" ht="13.5" thickBot="1" x14ac:dyDescent="0.25">
      <c r="AW3048" s="235"/>
      <c r="AX3048" s="235"/>
      <c r="AY3048" s="236"/>
    </row>
    <row r="3049" spans="49:51" ht="13.5" thickBot="1" x14ac:dyDescent="0.25">
      <c r="AW3049" s="235"/>
      <c r="AX3049" s="235"/>
      <c r="AY3049" s="236"/>
    </row>
    <row r="3050" spans="49:51" ht="13.5" thickBot="1" x14ac:dyDescent="0.25">
      <c r="AW3050" s="235"/>
      <c r="AX3050" s="235"/>
      <c r="AY3050" s="236"/>
    </row>
    <row r="3051" spans="49:51" ht="13.5" thickBot="1" x14ac:dyDescent="0.25">
      <c r="AW3051" s="235"/>
      <c r="AX3051" s="235"/>
      <c r="AY3051" s="236"/>
    </row>
    <row r="3052" spans="49:51" ht="13.5" thickBot="1" x14ac:dyDescent="0.25">
      <c r="AW3052" s="235"/>
      <c r="AX3052" s="235"/>
      <c r="AY3052" s="236"/>
    </row>
    <row r="3053" spans="49:51" ht="13.5" thickBot="1" x14ac:dyDescent="0.25">
      <c r="AW3053" s="235"/>
      <c r="AX3053" s="235"/>
      <c r="AY3053" s="236"/>
    </row>
    <row r="3054" spans="49:51" ht="13.5" thickBot="1" x14ac:dyDescent="0.25">
      <c r="AW3054" s="235"/>
      <c r="AX3054" s="235"/>
      <c r="AY3054" s="236"/>
    </row>
    <row r="3055" spans="49:51" ht="13.5" thickBot="1" x14ac:dyDescent="0.25">
      <c r="AW3055" s="235"/>
      <c r="AX3055" s="235"/>
      <c r="AY3055" s="236"/>
    </row>
    <row r="3056" spans="49:51" ht="13.5" thickBot="1" x14ac:dyDescent="0.25">
      <c r="AW3056" s="235"/>
      <c r="AX3056" s="235"/>
      <c r="AY3056" s="236"/>
    </row>
    <row r="3057" spans="49:51" ht="13.5" thickBot="1" x14ac:dyDescent="0.25">
      <c r="AW3057" s="235"/>
      <c r="AX3057" s="235"/>
      <c r="AY3057" s="236"/>
    </row>
    <row r="3058" spans="49:51" ht="13.5" thickBot="1" x14ac:dyDescent="0.25">
      <c r="AW3058" s="235"/>
      <c r="AX3058" s="235"/>
      <c r="AY3058" s="236"/>
    </row>
    <row r="3059" spans="49:51" ht="13.5" thickBot="1" x14ac:dyDescent="0.25">
      <c r="AW3059" s="235"/>
      <c r="AX3059" s="235"/>
      <c r="AY3059" s="236"/>
    </row>
    <row r="3060" spans="49:51" ht="13.5" thickBot="1" x14ac:dyDescent="0.25">
      <c r="AW3060" s="235"/>
      <c r="AX3060" s="235"/>
      <c r="AY3060" s="236"/>
    </row>
    <row r="3061" spans="49:51" ht="13.5" thickBot="1" x14ac:dyDescent="0.25">
      <c r="AW3061" s="235"/>
      <c r="AX3061" s="235"/>
      <c r="AY3061" s="236"/>
    </row>
    <row r="3062" spans="49:51" ht="13.5" thickBot="1" x14ac:dyDescent="0.25">
      <c r="AW3062" s="235"/>
      <c r="AX3062" s="235"/>
      <c r="AY3062" s="236"/>
    </row>
    <row r="3063" spans="49:51" ht="13.5" thickBot="1" x14ac:dyDescent="0.25">
      <c r="AW3063" s="235"/>
      <c r="AX3063" s="235"/>
      <c r="AY3063" s="236"/>
    </row>
    <row r="3064" spans="49:51" ht="13.5" thickBot="1" x14ac:dyDescent="0.25">
      <c r="AW3064" s="235"/>
      <c r="AX3064" s="235"/>
      <c r="AY3064" s="236"/>
    </row>
    <row r="3065" spans="49:51" ht="13.5" thickBot="1" x14ac:dyDescent="0.25">
      <c r="AW3065" s="235"/>
      <c r="AX3065" s="235"/>
      <c r="AY3065" s="236"/>
    </row>
    <row r="3066" spans="49:51" ht="13.5" thickBot="1" x14ac:dyDescent="0.25">
      <c r="AW3066" s="235"/>
      <c r="AX3066" s="235"/>
      <c r="AY3066" s="236"/>
    </row>
    <row r="3067" spans="49:51" ht="13.5" thickBot="1" x14ac:dyDescent="0.25">
      <c r="AW3067" s="235"/>
      <c r="AX3067" s="235"/>
      <c r="AY3067" s="236"/>
    </row>
    <row r="3068" spans="49:51" ht="13.5" thickBot="1" x14ac:dyDescent="0.25">
      <c r="AW3068" s="235"/>
      <c r="AX3068" s="235"/>
      <c r="AY3068" s="236"/>
    </row>
    <row r="3069" spans="49:51" ht="13.5" thickBot="1" x14ac:dyDescent="0.25">
      <c r="AW3069" s="235"/>
      <c r="AX3069" s="235"/>
      <c r="AY3069" s="236"/>
    </row>
    <row r="3070" spans="49:51" ht="13.5" thickBot="1" x14ac:dyDescent="0.25">
      <c r="AW3070" s="235"/>
      <c r="AX3070" s="235"/>
      <c r="AY3070" s="236"/>
    </row>
    <row r="3071" spans="49:51" ht="13.5" thickBot="1" x14ac:dyDescent="0.25">
      <c r="AW3071" s="235"/>
      <c r="AX3071" s="235"/>
      <c r="AY3071" s="236"/>
    </row>
    <row r="3072" spans="49:51" ht="13.5" thickBot="1" x14ac:dyDescent="0.25">
      <c r="AW3072" s="235"/>
      <c r="AX3072" s="235"/>
      <c r="AY3072" s="236"/>
    </row>
    <row r="3073" spans="49:51" ht="13.5" thickBot="1" x14ac:dyDescent="0.25">
      <c r="AW3073" s="235"/>
      <c r="AX3073" s="235"/>
      <c r="AY3073" s="236"/>
    </row>
    <row r="3074" spans="49:51" ht="13.5" thickBot="1" x14ac:dyDescent="0.25">
      <c r="AW3074" s="235"/>
      <c r="AX3074" s="235"/>
      <c r="AY3074" s="236"/>
    </row>
    <row r="3075" spans="49:51" ht="13.5" thickBot="1" x14ac:dyDescent="0.25">
      <c r="AW3075" s="235"/>
      <c r="AX3075" s="235"/>
      <c r="AY3075" s="236"/>
    </row>
    <row r="3076" spans="49:51" ht="13.5" thickBot="1" x14ac:dyDescent="0.25">
      <c r="AW3076" s="235"/>
      <c r="AX3076" s="235"/>
      <c r="AY3076" s="236"/>
    </row>
    <row r="3077" spans="49:51" ht="13.5" thickBot="1" x14ac:dyDescent="0.25">
      <c r="AW3077" s="235"/>
      <c r="AX3077" s="235"/>
      <c r="AY3077" s="236"/>
    </row>
    <row r="3078" spans="49:51" ht="13.5" thickBot="1" x14ac:dyDescent="0.25">
      <c r="AW3078" s="235"/>
      <c r="AX3078" s="235"/>
      <c r="AY3078" s="236"/>
    </row>
    <row r="3079" spans="49:51" ht="13.5" thickBot="1" x14ac:dyDescent="0.25">
      <c r="AW3079" s="235"/>
      <c r="AX3079" s="235"/>
      <c r="AY3079" s="236"/>
    </row>
    <row r="3080" spans="49:51" ht="13.5" thickBot="1" x14ac:dyDescent="0.25">
      <c r="AW3080" s="235"/>
      <c r="AX3080" s="235"/>
      <c r="AY3080" s="236"/>
    </row>
    <row r="3081" spans="49:51" ht="13.5" thickBot="1" x14ac:dyDescent="0.25">
      <c r="AW3081" s="235"/>
      <c r="AX3081" s="235"/>
      <c r="AY3081" s="236"/>
    </row>
    <row r="3082" spans="49:51" ht="13.5" thickBot="1" x14ac:dyDescent="0.25">
      <c r="AW3082" s="235"/>
      <c r="AX3082" s="235"/>
      <c r="AY3082" s="236"/>
    </row>
    <row r="3083" spans="49:51" ht="13.5" thickBot="1" x14ac:dyDescent="0.25">
      <c r="AW3083" s="235"/>
      <c r="AX3083" s="235"/>
      <c r="AY3083" s="236"/>
    </row>
    <row r="3084" spans="49:51" ht="13.5" thickBot="1" x14ac:dyDescent="0.25">
      <c r="AW3084" s="235"/>
      <c r="AX3084" s="235"/>
      <c r="AY3084" s="236"/>
    </row>
    <row r="3085" spans="49:51" ht="13.5" thickBot="1" x14ac:dyDescent="0.25">
      <c r="AW3085" s="235"/>
      <c r="AX3085" s="235"/>
      <c r="AY3085" s="236"/>
    </row>
    <row r="3086" spans="49:51" ht="13.5" thickBot="1" x14ac:dyDescent="0.25">
      <c r="AW3086" s="235"/>
      <c r="AX3086" s="235"/>
      <c r="AY3086" s="236"/>
    </row>
    <row r="3087" spans="49:51" ht="13.5" thickBot="1" x14ac:dyDescent="0.25">
      <c r="AW3087" s="235"/>
      <c r="AX3087" s="235"/>
      <c r="AY3087" s="236"/>
    </row>
    <row r="3088" spans="49:51" ht="13.5" thickBot="1" x14ac:dyDescent="0.25">
      <c r="AW3088" s="235"/>
      <c r="AX3088" s="235"/>
      <c r="AY3088" s="236"/>
    </row>
    <row r="3089" spans="49:51" ht="13.5" thickBot="1" x14ac:dyDescent="0.25">
      <c r="AW3089" s="235"/>
      <c r="AX3089" s="235"/>
      <c r="AY3089" s="236"/>
    </row>
    <row r="3090" spans="49:51" ht="13.5" thickBot="1" x14ac:dyDescent="0.25">
      <c r="AW3090" s="235"/>
      <c r="AX3090" s="235"/>
      <c r="AY3090" s="236"/>
    </row>
    <row r="3091" spans="49:51" ht="13.5" thickBot="1" x14ac:dyDescent="0.25">
      <c r="AW3091" s="235"/>
      <c r="AX3091" s="235"/>
      <c r="AY3091" s="236"/>
    </row>
    <row r="3092" spans="49:51" ht="13.5" thickBot="1" x14ac:dyDescent="0.25">
      <c r="AW3092" s="235"/>
      <c r="AX3092" s="235"/>
      <c r="AY3092" s="236"/>
    </row>
    <row r="3093" spans="49:51" ht="13.5" thickBot="1" x14ac:dyDescent="0.25">
      <c r="AW3093" s="235"/>
      <c r="AX3093" s="235"/>
      <c r="AY3093" s="236"/>
    </row>
    <row r="3094" spans="49:51" ht="13.5" thickBot="1" x14ac:dyDescent="0.25">
      <c r="AW3094" s="235"/>
      <c r="AX3094" s="235"/>
      <c r="AY3094" s="236"/>
    </row>
    <row r="3095" spans="49:51" ht="13.5" thickBot="1" x14ac:dyDescent="0.25">
      <c r="AW3095" s="235"/>
      <c r="AX3095" s="235"/>
      <c r="AY3095" s="236"/>
    </row>
    <row r="3096" spans="49:51" ht="13.5" thickBot="1" x14ac:dyDescent="0.25">
      <c r="AW3096" s="235"/>
      <c r="AX3096" s="235"/>
      <c r="AY3096" s="236"/>
    </row>
    <row r="3097" spans="49:51" ht="13.5" thickBot="1" x14ac:dyDescent="0.25">
      <c r="AW3097" s="235"/>
      <c r="AX3097" s="235"/>
      <c r="AY3097" s="236"/>
    </row>
    <row r="3098" spans="49:51" ht="13.5" thickBot="1" x14ac:dyDescent="0.25">
      <c r="AW3098" s="235"/>
      <c r="AX3098" s="235"/>
      <c r="AY3098" s="236"/>
    </row>
    <row r="3099" spans="49:51" ht="13.5" thickBot="1" x14ac:dyDescent="0.25">
      <c r="AW3099" s="235"/>
      <c r="AX3099" s="235"/>
      <c r="AY3099" s="236"/>
    </row>
    <row r="3100" spans="49:51" ht="13.5" thickBot="1" x14ac:dyDescent="0.25">
      <c r="AW3100" s="235"/>
      <c r="AX3100" s="235"/>
      <c r="AY3100" s="236"/>
    </row>
    <row r="3101" spans="49:51" ht="13.5" thickBot="1" x14ac:dyDescent="0.25">
      <c r="AW3101" s="235"/>
      <c r="AX3101" s="235"/>
      <c r="AY3101" s="236"/>
    </row>
    <row r="3102" spans="49:51" ht="13.5" thickBot="1" x14ac:dyDescent="0.25">
      <c r="AW3102" s="235"/>
      <c r="AX3102" s="235"/>
      <c r="AY3102" s="236"/>
    </row>
    <row r="3103" spans="49:51" ht="13.5" thickBot="1" x14ac:dyDescent="0.25">
      <c r="AW3103" s="235"/>
      <c r="AX3103" s="235"/>
      <c r="AY3103" s="236"/>
    </row>
    <row r="3104" spans="49:51" ht="13.5" thickBot="1" x14ac:dyDescent="0.25">
      <c r="AW3104" s="235"/>
      <c r="AX3104" s="235"/>
      <c r="AY3104" s="236"/>
    </row>
    <row r="3105" spans="49:51" ht="13.5" thickBot="1" x14ac:dyDescent="0.25">
      <c r="AW3105" s="235"/>
      <c r="AX3105" s="235"/>
      <c r="AY3105" s="236"/>
    </row>
    <row r="3106" spans="49:51" ht="13.5" thickBot="1" x14ac:dyDescent="0.25">
      <c r="AW3106" s="235"/>
      <c r="AX3106" s="235"/>
      <c r="AY3106" s="236"/>
    </row>
    <row r="3107" spans="49:51" ht="13.5" thickBot="1" x14ac:dyDescent="0.25">
      <c r="AW3107" s="235"/>
      <c r="AX3107" s="235"/>
      <c r="AY3107" s="236"/>
    </row>
    <row r="3108" spans="49:51" ht="13.5" thickBot="1" x14ac:dyDescent="0.25">
      <c r="AW3108" s="235"/>
      <c r="AX3108" s="235"/>
      <c r="AY3108" s="236"/>
    </row>
    <row r="3109" spans="49:51" ht="13.5" thickBot="1" x14ac:dyDescent="0.25">
      <c r="AW3109" s="235"/>
      <c r="AX3109" s="235"/>
      <c r="AY3109" s="236"/>
    </row>
    <row r="3110" spans="49:51" ht="13.5" thickBot="1" x14ac:dyDescent="0.25">
      <c r="AW3110" s="235"/>
      <c r="AX3110" s="235"/>
      <c r="AY3110" s="236"/>
    </row>
    <row r="3111" spans="49:51" ht="13.5" thickBot="1" x14ac:dyDescent="0.25">
      <c r="AW3111" s="235"/>
      <c r="AX3111" s="235"/>
      <c r="AY3111" s="236"/>
    </row>
    <row r="3112" spans="49:51" ht="13.5" thickBot="1" x14ac:dyDescent="0.25">
      <c r="AW3112" s="235"/>
      <c r="AX3112" s="235"/>
      <c r="AY3112" s="236"/>
    </row>
    <row r="3113" spans="49:51" ht="13.5" thickBot="1" x14ac:dyDescent="0.25">
      <c r="AW3113" s="235"/>
      <c r="AX3113" s="235"/>
      <c r="AY3113" s="236"/>
    </row>
    <row r="3114" spans="49:51" ht="13.5" thickBot="1" x14ac:dyDescent="0.25">
      <c r="AW3114" s="235"/>
      <c r="AX3114" s="235"/>
      <c r="AY3114" s="236"/>
    </row>
    <row r="3115" spans="49:51" ht="13.5" thickBot="1" x14ac:dyDescent="0.25">
      <c r="AW3115" s="235"/>
      <c r="AX3115" s="235"/>
      <c r="AY3115" s="236"/>
    </row>
    <row r="3116" spans="49:51" ht="13.5" thickBot="1" x14ac:dyDescent="0.25">
      <c r="AW3116" s="235"/>
      <c r="AX3116" s="235"/>
      <c r="AY3116" s="236"/>
    </row>
    <row r="3117" spans="49:51" ht="13.5" thickBot="1" x14ac:dyDescent="0.25">
      <c r="AW3117" s="235"/>
      <c r="AX3117" s="235"/>
      <c r="AY3117" s="236"/>
    </row>
    <row r="3118" spans="49:51" ht="13.5" thickBot="1" x14ac:dyDescent="0.25">
      <c r="AW3118" s="235"/>
      <c r="AX3118" s="235"/>
      <c r="AY3118" s="236"/>
    </row>
    <row r="3119" spans="49:51" ht="13.5" thickBot="1" x14ac:dyDescent="0.25">
      <c r="AW3119" s="235"/>
      <c r="AX3119" s="235"/>
      <c r="AY3119" s="236"/>
    </row>
    <row r="3120" spans="49:51" ht="13.5" thickBot="1" x14ac:dyDescent="0.25">
      <c r="AW3120" s="235"/>
      <c r="AX3120" s="235"/>
      <c r="AY3120" s="236"/>
    </row>
    <row r="3121" spans="49:51" ht="13.5" thickBot="1" x14ac:dyDescent="0.25">
      <c r="AW3121" s="235"/>
      <c r="AX3121" s="235"/>
      <c r="AY3121" s="236"/>
    </row>
    <row r="3122" spans="49:51" ht="13.5" thickBot="1" x14ac:dyDescent="0.25">
      <c r="AW3122" s="235"/>
      <c r="AX3122" s="235"/>
      <c r="AY3122" s="236"/>
    </row>
    <row r="3123" spans="49:51" ht="13.5" thickBot="1" x14ac:dyDescent="0.25">
      <c r="AW3123" s="235"/>
      <c r="AX3123" s="235"/>
      <c r="AY3123" s="236"/>
    </row>
    <row r="3124" spans="49:51" ht="13.5" thickBot="1" x14ac:dyDescent="0.25">
      <c r="AW3124" s="235"/>
      <c r="AX3124" s="235"/>
      <c r="AY3124" s="236"/>
    </row>
    <row r="3125" spans="49:51" ht="13.5" thickBot="1" x14ac:dyDescent="0.25">
      <c r="AW3125" s="235"/>
      <c r="AX3125" s="235"/>
      <c r="AY3125" s="236"/>
    </row>
    <row r="3126" spans="49:51" ht="13.5" thickBot="1" x14ac:dyDescent="0.25">
      <c r="AW3126" s="235"/>
      <c r="AX3126" s="235"/>
      <c r="AY3126" s="236"/>
    </row>
    <row r="3127" spans="49:51" ht="13.5" thickBot="1" x14ac:dyDescent="0.25">
      <c r="AW3127" s="235"/>
      <c r="AX3127" s="235"/>
      <c r="AY3127" s="236"/>
    </row>
    <row r="3128" spans="49:51" ht="13.5" thickBot="1" x14ac:dyDescent="0.25">
      <c r="AW3128" s="235"/>
      <c r="AX3128" s="235"/>
      <c r="AY3128" s="236"/>
    </row>
    <row r="3129" spans="49:51" ht="13.5" thickBot="1" x14ac:dyDescent="0.25">
      <c r="AW3129" s="235"/>
      <c r="AX3129" s="235"/>
      <c r="AY3129" s="236"/>
    </row>
    <row r="3130" spans="49:51" ht="13.5" thickBot="1" x14ac:dyDescent="0.25">
      <c r="AW3130" s="235"/>
      <c r="AX3130" s="235"/>
      <c r="AY3130" s="236"/>
    </row>
    <row r="3131" spans="49:51" ht="13.5" thickBot="1" x14ac:dyDescent="0.25">
      <c r="AW3131" s="235"/>
      <c r="AX3131" s="235"/>
      <c r="AY3131" s="236"/>
    </row>
    <row r="3132" spans="49:51" ht="13.5" thickBot="1" x14ac:dyDescent="0.25">
      <c r="AW3132" s="235"/>
      <c r="AX3132" s="235"/>
      <c r="AY3132" s="236"/>
    </row>
    <row r="3133" spans="49:51" ht="13.5" thickBot="1" x14ac:dyDescent="0.25">
      <c r="AW3133" s="235"/>
      <c r="AX3133" s="235"/>
      <c r="AY3133" s="236"/>
    </row>
    <row r="3134" spans="49:51" ht="13.5" thickBot="1" x14ac:dyDescent="0.25">
      <c r="AW3134" s="235"/>
      <c r="AX3134" s="235"/>
      <c r="AY3134" s="236"/>
    </row>
    <row r="3135" spans="49:51" ht="13.5" thickBot="1" x14ac:dyDescent="0.25">
      <c r="AW3135" s="235"/>
      <c r="AX3135" s="235"/>
      <c r="AY3135" s="236"/>
    </row>
    <row r="3136" spans="49:51" ht="13.5" thickBot="1" x14ac:dyDescent="0.25">
      <c r="AW3136" s="235"/>
      <c r="AX3136" s="235"/>
      <c r="AY3136" s="236"/>
    </row>
    <row r="3137" spans="49:51" ht="13.5" thickBot="1" x14ac:dyDescent="0.25">
      <c r="AW3137" s="235"/>
      <c r="AX3137" s="235"/>
      <c r="AY3137" s="236"/>
    </row>
    <row r="3138" spans="49:51" ht="13.5" thickBot="1" x14ac:dyDescent="0.25">
      <c r="AW3138" s="235"/>
      <c r="AX3138" s="235"/>
      <c r="AY3138" s="236"/>
    </row>
    <row r="3139" spans="49:51" ht="13.5" thickBot="1" x14ac:dyDescent="0.25">
      <c r="AW3139" s="235"/>
      <c r="AX3139" s="235"/>
      <c r="AY3139" s="236"/>
    </row>
    <row r="3140" spans="49:51" ht="13.5" thickBot="1" x14ac:dyDescent="0.25">
      <c r="AW3140" s="235"/>
      <c r="AX3140" s="235"/>
      <c r="AY3140" s="236"/>
    </row>
    <row r="3141" spans="49:51" ht="13.5" thickBot="1" x14ac:dyDescent="0.25">
      <c r="AW3141" s="235"/>
      <c r="AX3141" s="235"/>
      <c r="AY3141" s="236"/>
    </row>
    <row r="3142" spans="49:51" ht="13.5" thickBot="1" x14ac:dyDescent="0.25">
      <c r="AW3142" s="235"/>
      <c r="AX3142" s="235"/>
      <c r="AY3142" s="236"/>
    </row>
    <row r="3143" spans="49:51" ht="13.5" thickBot="1" x14ac:dyDescent="0.25">
      <c r="AW3143" s="235"/>
      <c r="AX3143" s="235"/>
      <c r="AY3143" s="236"/>
    </row>
    <row r="3144" spans="49:51" ht="13.5" thickBot="1" x14ac:dyDescent="0.25">
      <c r="AW3144" s="235"/>
      <c r="AX3144" s="235"/>
      <c r="AY3144" s="236"/>
    </row>
    <row r="3145" spans="49:51" ht="13.5" thickBot="1" x14ac:dyDescent="0.25">
      <c r="AW3145" s="235"/>
      <c r="AX3145" s="235"/>
      <c r="AY3145" s="236"/>
    </row>
    <row r="3146" spans="49:51" ht="13.5" thickBot="1" x14ac:dyDescent="0.25">
      <c r="AW3146" s="235"/>
      <c r="AX3146" s="235"/>
      <c r="AY3146" s="236"/>
    </row>
    <row r="3147" spans="49:51" ht="13.5" thickBot="1" x14ac:dyDescent="0.25">
      <c r="AW3147" s="235"/>
      <c r="AX3147" s="235"/>
      <c r="AY3147" s="236"/>
    </row>
    <row r="3148" spans="49:51" ht="13.5" thickBot="1" x14ac:dyDescent="0.25">
      <c r="AW3148" s="235"/>
      <c r="AX3148" s="235"/>
      <c r="AY3148" s="236"/>
    </row>
    <row r="3149" spans="49:51" ht="13.5" thickBot="1" x14ac:dyDescent="0.25">
      <c r="AW3149" s="235"/>
      <c r="AX3149" s="235"/>
      <c r="AY3149" s="236"/>
    </row>
    <row r="3150" spans="49:51" ht="13.5" thickBot="1" x14ac:dyDescent="0.25">
      <c r="AW3150" s="235"/>
      <c r="AX3150" s="235"/>
      <c r="AY3150" s="236"/>
    </row>
    <row r="3151" spans="49:51" ht="13.5" thickBot="1" x14ac:dyDescent="0.25">
      <c r="AW3151" s="235"/>
      <c r="AX3151" s="235"/>
      <c r="AY3151" s="236"/>
    </row>
    <row r="3152" spans="49:51" ht="13.5" thickBot="1" x14ac:dyDescent="0.25">
      <c r="AW3152" s="235"/>
      <c r="AX3152" s="235"/>
      <c r="AY3152" s="236"/>
    </row>
    <row r="3153" spans="49:51" ht="13.5" thickBot="1" x14ac:dyDescent="0.25">
      <c r="AW3153" s="235"/>
      <c r="AX3153" s="235"/>
      <c r="AY3153" s="236"/>
    </row>
    <row r="3154" spans="49:51" ht="13.5" thickBot="1" x14ac:dyDescent="0.25">
      <c r="AW3154" s="235"/>
      <c r="AX3154" s="235"/>
      <c r="AY3154" s="236"/>
    </row>
    <row r="3155" spans="49:51" ht="13.5" thickBot="1" x14ac:dyDescent="0.25">
      <c r="AW3155" s="235"/>
      <c r="AX3155" s="235"/>
      <c r="AY3155" s="236"/>
    </row>
    <row r="3156" spans="49:51" ht="13.5" thickBot="1" x14ac:dyDescent="0.25">
      <c r="AW3156" s="235"/>
      <c r="AX3156" s="235"/>
      <c r="AY3156" s="236"/>
    </row>
    <row r="3157" spans="49:51" ht="13.5" thickBot="1" x14ac:dyDescent="0.25">
      <c r="AW3157" s="235"/>
      <c r="AX3157" s="235"/>
      <c r="AY3157" s="236"/>
    </row>
    <row r="3158" spans="49:51" ht="13.5" thickBot="1" x14ac:dyDescent="0.25">
      <c r="AW3158" s="235"/>
      <c r="AX3158" s="235"/>
      <c r="AY3158" s="236"/>
    </row>
    <row r="3159" spans="49:51" ht="13.5" thickBot="1" x14ac:dyDescent="0.25">
      <c r="AW3159" s="235"/>
      <c r="AX3159" s="235"/>
      <c r="AY3159" s="236"/>
    </row>
    <row r="3160" spans="49:51" ht="13.5" thickBot="1" x14ac:dyDescent="0.25">
      <c r="AW3160" s="235"/>
      <c r="AX3160" s="235"/>
      <c r="AY3160" s="236"/>
    </row>
    <row r="3161" spans="49:51" ht="13.5" thickBot="1" x14ac:dyDescent="0.25">
      <c r="AW3161" s="235"/>
      <c r="AX3161" s="235"/>
      <c r="AY3161" s="236"/>
    </row>
    <row r="3162" spans="49:51" ht="13.5" thickBot="1" x14ac:dyDescent="0.25">
      <c r="AW3162" s="235"/>
      <c r="AX3162" s="235"/>
      <c r="AY3162" s="236"/>
    </row>
    <row r="3163" spans="49:51" ht="13.5" thickBot="1" x14ac:dyDescent="0.25">
      <c r="AW3163" s="235"/>
      <c r="AX3163" s="235"/>
      <c r="AY3163" s="236"/>
    </row>
    <row r="3164" spans="49:51" ht="13.5" thickBot="1" x14ac:dyDescent="0.25">
      <c r="AW3164" s="235"/>
      <c r="AX3164" s="235"/>
      <c r="AY3164" s="236"/>
    </row>
    <row r="3165" spans="49:51" ht="13.5" thickBot="1" x14ac:dyDescent="0.25">
      <c r="AW3165" s="235"/>
      <c r="AX3165" s="235"/>
      <c r="AY3165" s="236"/>
    </row>
    <row r="3166" spans="49:51" ht="13.5" thickBot="1" x14ac:dyDescent="0.25">
      <c r="AW3166" s="235"/>
      <c r="AX3166" s="235"/>
      <c r="AY3166" s="236"/>
    </row>
    <row r="3167" spans="49:51" ht="13.5" thickBot="1" x14ac:dyDescent="0.25">
      <c r="AW3167" s="235"/>
      <c r="AX3167" s="235"/>
      <c r="AY3167" s="236"/>
    </row>
    <row r="3168" spans="49:51" ht="13.5" thickBot="1" x14ac:dyDescent="0.25">
      <c r="AW3168" s="235"/>
      <c r="AX3168" s="235"/>
      <c r="AY3168" s="236"/>
    </row>
    <row r="3169" spans="49:51" ht="13.5" thickBot="1" x14ac:dyDescent="0.25">
      <c r="AW3169" s="235"/>
      <c r="AX3169" s="235"/>
      <c r="AY3169" s="236"/>
    </row>
    <row r="3170" spans="49:51" ht="13.5" thickBot="1" x14ac:dyDescent="0.25">
      <c r="AW3170" s="235"/>
      <c r="AX3170" s="235"/>
      <c r="AY3170" s="236"/>
    </row>
    <row r="3171" spans="49:51" ht="13.5" thickBot="1" x14ac:dyDescent="0.25">
      <c r="AW3171" s="235"/>
      <c r="AX3171" s="235"/>
      <c r="AY3171" s="236"/>
    </row>
    <row r="3172" spans="49:51" ht="13.5" thickBot="1" x14ac:dyDescent="0.25">
      <c r="AW3172" s="235"/>
      <c r="AX3172" s="235"/>
      <c r="AY3172" s="236"/>
    </row>
    <row r="3173" spans="49:51" ht="13.5" thickBot="1" x14ac:dyDescent="0.25">
      <c r="AW3173" s="235"/>
      <c r="AX3173" s="235"/>
      <c r="AY3173" s="236"/>
    </row>
    <row r="3174" spans="49:51" ht="13.5" thickBot="1" x14ac:dyDescent="0.25">
      <c r="AW3174" s="235"/>
      <c r="AX3174" s="235"/>
      <c r="AY3174" s="236"/>
    </row>
    <row r="3175" spans="49:51" ht="13.5" thickBot="1" x14ac:dyDescent="0.25">
      <c r="AW3175" s="235"/>
      <c r="AX3175" s="235"/>
      <c r="AY3175" s="236"/>
    </row>
    <row r="3176" spans="49:51" ht="13.5" thickBot="1" x14ac:dyDescent="0.25">
      <c r="AW3176" s="235"/>
      <c r="AX3176" s="235"/>
      <c r="AY3176" s="236"/>
    </row>
    <row r="3177" spans="49:51" ht="13.5" thickBot="1" x14ac:dyDescent="0.25">
      <c r="AW3177" s="235"/>
      <c r="AX3177" s="235"/>
      <c r="AY3177" s="236"/>
    </row>
    <row r="3178" spans="49:51" ht="13.5" thickBot="1" x14ac:dyDescent="0.25">
      <c r="AW3178" s="235"/>
      <c r="AX3178" s="235"/>
      <c r="AY3178" s="236"/>
    </row>
    <row r="3179" spans="49:51" ht="13.5" thickBot="1" x14ac:dyDescent="0.25">
      <c r="AW3179" s="235"/>
      <c r="AX3179" s="235"/>
      <c r="AY3179" s="236"/>
    </row>
    <row r="3180" spans="49:51" ht="13.5" thickBot="1" x14ac:dyDescent="0.25">
      <c r="AW3180" s="235"/>
      <c r="AX3180" s="235"/>
      <c r="AY3180" s="236"/>
    </row>
    <row r="3181" spans="49:51" ht="13.5" thickBot="1" x14ac:dyDescent="0.25">
      <c r="AW3181" s="235"/>
      <c r="AX3181" s="235"/>
      <c r="AY3181" s="236"/>
    </row>
    <row r="3182" spans="49:51" ht="13.5" thickBot="1" x14ac:dyDescent="0.25">
      <c r="AW3182" s="235"/>
      <c r="AX3182" s="235"/>
      <c r="AY3182" s="236"/>
    </row>
    <row r="3183" spans="49:51" ht="13.5" thickBot="1" x14ac:dyDescent="0.25">
      <c r="AW3183" s="235"/>
      <c r="AX3183" s="235"/>
      <c r="AY3183" s="236"/>
    </row>
    <row r="3184" spans="49:51" ht="13.5" thickBot="1" x14ac:dyDescent="0.25">
      <c r="AW3184" s="235"/>
      <c r="AX3184" s="235"/>
      <c r="AY3184" s="236"/>
    </row>
    <row r="3185" spans="49:51" ht="13.5" thickBot="1" x14ac:dyDescent="0.25">
      <c r="AW3185" s="235"/>
      <c r="AX3185" s="235"/>
      <c r="AY3185" s="236"/>
    </row>
    <row r="3186" spans="49:51" ht="13.5" thickBot="1" x14ac:dyDescent="0.25">
      <c r="AW3186" s="235"/>
      <c r="AX3186" s="235"/>
      <c r="AY3186" s="236"/>
    </row>
    <row r="3187" spans="49:51" ht="13.5" thickBot="1" x14ac:dyDescent="0.25">
      <c r="AW3187" s="235"/>
      <c r="AX3187" s="235"/>
      <c r="AY3187" s="236"/>
    </row>
    <row r="3188" spans="49:51" ht="13.5" thickBot="1" x14ac:dyDescent="0.25">
      <c r="AW3188" s="235"/>
      <c r="AX3188" s="235"/>
      <c r="AY3188" s="236"/>
    </row>
    <row r="3189" spans="49:51" ht="13.5" thickBot="1" x14ac:dyDescent="0.25">
      <c r="AW3189" s="235"/>
      <c r="AX3189" s="235"/>
      <c r="AY3189" s="236"/>
    </row>
    <row r="3190" spans="49:51" ht="13.5" thickBot="1" x14ac:dyDescent="0.25">
      <c r="AW3190" s="235"/>
      <c r="AX3190" s="235"/>
      <c r="AY3190" s="236"/>
    </row>
    <row r="3191" spans="49:51" ht="13.5" thickBot="1" x14ac:dyDescent="0.25">
      <c r="AW3191" s="235"/>
      <c r="AX3191" s="235"/>
      <c r="AY3191" s="236"/>
    </row>
    <row r="3192" spans="49:51" ht="13.5" thickBot="1" x14ac:dyDescent="0.25">
      <c r="AW3192" s="235"/>
      <c r="AX3192" s="235"/>
      <c r="AY3192" s="236"/>
    </row>
    <row r="3193" spans="49:51" ht="13.5" thickBot="1" x14ac:dyDescent="0.25">
      <c r="AW3193" s="235"/>
      <c r="AX3193" s="235"/>
      <c r="AY3193" s="236"/>
    </row>
    <row r="3194" spans="49:51" ht="13.5" thickBot="1" x14ac:dyDescent="0.25">
      <c r="AW3194" s="235"/>
      <c r="AX3194" s="235"/>
      <c r="AY3194" s="236"/>
    </row>
    <row r="3195" spans="49:51" ht="13.5" thickBot="1" x14ac:dyDescent="0.25">
      <c r="AW3195" s="235"/>
      <c r="AX3195" s="235"/>
      <c r="AY3195" s="236"/>
    </row>
    <row r="3196" spans="49:51" ht="13.5" thickBot="1" x14ac:dyDescent="0.25">
      <c r="AW3196" s="235"/>
      <c r="AX3196" s="235"/>
      <c r="AY3196" s="236"/>
    </row>
    <row r="3197" spans="49:51" ht="13.5" thickBot="1" x14ac:dyDescent="0.25">
      <c r="AW3197" s="235"/>
      <c r="AX3197" s="235"/>
      <c r="AY3197" s="236"/>
    </row>
    <row r="3198" spans="49:51" ht="13.5" thickBot="1" x14ac:dyDescent="0.25">
      <c r="AW3198" s="235"/>
      <c r="AX3198" s="235"/>
      <c r="AY3198" s="236"/>
    </row>
    <row r="3199" spans="49:51" ht="13.5" thickBot="1" x14ac:dyDescent="0.25">
      <c r="AW3199" s="235"/>
      <c r="AX3199" s="235"/>
      <c r="AY3199" s="236"/>
    </row>
    <row r="3200" spans="49:51" ht="13.5" thickBot="1" x14ac:dyDescent="0.25">
      <c r="AW3200" s="235"/>
      <c r="AX3200" s="235"/>
      <c r="AY3200" s="236"/>
    </row>
    <row r="3201" spans="49:51" ht="13.5" thickBot="1" x14ac:dyDescent="0.25">
      <c r="AW3201" s="235"/>
      <c r="AX3201" s="235"/>
      <c r="AY3201" s="236"/>
    </row>
    <row r="3202" spans="49:51" ht="13.5" thickBot="1" x14ac:dyDescent="0.25">
      <c r="AW3202" s="235"/>
      <c r="AX3202" s="235"/>
      <c r="AY3202" s="236"/>
    </row>
    <row r="3203" spans="49:51" ht="13.5" thickBot="1" x14ac:dyDescent="0.25">
      <c r="AW3203" s="235"/>
      <c r="AX3203" s="235"/>
      <c r="AY3203" s="236"/>
    </row>
    <row r="3204" spans="49:51" ht="13.5" thickBot="1" x14ac:dyDescent="0.25">
      <c r="AW3204" s="235"/>
      <c r="AX3204" s="235"/>
      <c r="AY3204" s="236"/>
    </row>
    <row r="3205" spans="49:51" ht="13.5" thickBot="1" x14ac:dyDescent="0.25">
      <c r="AW3205" s="235"/>
      <c r="AX3205" s="235"/>
      <c r="AY3205" s="236"/>
    </row>
    <row r="3206" spans="49:51" ht="13.5" thickBot="1" x14ac:dyDescent="0.25">
      <c r="AW3206" s="235"/>
      <c r="AX3206" s="235"/>
      <c r="AY3206" s="236"/>
    </row>
    <row r="3207" spans="49:51" ht="13.5" thickBot="1" x14ac:dyDescent="0.25">
      <c r="AW3207" s="235"/>
      <c r="AX3207" s="235"/>
      <c r="AY3207" s="236"/>
    </row>
    <row r="3208" spans="49:51" ht="13.5" thickBot="1" x14ac:dyDescent="0.25">
      <c r="AW3208" s="235"/>
      <c r="AX3208" s="235"/>
      <c r="AY3208" s="236"/>
    </row>
    <row r="3209" spans="49:51" ht="13.5" thickBot="1" x14ac:dyDescent="0.25">
      <c r="AW3209" s="235"/>
      <c r="AX3209" s="235"/>
      <c r="AY3209" s="236"/>
    </row>
    <row r="3210" spans="49:51" ht="13.5" thickBot="1" x14ac:dyDescent="0.25">
      <c r="AW3210" s="235"/>
      <c r="AX3210" s="235"/>
      <c r="AY3210" s="236"/>
    </row>
    <row r="3211" spans="49:51" ht="13.5" thickBot="1" x14ac:dyDescent="0.25">
      <c r="AW3211" s="235"/>
      <c r="AX3211" s="235"/>
      <c r="AY3211" s="236"/>
    </row>
    <row r="3212" spans="49:51" ht="13.5" thickBot="1" x14ac:dyDescent="0.25">
      <c r="AW3212" s="235"/>
      <c r="AX3212" s="235"/>
      <c r="AY3212" s="236"/>
    </row>
    <row r="3213" spans="49:51" ht="13.5" thickBot="1" x14ac:dyDescent="0.25">
      <c r="AW3213" s="235"/>
      <c r="AX3213" s="235"/>
      <c r="AY3213" s="236"/>
    </row>
    <row r="3214" spans="49:51" ht="13.5" thickBot="1" x14ac:dyDescent="0.25">
      <c r="AW3214" s="235"/>
      <c r="AX3214" s="235"/>
      <c r="AY3214" s="236"/>
    </row>
    <row r="3215" spans="49:51" ht="13.5" thickBot="1" x14ac:dyDescent="0.25">
      <c r="AW3215" s="235"/>
      <c r="AX3215" s="235"/>
      <c r="AY3215" s="236"/>
    </row>
    <row r="3216" spans="49:51" ht="13.5" thickBot="1" x14ac:dyDescent="0.25">
      <c r="AW3216" s="235"/>
      <c r="AX3216" s="235"/>
      <c r="AY3216" s="236"/>
    </row>
    <row r="3217" spans="49:51" ht="13.5" thickBot="1" x14ac:dyDescent="0.25">
      <c r="AW3217" s="235"/>
      <c r="AX3217" s="235"/>
      <c r="AY3217" s="236"/>
    </row>
    <row r="3218" spans="49:51" ht="13.5" thickBot="1" x14ac:dyDescent="0.25">
      <c r="AW3218" s="235"/>
      <c r="AX3218" s="235"/>
      <c r="AY3218" s="236"/>
    </row>
    <row r="3219" spans="49:51" ht="13.5" thickBot="1" x14ac:dyDescent="0.25">
      <c r="AW3219" s="235"/>
      <c r="AX3219" s="235"/>
      <c r="AY3219" s="236"/>
    </row>
    <row r="3220" spans="49:51" ht="13.5" thickBot="1" x14ac:dyDescent="0.25">
      <c r="AW3220" s="235"/>
      <c r="AX3220" s="235"/>
      <c r="AY3220" s="236"/>
    </row>
    <row r="3221" spans="49:51" ht="13.5" thickBot="1" x14ac:dyDescent="0.25">
      <c r="AW3221" s="235"/>
      <c r="AX3221" s="235"/>
      <c r="AY3221" s="236"/>
    </row>
    <row r="3222" spans="49:51" ht="13.5" thickBot="1" x14ac:dyDescent="0.25">
      <c r="AW3222" s="235"/>
      <c r="AX3222" s="235"/>
      <c r="AY3222" s="236"/>
    </row>
    <row r="3223" spans="49:51" ht="13.5" thickBot="1" x14ac:dyDescent="0.25">
      <c r="AW3223" s="235"/>
      <c r="AX3223" s="235"/>
      <c r="AY3223" s="236"/>
    </row>
    <row r="3224" spans="49:51" ht="13.5" thickBot="1" x14ac:dyDescent="0.25">
      <c r="AW3224" s="235"/>
      <c r="AX3224" s="235"/>
      <c r="AY3224" s="236"/>
    </row>
    <row r="3225" spans="49:51" ht="13.5" thickBot="1" x14ac:dyDescent="0.25">
      <c r="AW3225" s="235"/>
      <c r="AX3225" s="235"/>
      <c r="AY3225" s="236"/>
    </row>
    <row r="3226" spans="49:51" ht="13.5" thickBot="1" x14ac:dyDescent="0.25">
      <c r="AW3226" s="235"/>
      <c r="AX3226" s="235"/>
      <c r="AY3226" s="236"/>
    </row>
    <row r="3227" spans="49:51" ht="13.5" thickBot="1" x14ac:dyDescent="0.25">
      <c r="AW3227" s="235"/>
      <c r="AX3227" s="235"/>
      <c r="AY3227" s="236"/>
    </row>
    <row r="3228" spans="49:51" ht="13.5" thickBot="1" x14ac:dyDescent="0.25">
      <c r="AW3228" s="235"/>
      <c r="AX3228" s="235"/>
      <c r="AY3228" s="236"/>
    </row>
    <row r="3229" spans="49:51" ht="13.5" thickBot="1" x14ac:dyDescent="0.25">
      <c r="AW3229" s="235"/>
      <c r="AX3229" s="235"/>
      <c r="AY3229" s="236"/>
    </row>
    <row r="3230" spans="49:51" ht="13.5" thickBot="1" x14ac:dyDescent="0.25">
      <c r="AW3230" s="235"/>
      <c r="AX3230" s="235"/>
      <c r="AY3230" s="236"/>
    </row>
    <row r="3231" spans="49:51" ht="13.5" thickBot="1" x14ac:dyDescent="0.25">
      <c r="AW3231" s="235"/>
      <c r="AX3231" s="235"/>
      <c r="AY3231" s="236"/>
    </row>
    <row r="3232" spans="49:51" ht="13.5" thickBot="1" x14ac:dyDescent="0.25">
      <c r="AW3232" s="235"/>
      <c r="AX3232" s="235"/>
      <c r="AY3232" s="236"/>
    </row>
    <row r="3233" spans="49:51" ht="13.5" thickBot="1" x14ac:dyDescent="0.25">
      <c r="AW3233" s="235"/>
      <c r="AX3233" s="235"/>
      <c r="AY3233" s="236"/>
    </row>
    <row r="3234" spans="49:51" ht="13.5" thickBot="1" x14ac:dyDescent="0.25">
      <c r="AW3234" s="235"/>
      <c r="AX3234" s="235"/>
      <c r="AY3234" s="236"/>
    </row>
    <row r="3235" spans="49:51" ht="13.5" thickBot="1" x14ac:dyDescent="0.25">
      <c r="AW3235" s="235"/>
      <c r="AX3235" s="235"/>
      <c r="AY3235" s="236"/>
    </row>
    <row r="3236" spans="49:51" ht="13.5" thickBot="1" x14ac:dyDescent="0.25">
      <c r="AW3236" s="235"/>
      <c r="AX3236" s="235"/>
      <c r="AY3236" s="236"/>
    </row>
    <row r="3237" spans="49:51" ht="13.5" thickBot="1" x14ac:dyDescent="0.25">
      <c r="AW3237" s="235"/>
      <c r="AX3237" s="235"/>
      <c r="AY3237" s="236"/>
    </row>
    <row r="3238" spans="49:51" ht="13.5" thickBot="1" x14ac:dyDescent="0.25">
      <c r="AW3238" s="235"/>
      <c r="AX3238" s="235"/>
      <c r="AY3238" s="236"/>
    </row>
    <row r="3239" spans="49:51" ht="13.5" thickBot="1" x14ac:dyDescent="0.25">
      <c r="AW3239" s="235"/>
      <c r="AX3239" s="235"/>
      <c r="AY3239" s="236"/>
    </row>
    <row r="3240" spans="49:51" ht="13.5" thickBot="1" x14ac:dyDescent="0.25">
      <c r="AW3240" s="235"/>
      <c r="AX3240" s="235"/>
      <c r="AY3240" s="236"/>
    </row>
    <row r="3241" spans="49:51" ht="13.5" thickBot="1" x14ac:dyDescent="0.25">
      <c r="AW3241" s="235"/>
      <c r="AX3241" s="235"/>
      <c r="AY3241" s="236"/>
    </row>
    <row r="3242" spans="49:51" ht="13.5" thickBot="1" x14ac:dyDescent="0.25">
      <c r="AW3242" s="235"/>
      <c r="AX3242" s="235"/>
      <c r="AY3242" s="236"/>
    </row>
    <row r="3243" spans="49:51" ht="13.5" thickBot="1" x14ac:dyDescent="0.25">
      <c r="AW3243" s="235"/>
      <c r="AX3243" s="235"/>
      <c r="AY3243" s="236"/>
    </row>
    <row r="3244" spans="49:51" ht="13.5" thickBot="1" x14ac:dyDescent="0.25">
      <c r="AW3244" s="235"/>
      <c r="AX3244" s="235"/>
      <c r="AY3244" s="236"/>
    </row>
    <row r="3245" spans="49:51" ht="13.5" thickBot="1" x14ac:dyDescent="0.25">
      <c r="AW3245" s="235"/>
      <c r="AX3245" s="235"/>
      <c r="AY3245" s="236"/>
    </row>
    <row r="3246" spans="49:51" ht="13.5" thickBot="1" x14ac:dyDescent="0.25">
      <c r="AW3246" s="235"/>
      <c r="AX3246" s="235"/>
      <c r="AY3246" s="236"/>
    </row>
    <row r="3247" spans="49:51" ht="13.5" thickBot="1" x14ac:dyDescent="0.25">
      <c r="AW3247" s="235"/>
      <c r="AX3247" s="235"/>
      <c r="AY3247" s="236"/>
    </row>
    <row r="3248" spans="49:51" ht="13.5" thickBot="1" x14ac:dyDescent="0.25">
      <c r="AW3248" s="235"/>
      <c r="AX3248" s="235"/>
      <c r="AY3248" s="236"/>
    </row>
    <row r="3249" spans="49:51" ht="13.5" thickBot="1" x14ac:dyDescent="0.25">
      <c r="AW3249" s="235"/>
      <c r="AX3249" s="235"/>
      <c r="AY3249" s="236"/>
    </row>
    <row r="3250" spans="49:51" ht="13.5" thickBot="1" x14ac:dyDescent="0.25">
      <c r="AW3250" s="235"/>
      <c r="AX3250" s="235"/>
      <c r="AY3250" s="236"/>
    </row>
    <row r="3251" spans="49:51" ht="13.5" thickBot="1" x14ac:dyDescent="0.25">
      <c r="AW3251" s="235"/>
      <c r="AX3251" s="235"/>
      <c r="AY3251" s="236"/>
    </row>
    <row r="3252" spans="49:51" ht="13.5" thickBot="1" x14ac:dyDescent="0.25">
      <c r="AW3252" s="235"/>
      <c r="AX3252" s="235"/>
      <c r="AY3252" s="236"/>
    </row>
    <row r="3253" spans="49:51" ht="13.5" thickBot="1" x14ac:dyDescent="0.25">
      <c r="AW3253" s="235"/>
      <c r="AX3253" s="235"/>
      <c r="AY3253" s="236"/>
    </row>
    <row r="3254" spans="49:51" ht="13.5" thickBot="1" x14ac:dyDescent="0.25">
      <c r="AW3254" s="235"/>
      <c r="AX3254" s="235"/>
      <c r="AY3254" s="236"/>
    </row>
    <row r="3255" spans="49:51" ht="13.5" thickBot="1" x14ac:dyDescent="0.25">
      <c r="AW3255" s="235"/>
      <c r="AX3255" s="235"/>
      <c r="AY3255" s="236"/>
    </row>
    <row r="3256" spans="49:51" ht="13.5" thickBot="1" x14ac:dyDescent="0.25">
      <c r="AW3256" s="235"/>
      <c r="AX3256" s="235"/>
      <c r="AY3256" s="236"/>
    </row>
    <row r="3257" spans="49:51" ht="13.5" thickBot="1" x14ac:dyDescent="0.25">
      <c r="AW3257" s="235"/>
      <c r="AX3257" s="235"/>
      <c r="AY3257" s="236"/>
    </row>
    <row r="3258" spans="49:51" ht="13.5" thickBot="1" x14ac:dyDescent="0.25">
      <c r="AW3258" s="235"/>
      <c r="AX3258" s="235"/>
      <c r="AY3258" s="236"/>
    </row>
    <row r="3259" spans="49:51" ht="13.5" thickBot="1" x14ac:dyDescent="0.25">
      <c r="AW3259" s="235"/>
      <c r="AX3259" s="235"/>
      <c r="AY3259" s="236"/>
    </row>
    <row r="3260" spans="49:51" ht="13.5" thickBot="1" x14ac:dyDescent="0.25">
      <c r="AW3260" s="235"/>
      <c r="AX3260" s="235"/>
      <c r="AY3260" s="236"/>
    </row>
    <row r="3261" spans="49:51" ht="13.5" thickBot="1" x14ac:dyDescent="0.25">
      <c r="AW3261" s="235"/>
      <c r="AX3261" s="235"/>
      <c r="AY3261" s="236"/>
    </row>
    <row r="3262" spans="49:51" ht="13.5" thickBot="1" x14ac:dyDescent="0.25">
      <c r="AW3262" s="235"/>
      <c r="AX3262" s="235"/>
      <c r="AY3262" s="236"/>
    </row>
    <row r="3263" spans="49:51" ht="13.5" thickBot="1" x14ac:dyDescent="0.25">
      <c r="AW3263" s="235"/>
      <c r="AX3263" s="235"/>
      <c r="AY3263" s="236"/>
    </row>
    <row r="3264" spans="49:51" ht="13.5" thickBot="1" x14ac:dyDescent="0.25">
      <c r="AW3264" s="235"/>
      <c r="AX3264" s="235"/>
      <c r="AY3264" s="236"/>
    </row>
    <row r="3265" spans="49:51" ht="13.5" thickBot="1" x14ac:dyDescent="0.25">
      <c r="AW3265" s="235"/>
      <c r="AX3265" s="235"/>
      <c r="AY3265" s="236"/>
    </row>
    <row r="3266" spans="49:51" ht="13.5" thickBot="1" x14ac:dyDescent="0.25">
      <c r="AW3266" s="235"/>
      <c r="AX3266" s="235"/>
      <c r="AY3266" s="236"/>
    </row>
    <row r="3267" spans="49:51" ht="13.5" thickBot="1" x14ac:dyDescent="0.25">
      <c r="AW3267" s="235"/>
      <c r="AX3267" s="235"/>
      <c r="AY3267" s="236"/>
    </row>
    <row r="3268" spans="49:51" ht="13.5" thickBot="1" x14ac:dyDescent="0.25">
      <c r="AW3268" s="235"/>
      <c r="AX3268" s="235"/>
      <c r="AY3268" s="236"/>
    </row>
    <row r="3269" spans="49:51" ht="13.5" thickBot="1" x14ac:dyDescent="0.25">
      <c r="AW3269" s="235"/>
      <c r="AX3269" s="235"/>
      <c r="AY3269" s="236"/>
    </row>
    <row r="3270" spans="49:51" ht="13.5" thickBot="1" x14ac:dyDescent="0.25">
      <c r="AW3270" s="235"/>
      <c r="AX3270" s="235"/>
      <c r="AY3270" s="236"/>
    </row>
    <row r="3271" spans="49:51" ht="13.5" thickBot="1" x14ac:dyDescent="0.25">
      <c r="AW3271" s="235"/>
      <c r="AX3271" s="235"/>
      <c r="AY3271" s="236"/>
    </row>
    <row r="3272" spans="49:51" ht="13.5" thickBot="1" x14ac:dyDescent="0.25">
      <c r="AW3272" s="235"/>
      <c r="AX3272" s="235"/>
      <c r="AY3272" s="236"/>
    </row>
    <row r="3273" spans="49:51" ht="13.5" thickBot="1" x14ac:dyDescent="0.25">
      <c r="AW3273" s="235"/>
      <c r="AX3273" s="235"/>
      <c r="AY3273" s="236"/>
    </row>
    <row r="3274" spans="49:51" ht="13.5" thickBot="1" x14ac:dyDescent="0.25">
      <c r="AW3274" s="235"/>
      <c r="AX3274" s="235"/>
      <c r="AY3274" s="236"/>
    </row>
    <row r="3275" spans="49:51" ht="13.5" thickBot="1" x14ac:dyDescent="0.25">
      <c r="AW3275" s="235"/>
      <c r="AX3275" s="235"/>
      <c r="AY3275" s="236"/>
    </row>
    <row r="3276" spans="49:51" ht="13.5" thickBot="1" x14ac:dyDescent="0.25">
      <c r="AW3276" s="235"/>
      <c r="AX3276" s="235"/>
      <c r="AY3276" s="236"/>
    </row>
    <row r="3277" spans="49:51" ht="13.5" thickBot="1" x14ac:dyDescent="0.25">
      <c r="AW3277" s="235"/>
      <c r="AX3277" s="235"/>
      <c r="AY3277" s="236"/>
    </row>
    <row r="3278" spans="49:51" ht="13.5" thickBot="1" x14ac:dyDescent="0.25">
      <c r="AW3278" s="235"/>
      <c r="AX3278" s="235"/>
      <c r="AY3278" s="236"/>
    </row>
    <row r="3279" spans="49:51" ht="13.5" thickBot="1" x14ac:dyDescent="0.25">
      <c r="AW3279" s="235"/>
      <c r="AX3279" s="235"/>
      <c r="AY3279" s="236"/>
    </row>
    <row r="3280" spans="49:51" ht="13.5" thickBot="1" x14ac:dyDescent="0.25">
      <c r="AW3280" s="235"/>
      <c r="AX3280" s="235"/>
      <c r="AY3280" s="236"/>
    </row>
    <row r="3281" spans="49:51" ht="13.5" thickBot="1" x14ac:dyDescent="0.25">
      <c r="AW3281" s="235"/>
      <c r="AX3281" s="235"/>
      <c r="AY3281" s="236"/>
    </row>
    <row r="3282" spans="49:51" ht="13.5" thickBot="1" x14ac:dyDescent="0.25">
      <c r="AW3282" s="235"/>
      <c r="AX3282" s="235"/>
      <c r="AY3282" s="236"/>
    </row>
    <row r="3283" spans="49:51" ht="13.5" thickBot="1" x14ac:dyDescent="0.25">
      <c r="AW3283" s="235"/>
      <c r="AX3283" s="235"/>
      <c r="AY3283" s="236"/>
    </row>
    <row r="3284" spans="49:51" ht="13.5" thickBot="1" x14ac:dyDescent="0.25">
      <c r="AW3284" s="235"/>
      <c r="AX3284" s="235"/>
      <c r="AY3284" s="236"/>
    </row>
    <row r="3285" spans="49:51" ht="13.5" thickBot="1" x14ac:dyDescent="0.25">
      <c r="AW3285" s="235"/>
      <c r="AX3285" s="235"/>
      <c r="AY3285" s="236"/>
    </row>
    <row r="3286" spans="49:51" ht="13.5" thickBot="1" x14ac:dyDescent="0.25">
      <c r="AW3286" s="235"/>
      <c r="AX3286" s="235"/>
      <c r="AY3286" s="236"/>
    </row>
    <row r="3287" spans="49:51" ht="13.5" thickBot="1" x14ac:dyDescent="0.25">
      <c r="AW3287" s="235"/>
      <c r="AX3287" s="235"/>
      <c r="AY3287" s="236"/>
    </row>
    <row r="3288" spans="49:51" ht="13.5" thickBot="1" x14ac:dyDescent="0.25">
      <c r="AW3288" s="235"/>
      <c r="AX3288" s="235"/>
      <c r="AY3288" s="236"/>
    </row>
    <row r="3289" spans="49:51" ht="13.5" thickBot="1" x14ac:dyDescent="0.25">
      <c r="AW3289" s="235"/>
      <c r="AX3289" s="235"/>
      <c r="AY3289" s="236"/>
    </row>
    <row r="3290" spans="49:51" ht="13.5" thickBot="1" x14ac:dyDescent="0.25">
      <c r="AW3290" s="235"/>
      <c r="AX3290" s="235"/>
      <c r="AY3290" s="236"/>
    </row>
    <row r="3291" spans="49:51" ht="13.5" thickBot="1" x14ac:dyDescent="0.25">
      <c r="AW3291" s="235"/>
      <c r="AX3291" s="235"/>
      <c r="AY3291" s="236"/>
    </row>
    <row r="3292" spans="49:51" ht="13.5" thickBot="1" x14ac:dyDescent="0.25">
      <c r="AW3292" s="235"/>
      <c r="AX3292" s="235"/>
      <c r="AY3292" s="236"/>
    </row>
    <row r="3293" spans="49:51" ht="13.5" thickBot="1" x14ac:dyDescent="0.25">
      <c r="AW3293" s="235"/>
      <c r="AX3293" s="235"/>
      <c r="AY3293" s="236"/>
    </row>
    <row r="3294" spans="49:51" ht="13.5" thickBot="1" x14ac:dyDescent="0.25">
      <c r="AW3294" s="235"/>
      <c r="AX3294" s="235"/>
      <c r="AY3294" s="236"/>
    </row>
    <row r="3295" spans="49:51" ht="13.5" thickBot="1" x14ac:dyDescent="0.25">
      <c r="AW3295" s="235"/>
      <c r="AX3295" s="235"/>
      <c r="AY3295" s="236"/>
    </row>
    <row r="3296" spans="49:51" ht="13.5" thickBot="1" x14ac:dyDescent="0.25">
      <c r="AW3296" s="235"/>
      <c r="AX3296" s="235"/>
      <c r="AY3296" s="236"/>
    </row>
    <row r="3297" spans="49:51" ht="13.5" thickBot="1" x14ac:dyDescent="0.25">
      <c r="AW3297" s="235"/>
      <c r="AX3297" s="235"/>
      <c r="AY3297" s="236"/>
    </row>
    <row r="3298" spans="49:51" ht="13.5" thickBot="1" x14ac:dyDescent="0.25">
      <c r="AW3298" s="235"/>
      <c r="AX3298" s="235"/>
      <c r="AY3298" s="236"/>
    </row>
    <row r="3299" spans="49:51" ht="13.5" thickBot="1" x14ac:dyDescent="0.25">
      <c r="AW3299" s="235"/>
      <c r="AX3299" s="235"/>
      <c r="AY3299" s="236"/>
    </row>
    <row r="3300" spans="49:51" ht="13.5" thickBot="1" x14ac:dyDescent="0.25">
      <c r="AW3300" s="235"/>
      <c r="AX3300" s="235"/>
      <c r="AY3300" s="236"/>
    </row>
    <row r="3301" spans="49:51" ht="13.5" thickBot="1" x14ac:dyDescent="0.25">
      <c r="AW3301" s="235"/>
      <c r="AX3301" s="235"/>
      <c r="AY3301" s="236"/>
    </row>
    <row r="3302" spans="49:51" ht="13.5" thickBot="1" x14ac:dyDescent="0.25">
      <c r="AW3302" s="235"/>
      <c r="AX3302" s="235"/>
      <c r="AY3302" s="236"/>
    </row>
    <row r="3303" spans="49:51" ht="13.5" thickBot="1" x14ac:dyDescent="0.25">
      <c r="AW3303" s="235"/>
      <c r="AX3303" s="235"/>
      <c r="AY3303" s="236"/>
    </row>
    <row r="3304" spans="49:51" ht="13.5" thickBot="1" x14ac:dyDescent="0.25">
      <c r="AW3304" s="235"/>
      <c r="AX3304" s="235"/>
      <c r="AY3304" s="236"/>
    </row>
    <row r="3305" spans="49:51" ht="13.5" thickBot="1" x14ac:dyDescent="0.25">
      <c r="AW3305" s="235"/>
      <c r="AX3305" s="235"/>
      <c r="AY3305" s="236"/>
    </row>
    <row r="3306" spans="49:51" ht="13.5" thickBot="1" x14ac:dyDescent="0.25">
      <c r="AW3306" s="235"/>
      <c r="AX3306" s="235"/>
      <c r="AY3306" s="236"/>
    </row>
    <row r="3307" spans="49:51" ht="13.5" thickBot="1" x14ac:dyDescent="0.25">
      <c r="AW3307" s="235"/>
      <c r="AX3307" s="235"/>
      <c r="AY3307" s="236"/>
    </row>
    <row r="3308" spans="49:51" ht="13.5" thickBot="1" x14ac:dyDescent="0.25">
      <c r="AW3308" s="235"/>
      <c r="AX3308" s="235"/>
      <c r="AY3308" s="236"/>
    </row>
    <row r="3309" spans="49:51" ht="13.5" thickBot="1" x14ac:dyDescent="0.25">
      <c r="AW3309" s="235"/>
      <c r="AX3309" s="235"/>
      <c r="AY3309" s="236"/>
    </row>
    <row r="3310" spans="49:51" ht="13.5" thickBot="1" x14ac:dyDescent="0.25">
      <c r="AW3310" s="235"/>
      <c r="AX3310" s="235"/>
      <c r="AY3310" s="236"/>
    </row>
    <row r="3311" spans="49:51" ht="13.5" thickBot="1" x14ac:dyDescent="0.25">
      <c r="AW3311" s="235"/>
      <c r="AX3311" s="235"/>
      <c r="AY3311" s="236"/>
    </row>
    <row r="3312" spans="49:51" ht="13.5" thickBot="1" x14ac:dyDescent="0.25">
      <c r="AW3312" s="235"/>
      <c r="AX3312" s="235"/>
      <c r="AY3312" s="236"/>
    </row>
    <row r="3313" spans="49:51" ht="13.5" thickBot="1" x14ac:dyDescent="0.25">
      <c r="AW3313" s="235"/>
      <c r="AX3313" s="235"/>
      <c r="AY3313" s="236"/>
    </row>
    <row r="3314" spans="49:51" ht="13.5" thickBot="1" x14ac:dyDescent="0.25">
      <c r="AW3314" s="235"/>
      <c r="AX3314" s="235"/>
      <c r="AY3314" s="236"/>
    </row>
    <row r="3315" spans="49:51" ht="13.5" thickBot="1" x14ac:dyDescent="0.25">
      <c r="AW3315" s="235"/>
      <c r="AX3315" s="235"/>
      <c r="AY3315" s="236"/>
    </row>
    <row r="3316" spans="49:51" ht="13.5" thickBot="1" x14ac:dyDescent="0.25">
      <c r="AW3316" s="235"/>
      <c r="AX3316" s="235"/>
      <c r="AY3316" s="236"/>
    </row>
    <row r="3317" spans="49:51" ht="13.5" thickBot="1" x14ac:dyDescent="0.25">
      <c r="AW3317" s="235"/>
      <c r="AX3317" s="235"/>
      <c r="AY3317" s="236"/>
    </row>
    <row r="3318" spans="49:51" ht="13.5" thickBot="1" x14ac:dyDescent="0.25">
      <c r="AW3318" s="235"/>
      <c r="AX3318" s="235"/>
      <c r="AY3318" s="236"/>
    </row>
    <row r="3319" spans="49:51" ht="13.5" thickBot="1" x14ac:dyDescent="0.25">
      <c r="AW3319" s="235"/>
      <c r="AX3319" s="235"/>
      <c r="AY3319" s="236"/>
    </row>
    <row r="3320" spans="49:51" ht="13.5" thickBot="1" x14ac:dyDescent="0.25">
      <c r="AW3320" s="235"/>
      <c r="AX3320" s="235"/>
      <c r="AY3320" s="236"/>
    </row>
    <row r="3321" spans="49:51" ht="13.5" thickBot="1" x14ac:dyDescent="0.25">
      <c r="AW3321" s="235"/>
      <c r="AX3321" s="235"/>
      <c r="AY3321" s="236"/>
    </row>
    <row r="3322" spans="49:51" ht="13.5" thickBot="1" x14ac:dyDescent="0.25">
      <c r="AW3322" s="235"/>
      <c r="AX3322" s="235"/>
      <c r="AY3322" s="236"/>
    </row>
    <row r="3323" spans="49:51" ht="13.5" thickBot="1" x14ac:dyDescent="0.25">
      <c r="AW3323" s="235"/>
      <c r="AX3323" s="235"/>
      <c r="AY3323" s="236"/>
    </row>
    <row r="3324" spans="49:51" ht="13.5" thickBot="1" x14ac:dyDescent="0.25">
      <c r="AW3324" s="235"/>
      <c r="AX3324" s="235"/>
      <c r="AY3324" s="236"/>
    </row>
    <row r="3325" spans="49:51" ht="13.5" thickBot="1" x14ac:dyDescent="0.25">
      <c r="AW3325" s="235"/>
      <c r="AX3325" s="235"/>
      <c r="AY3325" s="236"/>
    </row>
    <row r="3326" spans="49:51" ht="13.5" thickBot="1" x14ac:dyDescent="0.25">
      <c r="AW3326" s="235"/>
      <c r="AX3326" s="235"/>
      <c r="AY3326" s="236"/>
    </row>
    <row r="3327" spans="49:51" ht="13.5" thickBot="1" x14ac:dyDescent="0.25">
      <c r="AW3327" s="235"/>
      <c r="AX3327" s="235"/>
      <c r="AY3327" s="236"/>
    </row>
    <row r="3328" spans="49:51" ht="13.5" thickBot="1" x14ac:dyDescent="0.25">
      <c r="AW3328" s="235"/>
      <c r="AX3328" s="235"/>
      <c r="AY3328" s="236"/>
    </row>
    <row r="3329" spans="49:51" ht="13.5" thickBot="1" x14ac:dyDescent="0.25">
      <c r="AW3329" s="235"/>
      <c r="AX3329" s="235"/>
      <c r="AY3329" s="236"/>
    </row>
    <row r="3330" spans="49:51" ht="13.5" thickBot="1" x14ac:dyDescent="0.25">
      <c r="AW3330" s="235"/>
      <c r="AX3330" s="235"/>
      <c r="AY3330" s="236"/>
    </row>
    <row r="3331" spans="49:51" ht="13.5" thickBot="1" x14ac:dyDescent="0.25">
      <c r="AW3331" s="235"/>
      <c r="AX3331" s="235"/>
      <c r="AY3331" s="236"/>
    </row>
    <row r="3332" spans="49:51" ht="13.5" thickBot="1" x14ac:dyDescent="0.25">
      <c r="AW3332" s="235"/>
      <c r="AX3332" s="235"/>
      <c r="AY3332" s="236"/>
    </row>
    <row r="3333" spans="49:51" ht="13.5" thickBot="1" x14ac:dyDescent="0.25">
      <c r="AW3333" s="235"/>
      <c r="AX3333" s="235"/>
      <c r="AY3333" s="236"/>
    </row>
    <row r="3334" spans="49:51" ht="13.5" thickBot="1" x14ac:dyDescent="0.25">
      <c r="AW3334" s="235"/>
      <c r="AX3334" s="235"/>
      <c r="AY3334" s="236"/>
    </row>
    <row r="3335" spans="49:51" ht="13.5" thickBot="1" x14ac:dyDescent="0.25">
      <c r="AW3335" s="235"/>
      <c r="AX3335" s="235"/>
      <c r="AY3335" s="236"/>
    </row>
    <row r="3336" spans="49:51" ht="13.5" thickBot="1" x14ac:dyDescent="0.25">
      <c r="AW3336" s="235"/>
      <c r="AX3336" s="235"/>
      <c r="AY3336" s="236"/>
    </row>
    <row r="3337" spans="49:51" ht="13.5" thickBot="1" x14ac:dyDescent="0.25">
      <c r="AW3337" s="235"/>
      <c r="AX3337" s="235"/>
      <c r="AY3337" s="236"/>
    </row>
    <row r="3338" spans="49:51" ht="13.5" thickBot="1" x14ac:dyDescent="0.25">
      <c r="AW3338" s="235"/>
      <c r="AX3338" s="235"/>
      <c r="AY3338" s="236"/>
    </row>
    <row r="3339" spans="49:51" ht="13.5" thickBot="1" x14ac:dyDescent="0.25">
      <c r="AW3339" s="235"/>
      <c r="AX3339" s="235"/>
      <c r="AY3339" s="236"/>
    </row>
    <row r="3340" spans="49:51" ht="13.5" thickBot="1" x14ac:dyDescent="0.25">
      <c r="AW3340" s="235"/>
      <c r="AX3340" s="235"/>
      <c r="AY3340" s="236"/>
    </row>
    <row r="3341" spans="49:51" ht="13.5" thickBot="1" x14ac:dyDescent="0.25">
      <c r="AW3341" s="235"/>
      <c r="AX3341" s="235"/>
      <c r="AY3341" s="236"/>
    </row>
    <row r="3342" spans="49:51" ht="13.5" thickBot="1" x14ac:dyDescent="0.25">
      <c r="AW3342" s="235"/>
      <c r="AX3342" s="235"/>
      <c r="AY3342" s="236"/>
    </row>
    <row r="3343" spans="49:51" ht="13.5" thickBot="1" x14ac:dyDescent="0.25">
      <c r="AW3343" s="235"/>
      <c r="AX3343" s="235"/>
      <c r="AY3343" s="236"/>
    </row>
    <row r="3344" spans="49:51" ht="13.5" thickBot="1" x14ac:dyDescent="0.25">
      <c r="AW3344" s="235"/>
      <c r="AX3344" s="235"/>
      <c r="AY3344" s="236"/>
    </row>
    <row r="3345" spans="49:51" ht="13.5" thickBot="1" x14ac:dyDescent="0.25">
      <c r="AW3345" s="235"/>
      <c r="AX3345" s="235"/>
      <c r="AY3345" s="236"/>
    </row>
    <row r="3346" spans="49:51" ht="13.5" thickBot="1" x14ac:dyDescent="0.25">
      <c r="AW3346" s="235"/>
      <c r="AX3346" s="235"/>
      <c r="AY3346" s="236"/>
    </row>
    <row r="3347" spans="49:51" ht="13.5" thickBot="1" x14ac:dyDescent="0.25">
      <c r="AW3347" s="235"/>
      <c r="AX3347" s="235"/>
      <c r="AY3347" s="236"/>
    </row>
    <row r="3348" spans="49:51" ht="13.5" thickBot="1" x14ac:dyDescent="0.25">
      <c r="AW3348" s="235"/>
      <c r="AX3348" s="235"/>
      <c r="AY3348" s="236"/>
    </row>
    <row r="3349" spans="49:51" ht="13.5" thickBot="1" x14ac:dyDescent="0.25">
      <c r="AW3349" s="235"/>
      <c r="AX3349" s="235"/>
      <c r="AY3349" s="236"/>
    </row>
    <row r="3350" spans="49:51" ht="13.5" thickBot="1" x14ac:dyDescent="0.25">
      <c r="AW3350" s="235"/>
      <c r="AX3350" s="235"/>
      <c r="AY3350" s="236"/>
    </row>
    <row r="3351" spans="49:51" ht="13.5" thickBot="1" x14ac:dyDescent="0.25">
      <c r="AW3351" s="235"/>
      <c r="AX3351" s="235"/>
      <c r="AY3351" s="236"/>
    </row>
    <row r="3352" spans="49:51" ht="13.5" thickBot="1" x14ac:dyDescent="0.25">
      <c r="AW3352" s="235"/>
      <c r="AX3352" s="235"/>
      <c r="AY3352" s="236"/>
    </row>
    <row r="3353" spans="49:51" ht="13.5" thickBot="1" x14ac:dyDescent="0.25">
      <c r="AW3353" s="235"/>
      <c r="AX3353" s="235"/>
      <c r="AY3353" s="236"/>
    </row>
    <row r="3354" spans="49:51" ht="13.5" thickBot="1" x14ac:dyDescent="0.25">
      <c r="AW3354" s="235"/>
      <c r="AX3354" s="235"/>
      <c r="AY3354" s="236"/>
    </row>
    <row r="3355" spans="49:51" ht="13.5" thickBot="1" x14ac:dyDescent="0.25">
      <c r="AW3355" s="235"/>
      <c r="AX3355" s="235"/>
      <c r="AY3355" s="236"/>
    </row>
    <row r="3356" spans="49:51" ht="13.5" thickBot="1" x14ac:dyDescent="0.25">
      <c r="AW3356" s="235"/>
      <c r="AX3356" s="235"/>
      <c r="AY3356" s="236"/>
    </row>
    <row r="3357" spans="49:51" ht="13.5" thickBot="1" x14ac:dyDescent="0.25">
      <c r="AW3357" s="235"/>
      <c r="AX3357" s="235"/>
      <c r="AY3357" s="236"/>
    </row>
    <row r="3358" spans="49:51" ht="13.5" thickBot="1" x14ac:dyDescent="0.25">
      <c r="AW3358" s="235"/>
      <c r="AX3358" s="235"/>
      <c r="AY3358" s="236"/>
    </row>
    <row r="3359" spans="49:51" ht="13.5" thickBot="1" x14ac:dyDescent="0.25">
      <c r="AW3359" s="235"/>
      <c r="AX3359" s="235"/>
      <c r="AY3359" s="236"/>
    </row>
    <row r="3360" spans="49:51" ht="13.5" thickBot="1" x14ac:dyDescent="0.25">
      <c r="AW3360" s="235"/>
      <c r="AX3360" s="235"/>
      <c r="AY3360" s="236"/>
    </row>
    <row r="3361" spans="49:51" ht="13.5" thickBot="1" x14ac:dyDescent="0.25">
      <c r="AW3361" s="235"/>
      <c r="AX3361" s="235"/>
      <c r="AY3361" s="236"/>
    </row>
    <row r="3362" spans="49:51" ht="13.5" thickBot="1" x14ac:dyDescent="0.25">
      <c r="AW3362" s="235"/>
      <c r="AX3362" s="235"/>
      <c r="AY3362" s="236"/>
    </row>
    <row r="3363" spans="49:51" ht="13.5" thickBot="1" x14ac:dyDescent="0.25">
      <c r="AW3363" s="235"/>
      <c r="AX3363" s="235"/>
      <c r="AY3363" s="236"/>
    </row>
    <row r="3364" spans="49:51" ht="13.5" thickBot="1" x14ac:dyDescent="0.25">
      <c r="AW3364" s="235"/>
      <c r="AX3364" s="235"/>
      <c r="AY3364" s="236"/>
    </row>
    <row r="3365" spans="49:51" ht="13.5" thickBot="1" x14ac:dyDescent="0.25">
      <c r="AW3365" s="235"/>
      <c r="AX3365" s="235"/>
      <c r="AY3365" s="236"/>
    </row>
    <row r="3366" spans="49:51" ht="13.5" thickBot="1" x14ac:dyDescent="0.25">
      <c r="AW3366" s="235"/>
      <c r="AX3366" s="235"/>
      <c r="AY3366" s="236"/>
    </row>
    <row r="3367" spans="49:51" ht="13.5" thickBot="1" x14ac:dyDescent="0.25">
      <c r="AW3367" s="235"/>
      <c r="AX3367" s="235"/>
      <c r="AY3367" s="236"/>
    </row>
    <row r="3368" spans="49:51" ht="13.5" thickBot="1" x14ac:dyDescent="0.25">
      <c r="AW3368" s="235"/>
      <c r="AX3368" s="235"/>
      <c r="AY3368" s="236"/>
    </row>
    <row r="3369" spans="49:51" ht="13.5" thickBot="1" x14ac:dyDescent="0.25">
      <c r="AW3369" s="235"/>
      <c r="AX3369" s="235"/>
      <c r="AY3369" s="236"/>
    </row>
    <row r="3370" spans="49:51" ht="13.5" thickBot="1" x14ac:dyDescent="0.25">
      <c r="AW3370" s="235"/>
      <c r="AX3370" s="235"/>
      <c r="AY3370" s="236"/>
    </row>
    <row r="3371" spans="49:51" ht="13.5" thickBot="1" x14ac:dyDescent="0.25">
      <c r="AW3371" s="235"/>
      <c r="AX3371" s="235"/>
      <c r="AY3371" s="236"/>
    </row>
    <row r="3372" spans="49:51" ht="13.5" thickBot="1" x14ac:dyDescent="0.25">
      <c r="AW3372" s="235"/>
      <c r="AX3372" s="235"/>
      <c r="AY3372" s="236"/>
    </row>
    <row r="3373" spans="49:51" ht="13.5" thickBot="1" x14ac:dyDescent="0.25">
      <c r="AW3373" s="235"/>
      <c r="AX3373" s="235"/>
      <c r="AY3373" s="236"/>
    </row>
    <row r="3374" spans="49:51" ht="13.5" thickBot="1" x14ac:dyDescent="0.25">
      <c r="AW3374" s="235"/>
      <c r="AX3374" s="235"/>
      <c r="AY3374" s="236"/>
    </row>
    <row r="3375" spans="49:51" ht="13.5" thickBot="1" x14ac:dyDescent="0.25">
      <c r="AW3375" s="235"/>
      <c r="AX3375" s="235"/>
      <c r="AY3375" s="236"/>
    </row>
    <row r="3376" spans="49:51" ht="13.5" thickBot="1" x14ac:dyDescent="0.25">
      <c r="AW3376" s="235"/>
      <c r="AX3376" s="235"/>
      <c r="AY3376" s="236"/>
    </row>
    <row r="3377" spans="49:51" ht="13.5" thickBot="1" x14ac:dyDescent="0.25">
      <c r="AW3377" s="235"/>
      <c r="AX3377" s="235"/>
      <c r="AY3377" s="236"/>
    </row>
    <row r="3378" spans="49:51" ht="13.5" thickBot="1" x14ac:dyDescent="0.25">
      <c r="AW3378" s="235"/>
      <c r="AX3378" s="235"/>
      <c r="AY3378" s="236"/>
    </row>
    <row r="3379" spans="49:51" ht="13.5" thickBot="1" x14ac:dyDescent="0.25">
      <c r="AW3379" s="235"/>
      <c r="AX3379" s="235"/>
      <c r="AY3379" s="236"/>
    </row>
    <row r="3380" spans="49:51" ht="13.5" thickBot="1" x14ac:dyDescent="0.25">
      <c r="AW3380" s="235"/>
      <c r="AX3380" s="235"/>
      <c r="AY3380" s="236"/>
    </row>
    <row r="3381" spans="49:51" ht="13.5" thickBot="1" x14ac:dyDescent="0.25">
      <c r="AW3381" s="235"/>
      <c r="AX3381" s="235"/>
      <c r="AY3381" s="236"/>
    </row>
    <row r="3382" spans="49:51" ht="13.5" thickBot="1" x14ac:dyDescent="0.25">
      <c r="AW3382" s="235"/>
      <c r="AX3382" s="235"/>
      <c r="AY3382" s="236"/>
    </row>
    <row r="3383" spans="49:51" ht="13.5" thickBot="1" x14ac:dyDescent="0.25">
      <c r="AW3383" s="235"/>
      <c r="AX3383" s="235"/>
      <c r="AY3383" s="236"/>
    </row>
    <row r="3384" spans="49:51" ht="13.5" thickBot="1" x14ac:dyDescent="0.25">
      <c r="AW3384" s="235"/>
      <c r="AX3384" s="235"/>
      <c r="AY3384" s="236"/>
    </row>
    <row r="3385" spans="49:51" ht="13.5" thickBot="1" x14ac:dyDescent="0.25">
      <c r="AW3385" s="235"/>
      <c r="AX3385" s="235"/>
      <c r="AY3385" s="236"/>
    </row>
    <row r="3386" spans="49:51" ht="13.5" thickBot="1" x14ac:dyDescent="0.25">
      <c r="AW3386" s="235"/>
      <c r="AX3386" s="235"/>
      <c r="AY3386" s="236"/>
    </row>
    <row r="3387" spans="49:51" ht="13.5" thickBot="1" x14ac:dyDescent="0.25">
      <c r="AW3387" s="235"/>
      <c r="AX3387" s="235"/>
      <c r="AY3387" s="236"/>
    </row>
    <row r="3388" spans="49:51" ht="13.5" thickBot="1" x14ac:dyDescent="0.25">
      <c r="AW3388" s="235"/>
      <c r="AX3388" s="235"/>
      <c r="AY3388" s="236"/>
    </row>
    <row r="3389" spans="49:51" ht="13.5" thickBot="1" x14ac:dyDescent="0.25">
      <c r="AW3389" s="235"/>
      <c r="AX3389" s="235"/>
      <c r="AY3389" s="236"/>
    </row>
    <row r="3390" spans="49:51" ht="13.5" thickBot="1" x14ac:dyDescent="0.25">
      <c r="AW3390" s="235"/>
      <c r="AX3390" s="235"/>
      <c r="AY3390" s="236"/>
    </row>
    <row r="3391" spans="49:51" ht="13.5" thickBot="1" x14ac:dyDescent="0.25">
      <c r="AW3391" s="235"/>
      <c r="AX3391" s="235"/>
      <c r="AY3391" s="236"/>
    </row>
    <row r="3392" spans="49:51" ht="13.5" thickBot="1" x14ac:dyDescent="0.25">
      <c r="AW3392" s="235"/>
      <c r="AX3392" s="235"/>
      <c r="AY3392" s="236"/>
    </row>
    <row r="3393" spans="49:51" ht="13.5" thickBot="1" x14ac:dyDescent="0.25">
      <c r="AW3393" s="235"/>
      <c r="AX3393" s="235"/>
      <c r="AY3393" s="236"/>
    </row>
    <row r="3394" spans="49:51" ht="13.5" thickBot="1" x14ac:dyDescent="0.25">
      <c r="AW3394" s="235"/>
      <c r="AX3394" s="235"/>
      <c r="AY3394" s="236"/>
    </row>
    <row r="3395" spans="49:51" ht="13.5" thickBot="1" x14ac:dyDescent="0.25">
      <c r="AW3395" s="235"/>
      <c r="AX3395" s="235"/>
      <c r="AY3395" s="236"/>
    </row>
    <row r="3396" spans="49:51" ht="13.5" thickBot="1" x14ac:dyDescent="0.25">
      <c r="AW3396" s="235"/>
      <c r="AX3396" s="235"/>
      <c r="AY3396" s="236"/>
    </row>
    <row r="3397" spans="49:51" ht="13.5" thickBot="1" x14ac:dyDescent="0.25">
      <c r="AW3397" s="235"/>
      <c r="AX3397" s="235"/>
      <c r="AY3397" s="236"/>
    </row>
    <row r="3398" spans="49:51" ht="13.5" thickBot="1" x14ac:dyDescent="0.25">
      <c r="AW3398" s="235"/>
      <c r="AX3398" s="235"/>
      <c r="AY3398" s="236"/>
    </row>
    <row r="3399" spans="49:51" ht="13.5" thickBot="1" x14ac:dyDescent="0.25">
      <c r="AW3399" s="235"/>
      <c r="AX3399" s="235"/>
      <c r="AY3399" s="236"/>
    </row>
    <row r="3400" spans="49:51" ht="13.5" thickBot="1" x14ac:dyDescent="0.25">
      <c r="AW3400" s="235"/>
      <c r="AX3400" s="235"/>
      <c r="AY3400" s="236"/>
    </row>
    <row r="3401" spans="49:51" ht="13.5" thickBot="1" x14ac:dyDescent="0.25">
      <c r="AW3401" s="235"/>
      <c r="AX3401" s="235"/>
      <c r="AY3401" s="236"/>
    </row>
    <row r="3402" spans="49:51" ht="13.5" thickBot="1" x14ac:dyDescent="0.25">
      <c r="AW3402" s="235"/>
      <c r="AX3402" s="235"/>
      <c r="AY3402" s="236"/>
    </row>
    <row r="3403" spans="49:51" ht="13.5" thickBot="1" x14ac:dyDescent="0.25">
      <c r="AW3403" s="235"/>
      <c r="AX3403" s="235"/>
      <c r="AY3403" s="236"/>
    </row>
    <row r="3404" spans="49:51" ht="13.5" thickBot="1" x14ac:dyDescent="0.25">
      <c r="AW3404" s="235"/>
      <c r="AX3404" s="235"/>
      <c r="AY3404" s="236"/>
    </row>
    <row r="3405" spans="49:51" ht="13.5" thickBot="1" x14ac:dyDescent="0.25">
      <c r="AW3405" s="235"/>
      <c r="AX3405" s="235"/>
      <c r="AY3405" s="236"/>
    </row>
    <row r="3406" spans="49:51" ht="13.5" thickBot="1" x14ac:dyDescent="0.25">
      <c r="AW3406" s="235"/>
      <c r="AX3406" s="235"/>
      <c r="AY3406" s="236"/>
    </row>
    <row r="3407" spans="49:51" ht="13.5" thickBot="1" x14ac:dyDescent="0.25">
      <c r="AW3407" s="235"/>
      <c r="AX3407" s="235"/>
      <c r="AY3407" s="236"/>
    </row>
    <row r="3408" spans="49:51" ht="13.5" thickBot="1" x14ac:dyDescent="0.25">
      <c r="AW3408" s="235"/>
      <c r="AX3408" s="235"/>
      <c r="AY3408" s="236"/>
    </row>
    <row r="3409" spans="49:51" ht="13.5" thickBot="1" x14ac:dyDescent="0.25">
      <c r="AW3409" s="235"/>
      <c r="AX3409" s="235"/>
      <c r="AY3409" s="236"/>
    </row>
    <row r="3410" spans="49:51" ht="13.5" thickBot="1" x14ac:dyDescent="0.25">
      <c r="AW3410" s="235"/>
      <c r="AX3410" s="235"/>
      <c r="AY3410" s="236"/>
    </row>
    <row r="3411" spans="49:51" ht="13.5" thickBot="1" x14ac:dyDescent="0.25">
      <c r="AW3411" s="235"/>
      <c r="AX3411" s="235"/>
      <c r="AY3411" s="236"/>
    </row>
    <row r="3412" spans="49:51" ht="13.5" thickBot="1" x14ac:dyDescent="0.25">
      <c r="AW3412" s="235"/>
      <c r="AX3412" s="235"/>
      <c r="AY3412" s="236"/>
    </row>
    <row r="3413" spans="49:51" ht="13.5" thickBot="1" x14ac:dyDescent="0.25">
      <c r="AW3413" s="235"/>
      <c r="AX3413" s="235"/>
      <c r="AY3413" s="236"/>
    </row>
    <row r="3414" spans="49:51" ht="13.5" thickBot="1" x14ac:dyDescent="0.25">
      <c r="AW3414" s="235"/>
      <c r="AX3414" s="235"/>
      <c r="AY3414" s="236"/>
    </row>
    <row r="3415" spans="49:51" ht="13.5" thickBot="1" x14ac:dyDescent="0.25">
      <c r="AW3415" s="235"/>
      <c r="AX3415" s="235"/>
      <c r="AY3415" s="236"/>
    </row>
    <row r="3416" spans="49:51" ht="13.5" thickBot="1" x14ac:dyDescent="0.25">
      <c r="AW3416" s="235"/>
      <c r="AX3416" s="235"/>
      <c r="AY3416" s="236"/>
    </row>
    <row r="3417" spans="49:51" ht="13.5" thickBot="1" x14ac:dyDescent="0.25">
      <c r="AW3417" s="235"/>
      <c r="AX3417" s="235"/>
      <c r="AY3417" s="236"/>
    </row>
    <row r="3418" spans="49:51" ht="13.5" thickBot="1" x14ac:dyDescent="0.25">
      <c r="AW3418" s="235"/>
      <c r="AX3418" s="235"/>
      <c r="AY3418" s="236"/>
    </row>
    <row r="3419" spans="49:51" ht="13.5" thickBot="1" x14ac:dyDescent="0.25">
      <c r="AW3419" s="235"/>
      <c r="AX3419" s="235"/>
      <c r="AY3419" s="236"/>
    </row>
    <row r="3420" spans="49:51" ht="13.5" thickBot="1" x14ac:dyDescent="0.25">
      <c r="AW3420" s="235"/>
      <c r="AX3420" s="235"/>
      <c r="AY3420" s="236"/>
    </row>
    <row r="3421" spans="49:51" ht="13.5" thickBot="1" x14ac:dyDescent="0.25">
      <c r="AW3421" s="235"/>
      <c r="AX3421" s="235"/>
      <c r="AY3421" s="236"/>
    </row>
    <row r="3422" spans="49:51" ht="13.5" thickBot="1" x14ac:dyDescent="0.25">
      <c r="AW3422" s="235"/>
      <c r="AX3422" s="235"/>
      <c r="AY3422" s="236"/>
    </row>
    <row r="3423" spans="49:51" ht="13.5" thickBot="1" x14ac:dyDescent="0.25">
      <c r="AW3423" s="235"/>
      <c r="AX3423" s="235"/>
      <c r="AY3423" s="236"/>
    </row>
    <row r="3424" spans="49:51" ht="13.5" thickBot="1" x14ac:dyDescent="0.25">
      <c r="AW3424" s="235"/>
      <c r="AX3424" s="235"/>
      <c r="AY3424" s="236"/>
    </row>
    <row r="3425" spans="49:51" ht="13.5" thickBot="1" x14ac:dyDescent="0.25">
      <c r="AW3425" s="235"/>
      <c r="AX3425" s="235"/>
      <c r="AY3425" s="236"/>
    </row>
    <row r="3426" spans="49:51" ht="13.5" thickBot="1" x14ac:dyDescent="0.25">
      <c r="AW3426" s="235"/>
      <c r="AX3426" s="235"/>
      <c r="AY3426" s="236"/>
    </row>
    <row r="3427" spans="49:51" ht="13.5" thickBot="1" x14ac:dyDescent="0.25">
      <c r="AW3427" s="235"/>
      <c r="AX3427" s="235"/>
      <c r="AY3427" s="236"/>
    </row>
    <row r="3428" spans="49:51" ht="13.5" thickBot="1" x14ac:dyDescent="0.25">
      <c r="AW3428" s="235"/>
      <c r="AX3428" s="235"/>
      <c r="AY3428" s="236"/>
    </row>
    <row r="3429" spans="49:51" ht="13.5" thickBot="1" x14ac:dyDescent="0.25">
      <c r="AW3429" s="235"/>
      <c r="AX3429" s="235"/>
      <c r="AY3429" s="236"/>
    </row>
    <row r="3430" spans="49:51" ht="13.5" thickBot="1" x14ac:dyDescent="0.25">
      <c r="AW3430" s="235"/>
      <c r="AX3430" s="235"/>
      <c r="AY3430" s="236"/>
    </row>
    <row r="3431" spans="49:51" ht="13.5" thickBot="1" x14ac:dyDescent="0.25">
      <c r="AW3431" s="235"/>
      <c r="AX3431" s="235"/>
      <c r="AY3431" s="236"/>
    </row>
    <row r="3432" spans="49:51" ht="13.5" thickBot="1" x14ac:dyDescent="0.25">
      <c r="AW3432" s="235"/>
      <c r="AX3432" s="235"/>
      <c r="AY3432" s="236"/>
    </row>
    <row r="3433" spans="49:51" ht="13.5" thickBot="1" x14ac:dyDescent="0.25">
      <c r="AW3433" s="235"/>
      <c r="AX3433" s="235"/>
      <c r="AY3433" s="236"/>
    </row>
    <row r="3434" spans="49:51" ht="13.5" thickBot="1" x14ac:dyDescent="0.25">
      <c r="AW3434" s="235"/>
      <c r="AX3434" s="235"/>
      <c r="AY3434" s="236"/>
    </row>
    <row r="3435" spans="49:51" ht="13.5" thickBot="1" x14ac:dyDescent="0.25">
      <c r="AW3435" s="235"/>
      <c r="AX3435" s="235"/>
      <c r="AY3435" s="236"/>
    </row>
    <row r="3436" spans="49:51" ht="13.5" thickBot="1" x14ac:dyDescent="0.25">
      <c r="AW3436" s="235"/>
      <c r="AX3436" s="235"/>
      <c r="AY3436" s="236"/>
    </row>
    <row r="3437" spans="49:51" ht="13.5" thickBot="1" x14ac:dyDescent="0.25">
      <c r="AW3437" s="235"/>
      <c r="AX3437" s="235"/>
      <c r="AY3437" s="236"/>
    </row>
    <row r="3438" spans="49:51" ht="13.5" thickBot="1" x14ac:dyDescent="0.25">
      <c r="AW3438" s="235"/>
      <c r="AX3438" s="235"/>
      <c r="AY3438" s="236"/>
    </row>
    <row r="3439" spans="49:51" ht="13.5" thickBot="1" x14ac:dyDescent="0.25">
      <c r="AW3439" s="235"/>
      <c r="AX3439" s="235"/>
      <c r="AY3439" s="236"/>
    </row>
    <row r="3440" spans="49:51" ht="13.5" thickBot="1" x14ac:dyDescent="0.25">
      <c r="AW3440" s="235"/>
      <c r="AX3440" s="235"/>
      <c r="AY3440" s="236"/>
    </row>
    <row r="3441" spans="49:51" ht="13.5" thickBot="1" x14ac:dyDescent="0.25">
      <c r="AW3441" s="235"/>
      <c r="AX3441" s="235"/>
      <c r="AY3441" s="236"/>
    </row>
    <row r="3442" spans="49:51" ht="13.5" thickBot="1" x14ac:dyDescent="0.25">
      <c r="AW3442" s="235"/>
      <c r="AX3442" s="235"/>
      <c r="AY3442" s="236"/>
    </row>
    <row r="3443" spans="49:51" ht="13.5" thickBot="1" x14ac:dyDescent="0.25">
      <c r="AW3443" s="235"/>
      <c r="AX3443" s="235"/>
      <c r="AY3443" s="236"/>
    </row>
    <row r="3444" spans="49:51" ht="13.5" thickBot="1" x14ac:dyDescent="0.25">
      <c r="AW3444" s="235"/>
      <c r="AX3444" s="235"/>
      <c r="AY3444" s="236"/>
    </row>
    <row r="3445" spans="49:51" ht="13.5" thickBot="1" x14ac:dyDescent="0.25">
      <c r="AW3445" s="235"/>
      <c r="AX3445" s="235"/>
      <c r="AY3445" s="236"/>
    </row>
    <row r="3446" spans="49:51" ht="13.5" thickBot="1" x14ac:dyDescent="0.25">
      <c r="AW3446" s="235"/>
      <c r="AX3446" s="235"/>
      <c r="AY3446" s="236"/>
    </row>
    <row r="3447" spans="49:51" ht="13.5" thickBot="1" x14ac:dyDescent="0.25">
      <c r="AW3447" s="235"/>
      <c r="AX3447" s="235"/>
      <c r="AY3447" s="236"/>
    </row>
    <row r="3448" spans="49:51" ht="13.5" thickBot="1" x14ac:dyDescent="0.25">
      <c r="AW3448" s="235"/>
      <c r="AX3448" s="235"/>
      <c r="AY3448" s="236"/>
    </row>
    <row r="3449" spans="49:51" ht="13.5" thickBot="1" x14ac:dyDescent="0.25">
      <c r="AW3449" s="235"/>
      <c r="AX3449" s="235"/>
      <c r="AY3449" s="236"/>
    </row>
    <row r="3450" spans="49:51" ht="13.5" thickBot="1" x14ac:dyDescent="0.25">
      <c r="AW3450" s="235"/>
      <c r="AX3450" s="235"/>
      <c r="AY3450" s="236"/>
    </row>
    <row r="3451" spans="49:51" ht="13.5" thickBot="1" x14ac:dyDescent="0.25">
      <c r="AW3451" s="235"/>
      <c r="AX3451" s="235"/>
      <c r="AY3451" s="236"/>
    </row>
    <row r="3452" spans="49:51" ht="13.5" thickBot="1" x14ac:dyDescent="0.25">
      <c r="AW3452" s="235"/>
      <c r="AX3452" s="235"/>
      <c r="AY3452" s="236"/>
    </row>
    <row r="3453" spans="49:51" ht="13.5" thickBot="1" x14ac:dyDescent="0.25">
      <c r="AW3453" s="235"/>
      <c r="AX3453" s="235"/>
      <c r="AY3453" s="236"/>
    </row>
    <row r="3454" spans="49:51" ht="13.5" thickBot="1" x14ac:dyDescent="0.25">
      <c r="AW3454" s="235"/>
      <c r="AX3454" s="235"/>
      <c r="AY3454" s="236"/>
    </row>
    <row r="3455" spans="49:51" ht="13.5" thickBot="1" x14ac:dyDescent="0.25">
      <c r="AW3455" s="235"/>
      <c r="AX3455" s="235"/>
      <c r="AY3455" s="236"/>
    </row>
    <row r="3456" spans="49:51" ht="13.5" thickBot="1" x14ac:dyDescent="0.25">
      <c r="AW3456" s="235"/>
      <c r="AX3456" s="235"/>
      <c r="AY3456" s="236"/>
    </row>
    <row r="3457" spans="49:51" ht="13.5" thickBot="1" x14ac:dyDescent="0.25">
      <c r="AW3457" s="235"/>
      <c r="AX3457" s="235"/>
      <c r="AY3457" s="236"/>
    </row>
    <row r="3458" spans="49:51" ht="13.5" thickBot="1" x14ac:dyDescent="0.25">
      <c r="AW3458" s="235"/>
      <c r="AX3458" s="235"/>
      <c r="AY3458" s="236"/>
    </row>
    <row r="3459" spans="49:51" ht="13.5" thickBot="1" x14ac:dyDescent="0.25">
      <c r="AW3459" s="235"/>
      <c r="AX3459" s="235"/>
      <c r="AY3459" s="236"/>
    </row>
    <row r="3460" spans="49:51" ht="13.5" thickBot="1" x14ac:dyDescent="0.25">
      <c r="AW3460" s="235"/>
      <c r="AX3460" s="235"/>
      <c r="AY3460" s="236"/>
    </row>
    <row r="3461" spans="49:51" ht="13.5" thickBot="1" x14ac:dyDescent="0.25">
      <c r="AW3461" s="235"/>
      <c r="AX3461" s="235"/>
      <c r="AY3461" s="236"/>
    </row>
    <row r="3462" spans="49:51" ht="13.5" thickBot="1" x14ac:dyDescent="0.25">
      <c r="AW3462" s="235"/>
      <c r="AX3462" s="235"/>
      <c r="AY3462" s="236"/>
    </row>
    <row r="3463" spans="49:51" ht="13.5" thickBot="1" x14ac:dyDescent="0.25">
      <c r="AW3463" s="235"/>
      <c r="AX3463" s="235"/>
      <c r="AY3463" s="236"/>
    </row>
    <row r="3464" spans="49:51" ht="13.5" thickBot="1" x14ac:dyDescent="0.25">
      <c r="AW3464" s="235"/>
      <c r="AX3464" s="235"/>
      <c r="AY3464" s="236"/>
    </row>
    <row r="3465" spans="49:51" ht="13.5" thickBot="1" x14ac:dyDescent="0.25">
      <c r="AW3465" s="235"/>
      <c r="AX3465" s="235"/>
      <c r="AY3465" s="236"/>
    </row>
    <row r="3466" spans="49:51" ht="13.5" thickBot="1" x14ac:dyDescent="0.25">
      <c r="AW3466" s="235"/>
      <c r="AX3466" s="235"/>
      <c r="AY3466" s="236"/>
    </row>
    <row r="3467" spans="49:51" ht="13.5" thickBot="1" x14ac:dyDescent="0.25">
      <c r="AW3467" s="235"/>
      <c r="AX3467" s="235"/>
      <c r="AY3467" s="236"/>
    </row>
    <row r="3468" spans="49:51" ht="13.5" thickBot="1" x14ac:dyDescent="0.25">
      <c r="AW3468" s="235"/>
      <c r="AX3468" s="235"/>
      <c r="AY3468" s="236"/>
    </row>
    <row r="3469" spans="49:51" ht="13.5" thickBot="1" x14ac:dyDescent="0.25">
      <c r="AW3469" s="235"/>
      <c r="AX3469" s="235"/>
      <c r="AY3469" s="236"/>
    </row>
    <row r="3470" spans="49:51" ht="13.5" thickBot="1" x14ac:dyDescent="0.25">
      <c r="AW3470" s="235"/>
      <c r="AX3470" s="235"/>
      <c r="AY3470" s="236"/>
    </row>
    <row r="3471" spans="49:51" ht="13.5" thickBot="1" x14ac:dyDescent="0.25">
      <c r="AW3471" s="235"/>
      <c r="AX3471" s="235"/>
      <c r="AY3471" s="236"/>
    </row>
    <row r="3472" spans="49:51" ht="13.5" thickBot="1" x14ac:dyDescent="0.25">
      <c r="AW3472" s="235"/>
      <c r="AX3472" s="235"/>
      <c r="AY3472" s="236"/>
    </row>
    <row r="3473" spans="49:51" ht="13.5" thickBot="1" x14ac:dyDescent="0.25">
      <c r="AW3473" s="235"/>
      <c r="AX3473" s="235"/>
      <c r="AY3473" s="236"/>
    </row>
    <row r="3474" spans="49:51" ht="13.5" thickBot="1" x14ac:dyDescent="0.25">
      <c r="AW3474" s="235"/>
      <c r="AX3474" s="235"/>
      <c r="AY3474" s="236"/>
    </row>
    <row r="3475" spans="49:51" ht="13.5" thickBot="1" x14ac:dyDescent="0.25">
      <c r="AW3475" s="235"/>
      <c r="AX3475" s="235"/>
      <c r="AY3475" s="236"/>
    </row>
    <row r="3476" spans="49:51" ht="13.5" thickBot="1" x14ac:dyDescent="0.25">
      <c r="AW3476" s="235"/>
      <c r="AX3476" s="235"/>
      <c r="AY3476" s="236"/>
    </row>
    <row r="3477" spans="49:51" ht="13.5" thickBot="1" x14ac:dyDescent="0.25">
      <c r="AW3477" s="235"/>
      <c r="AX3477" s="235"/>
      <c r="AY3477" s="236"/>
    </row>
    <row r="3478" spans="49:51" ht="13.5" thickBot="1" x14ac:dyDescent="0.25">
      <c r="AW3478" s="235"/>
      <c r="AX3478" s="235"/>
      <c r="AY3478" s="236"/>
    </row>
    <row r="3479" spans="49:51" ht="13.5" thickBot="1" x14ac:dyDescent="0.25">
      <c r="AW3479" s="235"/>
      <c r="AX3479" s="235"/>
      <c r="AY3479" s="236"/>
    </row>
    <row r="3480" spans="49:51" ht="13.5" thickBot="1" x14ac:dyDescent="0.25">
      <c r="AW3480" s="235"/>
      <c r="AX3480" s="235"/>
      <c r="AY3480" s="236"/>
    </row>
    <row r="3481" spans="49:51" ht="13.5" thickBot="1" x14ac:dyDescent="0.25">
      <c r="AW3481" s="235"/>
      <c r="AX3481" s="235"/>
      <c r="AY3481" s="236"/>
    </row>
    <row r="3482" spans="49:51" ht="13.5" thickBot="1" x14ac:dyDescent="0.25">
      <c r="AW3482" s="235"/>
      <c r="AX3482" s="235"/>
      <c r="AY3482" s="236"/>
    </row>
    <row r="3483" spans="49:51" ht="13.5" thickBot="1" x14ac:dyDescent="0.25">
      <c r="AW3483" s="235"/>
      <c r="AX3483" s="235"/>
      <c r="AY3483" s="236"/>
    </row>
    <row r="3484" spans="49:51" ht="13.5" thickBot="1" x14ac:dyDescent="0.25">
      <c r="AW3484" s="235"/>
      <c r="AX3484" s="235"/>
      <c r="AY3484" s="236"/>
    </row>
    <row r="3485" spans="49:51" ht="13.5" thickBot="1" x14ac:dyDescent="0.25">
      <c r="AW3485" s="235"/>
      <c r="AX3485" s="235"/>
      <c r="AY3485" s="236"/>
    </row>
    <row r="3486" spans="49:51" ht="13.5" thickBot="1" x14ac:dyDescent="0.25">
      <c r="AW3486" s="235"/>
      <c r="AX3486" s="235"/>
      <c r="AY3486" s="236"/>
    </row>
    <row r="3487" spans="49:51" ht="13.5" thickBot="1" x14ac:dyDescent="0.25">
      <c r="AW3487" s="235"/>
      <c r="AX3487" s="235"/>
      <c r="AY3487" s="236"/>
    </row>
    <row r="3488" spans="49:51" ht="13.5" thickBot="1" x14ac:dyDescent="0.25">
      <c r="AW3488" s="235"/>
      <c r="AX3488" s="235"/>
      <c r="AY3488" s="236"/>
    </row>
    <row r="3489" spans="49:51" ht="13.5" thickBot="1" x14ac:dyDescent="0.25">
      <c r="AW3489" s="235"/>
      <c r="AX3489" s="235"/>
      <c r="AY3489" s="236"/>
    </row>
    <row r="3490" spans="49:51" ht="13.5" thickBot="1" x14ac:dyDescent="0.25">
      <c r="AW3490" s="235"/>
      <c r="AX3490" s="235"/>
      <c r="AY3490" s="236"/>
    </row>
    <row r="3491" spans="49:51" ht="13.5" thickBot="1" x14ac:dyDescent="0.25">
      <c r="AW3491" s="235"/>
      <c r="AX3491" s="235"/>
      <c r="AY3491" s="236"/>
    </row>
    <row r="3492" spans="49:51" ht="13.5" thickBot="1" x14ac:dyDescent="0.25">
      <c r="AW3492" s="235"/>
      <c r="AX3492" s="235"/>
      <c r="AY3492" s="236"/>
    </row>
    <row r="3493" spans="49:51" ht="13.5" thickBot="1" x14ac:dyDescent="0.25">
      <c r="AW3493" s="235"/>
      <c r="AX3493" s="235"/>
      <c r="AY3493" s="236"/>
    </row>
    <row r="3494" spans="49:51" ht="13.5" thickBot="1" x14ac:dyDescent="0.25">
      <c r="AW3494" s="235"/>
      <c r="AX3494" s="235"/>
      <c r="AY3494" s="236"/>
    </row>
    <row r="3495" spans="49:51" ht="13.5" thickBot="1" x14ac:dyDescent="0.25">
      <c r="AW3495" s="235"/>
      <c r="AX3495" s="235"/>
      <c r="AY3495" s="236"/>
    </row>
    <row r="3496" spans="49:51" ht="13.5" thickBot="1" x14ac:dyDescent="0.25">
      <c r="AW3496" s="235"/>
      <c r="AX3496" s="235"/>
      <c r="AY3496" s="236"/>
    </row>
    <row r="3497" spans="49:51" ht="13.5" thickBot="1" x14ac:dyDescent="0.25">
      <c r="AW3497" s="235"/>
      <c r="AX3497" s="235"/>
      <c r="AY3497" s="236"/>
    </row>
    <row r="3498" spans="49:51" ht="13.5" thickBot="1" x14ac:dyDescent="0.25">
      <c r="AW3498" s="235"/>
      <c r="AX3498" s="235"/>
      <c r="AY3498" s="236"/>
    </row>
    <row r="3499" spans="49:51" ht="13.5" thickBot="1" x14ac:dyDescent="0.25">
      <c r="AW3499" s="235"/>
      <c r="AX3499" s="235"/>
      <c r="AY3499" s="236"/>
    </row>
    <row r="3500" spans="49:51" ht="13.5" thickBot="1" x14ac:dyDescent="0.25">
      <c r="AW3500" s="235"/>
      <c r="AX3500" s="235"/>
      <c r="AY3500" s="236"/>
    </row>
    <row r="3501" spans="49:51" ht="13.5" thickBot="1" x14ac:dyDescent="0.25">
      <c r="AW3501" s="235"/>
      <c r="AX3501" s="235"/>
      <c r="AY3501" s="236"/>
    </row>
    <row r="3502" spans="49:51" ht="13.5" thickBot="1" x14ac:dyDescent="0.25">
      <c r="AW3502" s="235"/>
      <c r="AX3502" s="235"/>
      <c r="AY3502" s="236"/>
    </row>
    <row r="3503" spans="49:51" ht="13.5" thickBot="1" x14ac:dyDescent="0.25">
      <c r="AW3503" s="235"/>
      <c r="AX3503" s="235"/>
      <c r="AY3503" s="236"/>
    </row>
    <row r="3504" spans="49:51" ht="13.5" thickBot="1" x14ac:dyDescent="0.25">
      <c r="AW3504" s="235"/>
      <c r="AX3504" s="235"/>
      <c r="AY3504" s="236"/>
    </row>
    <row r="3505" spans="49:51" ht="13.5" thickBot="1" x14ac:dyDescent="0.25">
      <c r="AW3505" s="235"/>
      <c r="AX3505" s="235"/>
      <c r="AY3505" s="236"/>
    </row>
    <row r="3506" spans="49:51" ht="13.5" thickBot="1" x14ac:dyDescent="0.25">
      <c r="AW3506" s="235"/>
      <c r="AX3506" s="235"/>
      <c r="AY3506" s="236"/>
    </row>
    <row r="3507" spans="49:51" ht="13.5" thickBot="1" x14ac:dyDescent="0.25">
      <c r="AW3507" s="235"/>
      <c r="AX3507" s="235"/>
      <c r="AY3507" s="236"/>
    </row>
    <row r="3508" spans="49:51" ht="13.5" thickBot="1" x14ac:dyDescent="0.25">
      <c r="AW3508" s="235"/>
      <c r="AX3508" s="235"/>
      <c r="AY3508" s="236"/>
    </row>
    <row r="3509" spans="49:51" ht="13.5" thickBot="1" x14ac:dyDescent="0.25">
      <c r="AW3509" s="235"/>
      <c r="AX3509" s="235"/>
      <c r="AY3509" s="236"/>
    </row>
    <row r="3510" spans="49:51" ht="13.5" thickBot="1" x14ac:dyDescent="0.25">
      <c r="AW3510" s="235"/>
      <c r="AX3510" s="235"/>
      <c r="AY3510" s="236"/>
    </row>
    <row r="3511" spans="49:51" ht="13.5" thickBot="1" x14ac:dyDescent="0.25">
      <c r="AW3511" s="235"/>
      <c r="AX3511" s="235"/>
      <c r="AY3511" s="236"/>
    </row>
    <row r="3512" spans="49:51" ht="13.5" thickBot="1" x14ac:dyDescent="0.25">
      <c r="AW3512" s="235"/>
      <c r="AX3512" s="235"/>
      <c r="AY3512" s="236"/>
    </row>
    <row r="3513" spans="49:51" ht="13.5" thickBot="1" x14ac:dyDescent="0.25">
      <c r="AW3513" s="235"/>
      <c r="AX3513" s="235"/>
      <c r="AY3513" s="236"/>
    </row>
    <row r="3514" spans="49:51" ht="13.5" thickBot="1" x14ac:dyDescent="0.25">
      <c r="AW3514" s="235"/>
      <c r="AX3514" s="235"/>
      <c r="AY3514" s="236"/>
    </row>
    <row r="3515" spans="49:51" ht="13.5" thickBot="1" x14ac:dyDescent="0.25">
      <c r="AW3515" s="235"/>
      <c r="AX3515" s="235"/>
      <c r="AY3515" s="236"/>
    </row>
    <row r="3516" spans="49:51" ht="13.5" thickBot="1" x14ac:dyDescent="0.25">
      <c r="AW3516" s="235"/>
      <c r="AX3516" s="235"/>
      <c r="AY3516" s="236"/>
    </row>
    <row r="3517" spans="49:51" ht="13.5" thickBot="1" x14ac:dyDescent="0.25">
      <c r="AW3517" s="235"/>
      <c r="AX3517" s="235"/>
      <c r="AY3517" s="236"/>
    </row>
    <row r="3518" spans="49:51" ht="13.5" thickBot="1" x14ac:dyDescent="0.25">
      <c r="AW3518" s="235"/>
      <c r="AX3518" s="235"/>
      <c r="AY3518" s="236"/>
    </row>
    <row r="3519" spans="49:51" ht="13.5" thickBot="1" x14ac:dyDescent="0.25">
      <c r="AW3519" s="235"/>
      <c r="AX3519" s="235"/>
      <c r="AY3519" s="236"/>
    </row>
    <row r="3520" spans="49:51" ht="13.5" thickBot="1" x14ac:dyDescent="0.25">
      <c r="AW3520" s="235"/>
      <c r="AX3520" s="235"/>
      <c r="AY3520" s="236"/>
    </row>
    <row r="3521" spans="49:51" ht="13.5" thickBot="1" x14ac:dyDescent="0.25">
      <c r="AW3521" s="235"/>
      <c r="AX3521" s="235"/>
      <c r="AY3521" s="236"/>
    </row>
    <row r="3522" spans="49:51" ht="13.5" thickBot="1" x14ac:dyDescent="0.25">
      <c r="AW3522" s="235"/>
      <c r="AX3522" s="235"/>
      <c r="AY3522" s="236"/>
    </row>
    <row r="3523" spans="49:51" ht="13.5" thickBot="1" x14ac:dyDescent="0.25">
      <c r="AW3523" s="235"/>
      <c r="AX3523" s="235"/>
      <c r="AY3523" s="236"/>
    </row>
    <row r="3524" spans="49:51" ht="13.5" thickBot="1" x14ac:dyDescent="0.25">
      <c r="AW3524" s="235"/>
      <c r="AX3524" s="235"/>
      <c r="AY3524" s="236"/>
    </row>
    <row r="3525" spans="49:51" ht="13.5" thickBot="1" x14ac:dyDescent="0.25">
      <c r="AW3525" s="235"/>
      <c r="AX3525" s="235"/>
      <c r="AY3525" s="236"/>
    </row>
    <row r="3526" spans="49:51" ht="13.5" thickBot="1" x14ac:dyDescent="0.25">
      <c r="AW3526" s="235"/>
      <c r="AX3526" s="235"/>
      <c r="AY3526" s="236"/>
    </row>
    <row r="3527" spans="49:51" ht="13.5" thickBot="1" x14ac:dyDescent="0.25">
      <c r="AW3527" s="235"/>
      <c r="AX3527" s="235"/>
      <c r="AY3527" s="236"/>
    </row>
    <row r="3528" spans="49:51" ht="13.5" thickBot="1" x14ac:dyDescent="0.25">
      <c r="AW3528" s="235"/>
      <c r="AX3528" s="235"/>
      <c r="AY3528" s="236"/>
    </row>
    <row r="3529" spans="49:51" ht="13.5" thickBot="1" x14ac:dyDescent="0.25">
      <c r="AW3529" s="235"/>
      <c r="AX3529" s="235"/>
      <c r="AY3529" s="236"/>
    </row>
    <row r="3530" spans="49:51" ht="13.5" thickBot="1" x14ac:dyDescent="0.25">
      <c r="AW3530" s="235"/>
      <c r="AX3530" s="235"/>
      <c r="AY3530" s="236"/>
    </row>
    <row r="3531" spans="49:51" ht="13.5" thickBot="1" x14ac:dyDescent="0.25">
      <c r="AW3531" s="235"/>
      <c r="AX3531" s="235"/>
      <c r="AY3531" s="236"/>
    </row>
    <row r="3532" spans="49:51" ht="13.5" thickBot="1" x14ac:dyDescent="0.25">
      <c r="AW3532" s="235"/>
      <c r="AX3532" s="235"/>
      <c r="AY3532" s="236"/>
    </row>
    <row r="3533" spans="49:51" ht="13.5" thickBot="1" x14ac:dyDescent="0.25">
      <c r="AW3533" s="235"/>
      <c r="AX3533" s="235"/>
      <c r="AY3533" s="236"/>
    </row>
    <row r="3534" spans="49:51" ht="13.5" thickBot="1" x14ac:dyDescent="0.25">
      <c r="AW3534" s="235"/>
      <c r="AX3534" s="235"/>
      <c r="AY3534" s="236"/>
    </row>
    <row r="3535" spans="49:51" ht="13.5" thickBot="1" x14ac:dyDescent="0.25">
      <c r="AW3535" s="235"/>
      <c r="AX3535" s="235"/>
      <c r="AY3535" s="236"/>
    </row>
    <row r="3536" spans="49:51" ht="13.5" thickBot="1" x14ac:dyDescent="0.25">
      <c r="AW3536" s="235"/>
      <c r="AX3536" s="235"/>
      <c r="AY3536" s="236"/>
    </row>
    <row r="3537" spans="49:51" ht="13.5" thickBot="1" x14ac:dyDescent="0.25">
      <c r="AW3537" s="235"/>
      <c r="AX3537" s="235"/>
      <c r="AY3537" s="236"/>
    </row>
    <row r="3538" spans="49:51" ht="13.5" thickBot="1" x14ac:dyDescent="0.25">
      <c r="AW3538" s="235"/>
      <c r="AX3538" s="235"/>
      <c r="AY3538" s="236"/>
    </row>
    <row r="3539" spans="49:51" ht="13.5" thickBot="1" x14ac:dyDescent="0.25">
      <c r="AW3539" s="235"/>
      <c r="AX3539" s="235"/>
      <c r="AY3539" s="236"/>
    </row>
    <row r="3540" spans="49:51" ht="13.5" thickBot="1" x14ac:dyDescent="0.25">
      <c r="AW3540" s="235"/>
      <c r="AX3540" s="235"/>
      <c r="AY3540" s="236"/>
    </row>
    <row r="3541" spans="49:51" ht="13.5" thickBot="1" x14ac:dyDescent="0.25">
      <c r="AW3541" s="235"/>
      <c r="AX3541" s="235"/>
      <c r="AY3541" s="236"/>
    </row>
    <row r="3542" spans="49:51" ht="13.5" thickBot="1" x14ac:dyDescent="0.25">
      <c r="AW3542" s="235"/>
      <c r="AX3542" s="235"/>
      <c r="AY3542" s="236"/>
    </row>
    <row r="3543" spans="49:51" ht="13.5" thickBot="1" x14ac:dyDescent="0.25">
      <c r="AW3543" s="235"/>
      <c r="AX3543" s="235"/>
      <c r="AY3543" s="236"/>
    </row>
    <row r="3544" spans="49:51" ht="13.5" thickBot="1" x14ac:dyDescent="0.25">
      <c r="AW3544" s="235"/>
      <c r="AX3544" s="235"/>
      <c r="AY3544" s="236"/>
    </row>
    <row r="3545" spans="49:51" ht="13.5" thickBot="1" x14ac:dyDescent="0.25">
      <c r="AW3545" s="235"/>
      <c r="AX3545" s="235"/>
      <c r="AY3545" s="236"/>
    </row>
    <row r="3546" spans="49:51" ht="13.5" thickBot="1" x14ac:dyDescent="0.25">
      <c r="AW3546" s="235"/>
      <c r="AX3546" s="235"/>
      <c r="AY3546" s="236"/>
    </row>
    <row r="3547" spans="49:51" ht="13.5" thickBot="1" x14ac:dyDescent="0.25">
      <c r="AW3547" s="235"/>
      <c r="AX3547" s="235"/>
      <c r="AY3547" s="236"/>
    </row>
    <row r="3548" spans="49:51" ht="13.5" thickBot="1" x14ac:dyDescent="0.25">
      <c r="AW3548" s="235"/>
      <c r="AX3548" s="235"/>
      <c r="AY3548" s="236"/>
    </row>
    <row r="3549" spans="49:51" ht="13.5" thickBot="1" x14ac:dyDescent="0.25">
      <c r="AW3549" s="235"/>
      <c r="AX3549" s="235"/>
      <c r="AY3549" s="236"/>
    </row>
    <row r="3550" spans="49:51" ht="13.5" thickBot="1" x14ac:dyDescent="0.25">
      <c r="AW3550" s="235"/>
      <c r="AX3550" s="235"/>
      <c r="AY3550" s="236"/>
    </row>
    <row r="3551" spans="49:51" ht="13.5" thickBot="1" x14ac:dyDescent="0.25">
      <c r="AW3551" s="235"/>
      <c r="AX3551" s="235"/>
      <c r="AY3551" s="236"/>
    </row>
    <row r="3552" spans="49:51" ht="13.5" thickBot="1" x14ac:dyDescent="0.25">
      <c r="AW3552" s="235"/>
      <c r="AX3552" s="235"/>
      <c r="AY3552" s="236"/>
    </row>
    <row r="3553" spans="49:51" ht="13.5" thickBot="1" x14ac:dyDescent="0.25">
      <c r="AW3553" s="235"/>
      <c r="AX3553" s="235"/>
      <c r="AY3553" s="236"/>
    </row>
    <row r="3554" spans="49:51" ht="13.5" thickBot="1" x14ac:dyDescent="0.25">
      <c r="AW3554" s="235"/>
      <c r="AX3554" s="235"/>
      <c r="AY3554" s="236"/>
    </row>
    <row r="3555" spans="49:51" ht="13.5" thickBot="1" x14ac:dyDescent="0.25">
      <c r="AW3555" s="235"/>
      <c r="AX3555" s="235"/>
      <c r="AY3555" s="236"/>
    </row>
    <row r="3556" spans="49:51" ht="13.5" thickBot="1" x14ac:dyDescent="0.25">
      <c r="AW3556" s="235"/>
      <c r="AX3556" s="235"/>
      <c r="AY3556" s="236"/>
    </row>
    <row r="3557" spans="49:51" ht="13.5" thickBot="1" x14ac:dyDescent="0.25">
      <c r="AW3557" s="235"/>
      <c r="AX3557" s="235"/>
      <c r="AY3557" s="236"/>
    </row>
    <row r="3558" spans="49:51" ht="13.5" thickBot="1" x14ac:dyDescent="0.25">
      <c r="AW3558" s="235"/>
      <c r="AX3558" s="235"/>
      <c r="AY3558" s="236"/>
    </row>
    <row r="3559" spans="49:51" ht="13.5" thickBot="1" x14ac:dyDescent="0.25">
      <c r="AW3559" s="235"/>
      <c r="AX3559" s="235"/>
      <c r="AY3559" s="236"/>
    </row>
    <row r="3560" spans="49:51" ht="13.5" thickBot="1" x14ac:dyDescent="0.25">
      <c r="AW3560" s="235"/>
      <c r="AX3560" s="235"/>
      <c r="AY3560" s="236"/>
    </row>
    <row r="3561" spans="49:51" ht="13.5" thickBot="1" x14ac:dyDescent="0.25">
      <c r="AW3561" s="235"/>
      <c r="AX3561" s="235"/>
      <c r="AY3561" s="236"/>
    </row>
    <row r="3562" spans="49:51" ht="13.5" thickBot="1" x14ac:dyDescent="0.25">
      <c r="AW3562" s="235"/>
      <c r="AX3562" s="235"/>
      <c r="AY3562" s="236"/>
    </row>
    <row r="3563" spans="49:51" ht="13.5" thickBot="1" x14ac:dyDescent="0.25">
      <c r="AW3563" s="235"/>
      <c r="AX3563" s="235"/>
      <c r="AY3563" s="236"/>
    </row>
    <row r="3564" spans="49:51" ht="13.5" thickBot="1" x14ac:dyDescent="0.25">
      <c r="AW3564" s="235"/>
      <c r="AX3564" s="235"/>
      <c r="AY3564" s="236"/>
    </row>
    <row r="3565" spans="49:51" ht="13.5" thickBot="1" x14ac:dyDescent="0.25">
      <c r="AW3565" s="235"/>
      <c r="AX3565" s="235"/>
      <c r="AY3565" s="236"/>
    </row>
    <row r="3566" spans="49:51" ht="13.5" thickBot="1" x14ac:dyDescent="0.25">
      <c r="AW3566" s="235"/>
      <c r="AX3566" s="235"/>
      <c r="AY3566" s="236"/>
    </row>
    <row r="3567" spans="49:51" ht="13.5" thickBot="1" x14ac:dyDescent="0.25">
      <c r="AW3567" s="235"/>
      <c r="AX3567" s="235"/>
      <c r="AY3567" s="236"/>
    </row>
    <row r="3568" spans="49:51" ht="13.5" thickBot="1" x14ac:dyDescent="0.25">
      <c r="AW3568" s="235"/>
      <c r="AX3568" s="235"/>
      <c r="AY3568" s="236"/>
    </row>
    <row r="3569" spans="49:51" ht="13.5" thickBot="1" x14ac:dyDescent="0.25">
      <c r="AW3569" s="235"/>
      <c r="AX3569" s="235"/>
      <c r="AY3569" s="236"/>
    </row>
    <row r="3570" spans="49:51" ht="13.5" thickBot="1" x14ac:dyDescent="0.25">
      <c r="AW3570" s="235"/>
      <c r="AX3570" s="235"/>
      <c r="AY3570" s="236"/>
    </row>
    <row r="3571" spans="49:51" ht="13.5" thickBot="1" x14ac:dyDescent="0.25">
      <c r="AW3571" s="235"/>
      <c r="AX3571" s="235"/>
      <c r="AY3571" s="236"/>
    </row>
    <row r="3572" spans="49:51" ht="13.5" thickBot="1" x14ac:dyDescent="0.25">
      <c r="AW3572" s="235"/>
      <c r="AX3572" s="235"/>
      <c r="AY3572" s="236"/>
    </row>
    <row r="3573" spans="49:51" ht="13.5" thickBot="1" x14ac:dyDescent="0.25">
      <c r="AW3573" s="235"/>
      <c r="AX3573" s="235"/>
      <c r="AY3573" s="236"/>
    </row>
    <row r="3574" spans="49:51" ht="13.5" thickBot="1" x14ac:dyDescent="0.25">
      <c r="AW3574" s="235"/>
      <c r="AX3574" s="235"/>
      <c r="AY3574" s="236"/>
    </row>
    <row r="3575" spans="49:51" ht="13.5" thickBot="1" x14ac:dyDescent="0.25">
      <c r="AW3575" s="235"/>
      <c r="AX3575" s="235"/>
      <c r="AY3575" s="236"/>
    </row>
    <row r="3576" spans="49:51" ht="13.5" thickBot="1" x14ac:dyDescent="0.25">
      <c r="AW3576" s="235"/>
      <c r="AX3576" s="235"/>
      <c r="AY3576" s="236"/>
    </row>
    <row r="3577" spans="49:51" ht="13.5" thickBot="1" x14ac:dyDescent="0.25">
      <c r="AW3577" s="235"/>
      <c r="AX3577" s="235"/>
      <c r="AY3577" s="236"/>
    </row>
    <row r="3578" spans="49:51" ht="13.5" thickBot="1" x14ac:dyDescent="0.25">
      <c r="AW3578" s="235"/>
      <c r="AX3578" s="235"/>
      <c r="AY3578" s="236"/>
    </row>
    <row r="3579" spans="49:51" ht="13.5" thickBot="1" x14ac:dyDescent="0.25">
      <c r="AW3579" s="235"/>
      <c r="AX3579" s="235"/>
      <c r="AY3579" s="236"/>
    </row>
    <row r="3580" spans="49:51" ht="13.5" thickBot="1" x14ac:dyDescent="0.25">
      <c r="AW3580" s="235"/>
      <c r="AX3580" s="235"/>
      <c r="AY3580" s="236"/>
    </row>
    <row r="3581" spans="49:51" ht="13.5" thickBot="1" x14ac:dyDescent="0.25">
      <c r="AW3581" s="235"/>
      <c r="AX3581" s="235"/>
      <c r="AY3581" s="236"/>
    </row>
    <row r="3582" spans="49:51" ht="13.5" thickBot="1" x14ac:dyDescent="0.25">
      <c r="AW3582" s="235"/>
      <c r="AX3582" s="235"/>
      <c r="AY3582" s="236"/>
    </row>
    <row r="3583" spans="49:51" ht="13.5" thickBot="1" x14ac:dyDescent="0.25">
      <c r="AW3583" s="235"/>
      <c r="AX3583" s="235"/>
      <c r="AY3583" s="236"/>
    </row>
    <row r="3584" spans="49:51" ht="13.5" thickBot="1" x14ac:dyDescent="0.25">
      <c r="AW3584" s="235"/>
      <c r="AX3584" s="235"/>
      <c r="AY3584" s="236"/>
    </row>
    <row r="3585" spans="49:51" ht="13.5" thickBot="1" x14ac:dyDescent="0.25">
      <c r="AW3585" s="235"/>
      <c r="AX3585" s="235"/>
      <c r="AY3585" s="236"/>
    </row>
    <row r="3586" spans="49:51" ht="13.5" thickBot="1" x14ac:dyDescent="0.25">
      <c r="AW3586" s="235"/>
      <c r="AX3586" s="235"/>
      <c r="AY3586" s="236"/>
    </row>
    <row r="3587" spans="49:51" ht="13.5" thickBot="1" x14ac:dyDescent="0.25">
      <c r="AW3587" s="235"/>
      <c r="AX3587" s="235"/>
      <c r="AY3587" s="236"/>
    </row>
    <row r="3588" spans="49:51" ht="13.5" thickBot="1" x14ac:dyDescent="0.25">
      <c r="AW3588" s="235"/>
      <c r="AX3588" s="235"/>
      <c r="AY3588" s="236"/>
    </row>
    <row r="3589" spans="49:51" ht="13.5" thickBot="1" x14ac:dyDescent="0.25">
      <c r="AW3589" s="235"/>
      <c r="AX3589" s="235"/>
      <c r="AY3589" s="236"/>
    </row>
    <row r="3590" spans="49:51" ht="13.5" thickBot="1" x14ac:dyDescent="0.25">
      <c r="AW3590" s="235"/>
      <c r="AX3590" s="235"/>
      <c r="AY3590" s="236"/>
    </row>
    <row r="3591" spans="49:51" ht="13.5" thickBot="1" x14ac:dyDescent="0.25">
      <c r="AW3591" s="235"/>
      <c r="AX3591" s="235"/>
      <c r="AY3591" s="236"/>
    </row>
    <row r="3592" spans="49:51" ht="13.5" thickBot="1" x14ac:dyDescent="0.25">
      <c r="AW3592" s="235"/>
      <c r="AX3592" s="235"/>
      <c r="AY3592" s="236"/>
    </row>
    <row r="3593" spans="49:51" ht="13.5" thickBot="1" x14ac:dyDescent="0.25">
      <c r="AW3593" s="235"/>
      <c r="AX3593" s="235"/>
      <c r="AY3593" s="236"/>
    </row>
    <row r="3594" spans="49:51" ht="13.5" thickBot="1" x14ac:dyDescent="0.25">
      <c r="AW3594" s="235"/>
      <c r="AX3594" s="235"/>
      <c r="AY3594" s="236"/>
    </row>
    <row r="3595" spans="49:51" ht="13.5" thickBot="1" x14ac:dyDescent="0.25">
      <c r="AW3595" s="235"/>
      <c r="AX3595" s="235"/>
      <c r="AY3595" s="236"/>
    </row>
    <row r="3596" spans="49:51" ht="13.5" thickBot="1" x14ac:dyDescent="0.25">
      <c r="AW3596" s="235"/>
      <c r="AX3596" s="235"/>
      <c r="AY3596" s="236"/>
    </row>
    <row r="3597" spans="49:51" ht="13.5" thickBot="1" x14ac:dyDescent="0.25">
      <c r="AW3597" s="235"/>
      <c r="AX3597" s="235"/>
      <c r="AY3597" s="236"/>
    </row>
    <row r="3598" spans="49:51" ht="13.5" thickBot="1" x14ac:dyDescent="0.25">
      <c r="AW3598" s="235"/>
      <c r="AX3598" s="235"/>
      <c r="AY3598" s="236"/>
    </row>
    <row r="3599" spans="49:51" ht="13.5" thickBot="1" x14ac:dyDescent="0.25">
      <c r="AW3599" s="235"/>
      <c r="AX3599" s="235"/>
      <c r="AY3599" s="236"/>
    </row>
    <row r="3600" spans="49:51" ht="13.5" thickBot="1" x14ac:dyDescent="0.25">
      <c r="AW3600" s="235"/>
      <c r="AX3600" s="235"/>
      <c r="AY3600" s="236"/>
    </row>
    <row r="3601" spans="49:51" ht="13.5" thickBot="1" x14ac:dyDescent="0.25">
      <c r="AW3601" s="235"/>
      <c r="AX3601" s="235"/>
      <c r="AY3601" s="236"/>
    </row>
    <row r="3602" spans="49:51" ht="13.5" thickBot="1" x14ac:dyDescent="0.25">
      <c r="AW3602" s="235"/>
      <c r="AX3602" s="235"/>
      <c r="AY3602" s="236"/>
    </row>
    <row r="3603" spans="49:51" ht="13.5" thickBot="1" x14ac:dyDescent="0.25">
      <c r="AW3603" s="235"/>
      <c r="AX3603" s="235"/>
      <c r="AY3603" s="236"/>
    </row>
    <row r="3604" spans="49:51" ht="13.5" thickBot="1" x14ac:dyDescent="0.25">
      <c r="AW3604" s="235"/>
      <c r="AX3604" s="235"/>
      <c r="AY3604" s="236"/>
    </row>
    <row r="3605" spans="49:51" ht="13.5" thickBot="1" x14ac:dyDescent="0.25">
      <c r="AW3605" s="235"/>
      <c r="AX3605" s="235"/>
      <c r="AY3605" s="236"/>
    </row>
    <row r="3606" spans="49:51" ht="13.5" thickBot="1" x14ac:dyDescent="0.25">
      <c r="AW3606" s="235"/>
      <c r="AX3606" s="235"/>
      <c r="AY3606" s="236"/>
    </row>
    <row r="3607" spans="49:51" ht="13.5" thickBot="1" x14ac:dyDescent="0.25">
      <c r="AW3607" s="235"/>
      <c r="AX3607" s="235"/>
      <c r="AY3607" s="236"/>
    </row>
    <row r="3608" spans="49:51" ht="13.5" thickBot="1" x14ac:dyDescent="0.25">
      <c r="AW3608" s="235"/>
      <c r="AX3608" s="235"/>
      <c r="AY3608" s="236"/>
    </row>
    <row r="3609" spans="49:51" ht="13.5" thickBot="1" x14ac:dyDescent="0.25">
      <c r="AW3609" s="235"/>
      <c r="AX3609" s="235"/>
      <c r="AY3609" s="236"/>
    </row>
    <row r="3610" spans="49:51" ht="13.5" thickBot="1" x14ac:dyDescent="0.25">
      <c r="AW3610" s="235"/>
      <c r="AX3610" s="235"/>
      <c r="AY3610" s="236"/>
    </row>
    <row r="3611" spans="49:51" ht="13.5" thickBot="1" x14ac:dyDescent="0.25">
      <c r="AW3611" s="235"/>
      <c r="AX3611" s="235"/>
      <c r="AY3611" s="236"/>
    </row>
    <row r="3612" spans="49:51" ht="13.5" thickBot="1" x14ac:dyDescent="0.25">
      <c r="AW3612" s="235"/>
      <c r="AX3612" s="235"/>
      <c r="AY3612" s="236"/>
    </row>
    <row r="3613" spans="49:51" ht="13.5" thickBot="1" x14ac:dyDescent="0.25">
      <c r="AW3613" s="235"/>
      <c r="AX3613" s="235"/>
      <c r="AY3613" s="236"/>
    </row>
    <row r="3614" spans="49:51" ht="13.5" thickBot="1" x14ac:dyDescent="0.25">
      <c r="AW3614" s="235"/>
      <c r="AX3614" s="235"/>
      <c r="AY3614" s="236"/>
    </row>
    <row r="3615" spans="49:51" ht="13.5" thickBot="1" x14ac:dyDescent="0.25">
      <c r="AW3615" s="235"/>
      <c r="AX3615" s="235"/>
      <c r="AY3615" s="236"/>
    </row>
    <row r="3616" spans="49:51" ht="13.5" thickBot="1" x14ac:dyDescent="0.25">
      <c r="AW3616" s="235"/>
      <c r="AX3616" s="235"/>
      <c r="AY3616" s="236"/>
    </row>
    <row r="3617" spans="49:51" ht="13.5" thickBot="1" x14ac:dyDescent="0.25">
      <c r="AW3617" s="235"/>
      <c r="AX3617" s="235"/>
      <c r="AY3617" s="236"/>
    </row>
    <row r="3618" spans="49:51" ht="13.5" thickBot="1" x14ac:dyDescent="0.25">
      <c r="AW3618" s="235"/>
      <c r="AX3618" s="235"/>
      <c r="AY3618" s="236"/>
    </row>
    <row r="3619" spans="49:51" ht="13.5" thickBot="1" x14ac:dyDescent="0.25">
      <c r="AW3619" s="235"/>
      <c r="AX3619" s="235"/>
      <c r="AY3619" s="236"/>
    </row>
    <row r="3620" spans="49:51" ht="13.5" thickBot="1" x14ac:dyDescent="0.25">
      <c r="AW3620" s="235"/>
      <c r="AX3620" s="235"/>
      <c r="AY3620" s="236"/>
    </row>
    <row r="3621" spans="49:51" ht="13.5" thickBot="1" x14ac:dyDescent="0.25">
      <c r="AW3621" s="235"/>
      <c r="AX3621" s="235"/>
      <c r="AY3621" s="236"/>
    </row>
    <row r="3622" spans="49:51" ht="13.5" thickBot="1" x14ac:dyDescent="0.25">
      <c r="AW3622" s="235"/>
      <c r="AX3622" s="235"/>
      <c r="AY3622" s="236"/>
    </row>
    <row r="3623" spans="49:51" ht="13.5" thickBot="1" x14ac:dyDescent="0.25">
      <c r="AW3623" s="235"/>
      <c r="AX3623" s="235"/>
      <c r="AY3623" s="236"/>
    </row>
    <row r="3624" spans="49:51" ht="13.5" thickBot="1" x14ac:dyDescent="0.25">
      <c r="AW3624" s="235"/>
      <c r="AX3624" s="235"/>
      <c r="AY3624" s="236"/>
    </row>
    <row r="3625" spans="49:51" ht="13.5" thickBot="1" x14ac:dyDescent="0.25">
      <c r="AW3625" s="235"/>
      <c r="AX3625" s="235"/>
      <c r="AY3625" s="236"/>
    </row>
    <row r="3626" spans="49:51" ht="13.5" thickBot="1" x14ac:dyDescent="0.25">
      <c r="AW3626" s="235"/>
      <c r="AX3626" s="235"/>
      <c r="AY3626" s="236"/>
    </row>
    <row r="3627" spans="49:51" ht="13.5" thickBot="1" x14ac:dyDescent="0.25">
      <c r="AW3627" s="235"/>
      <c r="AX3627" s="235"/>
      <c r="AY3627" s="236"/>
    </row>
    <row r="3628" spans="49:51" ht="13.5" thickBot="1" x14ac:dyDescent="0.25">
      <c r="AW3628" s="235"/>
      <c r="AX3628" s="235"/>
      <c r="AY3628" s="236"/>
    </row>
    <row r="3629" spans="49:51" ht="13.5" thickBot="1" x14ac:dyDescent="0.25">
      <c r="AW3629" s="235"/>
      <c r="AX3629" s="235"/>
      <c r="AY3629" s="236"/>
    </row>
    <row r="3630" spans="49:51" ht="13.5" thickBot="1" x14ac:dyDescent="0.25">
      <c r="AW3630" s="235"/>
      <c r="AX3630" s="235"/>
      <c r="AY3630" s="236"/>
    </row>
    <row r="3631" spans="49:51" ht="13.5" thickBot="1" x14ac:dyDescent="0.25">
      <c r="AW3631" s="235"/>
      <c r="AX3631" s="235"/>
      <c r="AY3631" s="236"/>
    </row>
    <row r="3632" spans="49:51" ht="13.5" thickBot="1" x14ac:dyDescent="0.25">
      <c r="AW3632" s="235"/>
      <c r="AX3632" s="235"/>
      <c r="AY3632" s="236"/>
    </row>
    <row r="3633" spans="49:51" ht="13.5" thickBot="1" x14ac:dyDescent="0.25">
      <c r="AW3633" s="235"/>
      <c r="AX3633" s="235"/>
      <c r="AY3633" s="236"/>
    </row>
    <row r="3634" spans="49:51" ht="13.5" thickBot="1" x14ac:dyDescent="0.25">
      <c r="AW3634" s="235"/>
      <c r="AX3634" s="235"/>
      <c r="AY3634" s="236"/>
    </row>
    <row r="3635" spans="49:51" ht="13.5" thickBot="1" x14ac:dyDescent="0.25">
      <c r="AW3635" s="235"/>
      <c r="AX3635" s="235"/>
      <c r="AY3635" s="236"/>
    </row>
    <row r="3636" spans="49:51" ht="13.5" thickBot="1" x14ac:dyDescent="0.25">
      <c r="AW3636" s="235"/>
      <c r="AX3636" s="235"/>
      <c r="AY3636" s="236"/>
    </row>
    <row r="3637" spans="49:51" ht="13.5" thickBot="1" x14ac:dyDescent="0.25">
      <c r="AW3637" s="235"/>
      <c r="AX3637" s="235"/>
      <c r="AY3637" s="236"/>
    </row>
    <row r="3638" spans="49:51" ht="13.5" thickBot="1" x14ac:dyDescent="0.25">
      <c r="AW3638" s="235"/>
      <c r="AX3638" s="235"/>
      <c r="AY3638" s="236"/>
    </row>
    <row r="3639" spans="49:51" ht="13.5" thickBot="1" x14ac:dyDescent="0.25">
      <c r="AW3639" s="235"/>
      <c r="AX3639" s="235"/>
      <c r="AY3639" s="236"/>
    </row>
    <row r="3640" spans="49:51" ht="13.5" thickBot="1" x14ac:dyDescent="0.25">
      <c r="AW3640" s="235"/>
      <c r="AX3640" s="235"/>
      <c r="AY3640" s="236"/>
    </row>
    <row r="3641" spans="49:51" ht="13.5" thickBot="1" x14ac:dyDescent="0.25">
      <c r="AW3641" s="235"/>
      <c r="AX3641" s="235"/>
      <c r="AY3641" s="236"/>
    </row>
    <row r="3642" spans="49:51" ht="13.5" thickBot="1" x14ac:dyDescent="0.25">
      <c r="AW3642" s="235"/>
      <c r="AX3642" s="235"/>
      <c r="AY3642" s="236"/>
    </row>
    <row r="3643" spans="49:51" ht="13.5" thickBot="1" x14ac:dyDescent="0.25">
      <c r="AW3643" s="235"/>
      <c r="AX3643" s="235"/>
      <c r="AY3643" s="236"/>
    </row>
    <row r="3644" spans="49:51" ht="13.5" thickBot="1" x14ac:dyDescent="0.25">
      <c r="AW3644" s="235"/>
      <c r="AX3644" s="235"/>
      <c r="AY3644" s="236"/>
    </row>
    <row r="3645" spans="49:51" ht="13.5" thickBot="1" x14ac:dyDescent="0.25">
      <c r="AW3645" s="235"/>
      <c r="AX3645" s="235"/>
      <c r="AY3645" s="236"/>
    </row>
    <row r="3646" spans="49:51" ht="13.5" thickBot="1" x14ac:dyDescent="0.25">
      <c r="AW3646" s="235"/>
      <c r="AX3646" s="235"/>
      <c r="AY3646" s="236"/>
    </row>
    <row r="3647" spans="49:51" ht="13.5" thickBot="1" x14ac:dyDescent="0.25">
      <c r="AW3647" s="235"/>
      <c r="AX3647" s="235"/>
      <c r="AY3647" s="236"/>
    </row>
    <row r="3648" spans="49:51" ht="13.5" thickBot="1" x14ac:dyDescent="0.25">
      <c r="AW3648" s="235"/>
      <c r="AX3648" s="235"/>
      <c r="AY3648" s="236"/>
    </row>
    <row r="3649" spans="49:51" ht="13.5" thickBot="1" x14ac:dyDescent="0.25">
      <c r="AW3649" s="235"/>
      <c r="AX3649" s="235"/>
      <c r="AY3649" s="236"/>
    </row>
    <row r="3650" spans="49:51" ht="13.5" thickBot="1" x14ac:dyDescent="0.25">
      <c r="AW3650" s="235"/>
      <c r="AX3650" s="235"/>
      <c r="AY3650" s="236"/>
    </row>
    <row r="3651" spans="49:51" ht="13.5" thickBot="1" x14ac:dyDescent="0.25">
      <c r="AW3651" s="235"/>
      <c r="AX3651" s="235"/>
      <c r="AY3651" s="236"/>
    </row>
    <row r="3652" spans="49:51" ht="13.5" thickBot="1" x14ac:dyDescent="0.25">
      <c r="AW3652" s="235"/>
      <c r="AX3652" s="235"/>
      <c r="AY3652" s="236"/>
    </row>
    <row r="3653" spans="49:51" ht="13.5" thickBot="1" x14ac:dyDescent="0.25">
      <c r="AW3653" s="235"/>
      <c r="AX3653" s="235"/>
      <c r="AY3653" s="236"/>
    </row>
    <row r="3654" spans="49:51" ht="13.5" thickBot="1" x14ac:dyDescent="0.25">
      <c r="AW3654" s="235"/>
      <c r="AX3654" s="235"/>
      <c r="AY3654" s="236"/>
    </row>
    <row r="3655" spans="49:51" ht="13.5" thickBot="1" x14ac:dyDescent="0.25">
      <c r="AW3655" s="235"/>
      <c r="AX3655" s="235"/>
      <c r="AY3655" s="236"/>
    </row>
    <row r="3656" spans="49:51" ht="13.5" thickBot="1" x14ac:dyDescent="0.25">
      <c r="AW3656" s="235"/>
      <c r="AX3656" s="235"/>
      <c r="AY3656" s="236"/>
    </row>
    <row r="3657" spans="49:51" ht="13.5" thickBot="1" x14ac:dyDescent="0.25">
      <c r="AW3657" s="235"/>
      <c r="AX3657" s="235"/>
      <c r="AY3657" s="236"/>
    </row>
    <row r="3658" spans="49:51" ht="13.5" thickBot="1" x14ac:dyDescent="0.25">
      <c r="AW3658" s="235"/>
      <c r="AX3658" s="235"/>
      <c r="AY3658" s="236"/>
    </row>
    <row r="3659" spans="49:51" ht="13.5" thickBot="1" x14ac:dyDescent="0.25">
      <c r="AW3659" s="235"/>
      <c r="AX3659" s="235"/>
      <c r="AY3659" s="236"/>
    </row>
    <row r="3660" spans="49:51" ht="13.5" thickBot="1" x14ac:dyDescent="0.25">
      <c r="AW3660" s="235"/>
      <c r="AX3660" s="235"/>
      <c r="AY3660" s="236"/>
    </row>
    <row r="3661" spans="49:51" ht="13.5" thickBot="1" x14ac:dyDescent="0.25">
      <c r="AW3661" s="235"/>
      <c r="AX3661" s="235"/>
      <c r="AY3661" s="236"/>
    </row>
    <row r="3662" spans="49:51" ht="13.5" thickBot="1" x14ac:dyDescent="0.25">
      <c r="AW3662" s="235"/>
      <c r="AX3662" s="235"/>
      <c r="AY3662" s="236"/>
    </row>
    <row r="3663" spans="49:51" ht="13.5" thickBot="1" x14ac:dyDescent="0.25">
      <c r="AW3663" s="235"/>
      <c r="AX3663" s="235"/>
      <c r="AY3663" s="236"/>
    </row>
    <row r="3664" spans="49:51" ht="13.5" thickBot="1" x14ac:dyDescent="0.25">
      <c r="AW3664" s="235"/>
      <c r="AX3664" s="235"/>
      <c r="AY3664" s="236"/>
    </row>
    <row r="3665" spans="49:51" ht="13.5" thickBot="1" x14ac:dyDescent="0.25">
      <c r="AW3665" s="235"/>
      <c r="AX3665" s="235"/>
      <c r="AY3665" s="236"/>
    </row>
    <row r="3666" spans="49:51" ht="13.5" thickBot="1" x14ac:dyDescent="0.25">
      <c r="AW3666" s="235"/>
      <c r="AX3666" s="235"/>
      <c r="AY3666" s="236"/>
    </row>
    <row r="3667" spans="49:51" ht="13.5" thickBot="1" x14ac:dyDescent="0.25">
      <c r="AW3667" s="235"/>
      <c r="AX3667" s="235"/>
      <c r="AY3667" s="236"/>
    </row>
    <row r="3668" spans="49:51" ht="13.5" thickBot="1" x14ac:dyDescent="0.25">
      <c r="AW3668" s="235"/>
      <c r="AX3668" s="235"/>
      <c r="AY3668" s="236"/>
    </row>
    <row r="3669" spans="49:51" ht="13.5" thickBot="1" x14ac:dyDescent="0.25">
      <c r="AW3669" s="235"/>
      <c r="AX3669" s="235"/>
      <c r="AY3669" s="236"/>
    </row>
    <row r="3670" spans="49:51" ht="13.5" thickBot="1" x14ac:dyDescent="0.25">
      <c r="AW3670" s="235"/>
      <c r="AX3670" s="235"/>
      <c r="AY3670" s="236"/>
    </row>
    <row r="3671" spans="49:51" ht="13.5" thickBot="1" x14ac:dyDescent="0.25">
      <c r="AW3671" s="235"/>
      <c r="AX3671" s="235"/>
      <c r="AY3671" s="236"/>
    </row>
    <row r="3672" spans="49:51" ht="13.5" thickBot="1" x14ac:dyDescent="0.25">
      <c r="AW3672" s="235"/>
      <c r="AX3672" s="235"/>
      <c r="AY3672" s="236"/>
    </row>
    <row r="3673" spans="49:51" ht="13.5" thickBot="1" x14ac:dyDescent="0.25">
      <c r="AW3673" s="235"/>
      <c r="AX3673" s="235"/>
      <c r="AY3673" s="236"/>
    </row>
    <row r="3674" spans="49:51" ht="13.5" thickBot="1" x14ac:dyDescent="0.25">
      <c r="AW3674" s="235"/>
      <c r="AX3674" s="235"/>
      <c r="AY3674" s="236"/>
    </row>
    <row r="3675" spans="49:51" ht="13.5" thickBot="1" x14ac:dyDescent="0.25">
      <c r="AW3675" s="235"/>
      <c r="AX3675" s="235"/>
      <c r="AY3675" s="236"/>
    </row>
    <row r="3676" spans="49:51" ht="13.5" thickBot="1" x14ac:dyDescent="0.25">
      <c r="AW3676" s="235"/>
      <c r="AX3676" s="235"/>
      <c r="AY3676" s="236"/>
    </row>
    <row r="3677" spans="49:51" ht="13.5" thickBot="1" x14ac:dyDescent="0.25">
      <c r="AW3677" s="235"/>
      <c r="AX3677" s="235"/>
      <c r="AY3677" s="236"/>
    </row>
    <row r="3678" spans="49:51" ht="13.5" thickBot="1" x14ac:dyDescent="0.25">
      <c r="AW3678" s="235"/>
      <c r="AX3678" s="235"/>
      <c r="AY3678" s="236"/>
    </row>
    <row r="3679" spans="49:51" ht="13.5" thickBot="1" x14ac:dyDescent="0.25">
      <c r="AW3679" s="235"/>
      <c r="AX3679" s="235"/>
      <c r="AY3679" s="236"/>
    </row>
    <row r="3680" spans="49:51" ht="13.5" thickBot="1" x14ac:dyDescent="0.25">
      <c r="AW3680" s="235"/>
      <c r="AX3680" s="235"/>
      <c r="AY3680" s="236"/>
    </row>
    <row r="3681" spans="49:51" ht="13.5" thickBot="1" x14ac:dyDescent="0.25">
      <c r="AW3681" s="235"/>
      <c r="AX3681" s="235"/>
      <c r="AY3681" s="236"/>
    </row>
    <row r="3682" spans="49:51" ht="13.5" thickBot="1" x14ac:dyDescent="0.25">
      <c r="AW3682" s="235"/>
      <c r="AX3682" s="235"/>
      <c r="AY3682" s="236"/>
    </row>
    <row r="3683" spans="49:51" ht="13.5" thickBot="1" x14ac:dyDescent="0.25">
      <c r="AW3683" s="235"/>
      <c r="AX3683" s="235"/>
      <c r="AY3683" s="236"/>
    </row>
    <row r="3684" spans="49:51" ht="13.5" thickBot="1" x14ac:dyDescent="0.25">
      <c r="AW3684" s="235"/>
      <c r="AX3684" s="235"/>
      <c r="AY3684" s="236"/>
    </row>
    <row r="3685" spans="49:51" ht="13.5" thickBot="1" x14ac:dyDescent="0.25">
      <c r="AW3685" s="235"/>
      <c r="AX3685" s="235"/>
      <c r="AY3685" s="236"/>
    </row>
    <row r="3686" spans="49:51" ht="13.5" thickBot="1" x14ac:dyDescent="0.25">
      <c r="AW3686" s="235"/>
      <c r="AX3686" s="235"/>
      <c r="AY3686" s="236"/>
    </row>
    <row r="3687" spans="49:51" ht="13.5" thickBot="1" x14ac:dyDescent="0.25">
      <c r="AW3687" s="235"/>
      <c r="AX3687" s="235"/>
      <c r="AY3687" s="236"/>
    </row>
    <row r="3688" spans="49:51" ht="13.5" thickBot="1" x14ac:dyDescent="0.25">
      <c r="AW3688" s="235"/>
      <c r="AX3688" s="235"/>
      <c r="AY3688" s="236"/>
    </row>
    <row r="3689" spans="49:51" ht="13.5" thickBot="1" x14ac:dyDescent="0.25">
      <c r="AW3689" s="235"/>
      <c r="AX3689" s="235"/>
      <c r="AY3689" s="236"/>
    </row>
    <row r="3690" spans="49:51" ht="13.5" thickBot="1" x14ac:dyDescent="0.25">
      <c r="AW3690" s="235"/>
      <c r="AX3690" s="235"/>
      <c r="AY3690" s="236"/>
    </row>
    <row r="3691" spans="49:51" ht="13.5" thickBot="1" x14ac:dyDescent="0.25">
      <c r="AW3691" s="235"/>
      <c r="AX3691" s="235"/>
      <c r="AY3691" s="236"/>
    </row>
    <row r="3692" spans="49:51" ht="13.5" thickBot="1" x14ac:dyDescent="0.25">
      <c r="AW3692" s="235"/>
      <c r="AX3692" s="235"/>
      <c r="AY3692" s="236"/>
    </row>
    <row r="3693" spans="49:51" ht="13.5" thickBot="1" x14ac:dyDescent="0.25">
      <c r="AW3693" s="235"/>
      <c r="AX3693" s="235"/>
      <c r="AY3693" s="236"/>
    </row>
    <row r="3694" spans="49:51" ht="13.5" thickBot="1" x14ac:dyDescent="0.25">
      <c r="AW3694" s="235"/>
      <c r="AX3694" s="235"/>
      <c r="AY3694" s="236"/>
    </row>
    <row r="3695" spans="49:51" ht="13.5" thickBot="1" x14ac:dyDescent="0.25">
      <c r="AW3695" s="235"/>
      <c r="AX3695" s="235"/>
      <c r="AY3695" s="236"/>
    </row>
    <row r="3696" spans="49:51" ht="13.5" thickBot="1" x14ac:dyDescent="0.25">
      <c r="AW3696" s="235"/>
      <c r="AX3696" s="235"/>
      <c r="AY3696" s="236"/>
    </row>
    <row r="3697" spans="49:51" ht="13.5" thickBot="1" x14ac:dyDescent="0.25">
      <c r="AW3697" s="235"/>
      <c r="AX3697" s="235"/>
      <c r="AY3697" s="236"/>
    </row>
    <row r="3698" spans="49:51" ht="13.5" thickBot="1" x14ac:dyDescent="0.25">
      <c r="AW3698" s="235"/>
      <c r="AX3698" s="235"/>
      <c r="AY3698" s="236"/>
    </row>
    <row r="3699" spans="49:51" ht="13.5" thickBot="1" x14ac:dyDescent="0.25">
      <c r="AW3699" s="235"/>
      <c r="AX3699" s="235"/>
      <c r="AY3699" s="236"/>
    </row>
    <row r="3700" spans="49:51" ht="13.5" thickBot="1" x14ac:dyDescent="0.25">
      <c r="AW3700" s="235"/>
      <c r="AX3700" s="235"/>
      <c r="AY3700" s="236"/>
    </row>
    <row r="3701" spans="49:51" ht="13.5" thickBot="1" x14ac:dyDescent="0.25">
      <c r="AW3701" s="235"/>
      <c r="AX3701" s="235"/>
      <c r="AY3701" s="236"/>
    </row>
    <row r="3702" spans="49:51" ht="13.5" thickBot="1" x14ac:dyDescent="0.25">
      <c r="AW3702" s="235"/>
      <c r="AX3702" s="235"/>
      <c r="AY3702" s="236"/>
    </row>
    <row r="3703" spans="49:51" ht="13.5" thickBot="1" x14ac:dyDescent="0.25">
      <c r="AW3703" s="235"/>
      <c r="AX3703" s="235"/>
      <c r="AY3703" s="236"/>
    </row>
    <row r="3704" spans="49:51" ht="13.5" thickBot="1" x14ac:dyDescent="0.25">
      <c r="AW3704" s="235"/>
      <c r="AX3704" s="235"/>
      <c r="AY3704" s="236"/>
    </row>
    <row r="3705" spans="49:51" ht="13.5" thickBot="1" x14ac:dyDescent="0.25">
      <c r="AW3705" s="235"/>
      <c r="AX3705" s="235"/>
      <c r="AY3705" s="236"/>
    </row>
    <row r="3706" spans="49:51" ht="13.5" thickBot="1" x14ac:dyDescent="0.25">
      <c r="AW3706" s="235"/>
      <c r="AX3706" s="235"/>
      <c r="AY3706" s="236"/>
    </row>
    <row r="3707" spans="49:51" ht="13.5" thickBot="1" x14ac:dyDescent="0.25">
      <c r="AW3707" s="235"/>
      <c r="AX3707" s="235"/>
      <c r="AY3707" s="236"/>
    </row>
    <row r="3708" spans="49:51" ht="13.5" thickBot="1" x14ac:dyDescent="0.25">
      <c r="AW3708" s="235"/>
      <c r="AX3708" s="235"/>
      <c r="AY3708" s="236"/>
    </row>
    <row r="3709" spans="49:51" ht="13.5" thickBot="1" x14ac:dyDescent="0.25">
      <c r="AW3709" s="235"/>
      <c r="AX3709" s="235"/>
      <c r="AY3709" s="236"/>
    </row>
    <row r="3710" spans="49:51" ht="13.5" thickBot="1" x14ac:dyDescent="0.25">
      <c r="AW3710" s="235"/>
      <c r="AX3710" s="235"/>
      <c r="AY3710" s="236"/>
    </row>
    <row r="3711" spans="49:51" ht="13.5" thickBot="1" x14ac:dyDescent="0.25">
      <c r="AW3711" s="235"/>
      <c r="AX3711" s="235"/>
      <c r="AY3711" s="236"/>
    </row>
    <row r="3712" spans="49:51" ht="13.5" thickBot="1" x14ac:dyDescent="0.25">
      <c r="AW3712" s="235"/>
      <c r="AX3712" s="235"/>
      <c r="AY3712" s="236"/>
    </row>
    <row r="3713" spans="49:51" ht="13.5" thickBot="1" x14ac:dyDescent="0.25">
      <c r="AW3713" s="235"/>
      <c r="AX3713" s="235"/>
      <c r="AY3713" s="236"/>
    </row>
    <row r="3714" spans="49:51" ht="13.5" thickBot="1" x14ac:dyDescent="0.25">
      <c r="AW3714" s="235"/>
      <c r="AX3714" s="235"/>
      <c r="AY3714" s="236"/>
    </row>
    <row r="3715" spans="49:51" ht="13.5" thickBot="1" x14ac:dyDescent="0.25">
      <c r="AW3715" s="235"/>
      <c r="AX3715" s="235"/>
      <c r="AY3715" s="236"/>
    </row>
    <row r="3716" spans="49:51" ht="13.5" thickBot="1" x14ac:dyDescent="0.25">
      <c r="AW3716" s="235"/>
      <c r="AX3716" s="235"/>
      <c r="AY3716" s="236"/>
    </row>
    <row r="3717" spans="49:51" ht="13.5" thickBot="1" x14ac:dyDescent="0.25">
      <c r="AW3717" s="235"/>
      <c r="AX3717" s="235"/>
      <c r="AY3717" s="236"/>
    </row>
    <row r="3718" spans="49:51" ht="13.5" thickBot="1" x14ac:dyDescent="0.25">
      <c r="AW3718" s="235"/>
      <c r="AX3718" s="235"/>
      <c r="AY3718" s="236"/>
    </row>
    <row r="3719" spans="49:51" ht="13.5" thickBot="1" x14ac:dyDescent="0.25">
      <c r="AW3719" s="235"/>
      <c r="AX3719" s="235"/>
      <c r="AY3719" s="236"/>
    </row>
    <row r="3720" spans="49:51" ht="13.5" thickBot="1" x14ac:dyDescent="0.25">
      <c r="AW3720" s="235"/>
      <c r="AX3720" s="235"/>
      <c r="AY3720" s="236"/>
    </row>
    <row r="3721" spans="49:51" ht="13.5" thickBot="1" x14ac:dyDescent="0.25">
      <c r="AW3721" s="235"/>
      <c r="AX3721" s="235"/>
      <c r="AY3721" s="236"/>
    </row>
    <row r="3722" spans="49:51" ht="13.5" thickBot="1" x14ac:dyDescent="0.25">
      <c r="AW3722" s="235"/>
      <c r="AX3722" s="235"/>
      <c r="AY3722" s="236"/>
    </row>
    <row r="3723" spans="49:51" ht="13.5" thickBot="1" x14ac:dyDescent="0.25">
      <c r="AW3723" s="235"/>
      <c r="AX3723" s="235"/>
      <c r="AY3723" s="236"/>
    </row>
    <row r="3724" spans="49:51" ht="13.5" thickBot="1" x14ac:dyDescent="0.25">
      <c r="AW3724" s="235"/>
      <c r="AX3724" s="235"/>
      <c r="AY3724" s="236"/>
    </row>
    <row r="3725" spans="49:51" ht="13.5" thickBot="1" x14ac:dyDescent="0.25">
      <c r="AW3725" s="235"/>
      <c r="AX3725" s="235"/>
      <c r="AY3725" s="236"/>
    </row>
    <row r="3726" spans="49:51" ht="13.5" thickBot="1" x14ac:dyDescent="0.25">
      <c r="AW3726" s="235"/>
      <c r="AX3726" s="235"/>
      <c r="AY3726" s="236"/>
    </row>
    <row r="3727" spans="49:51" ht="13.5" thickBot="1" x14ac:dyDescent="0.25">
      <c r="AW3727" s="235"/>
      <c r="AX3727" s="235"/>
      <c r="AY3727" s="236"/>
    </row>
    <row r="3728" spans="49:51" ht="13.5" thickBot="1" x14ac:dyDescent="0.25">
      <c r="AW3728" s="235"/>
      <c r="AX3728" s="235"/>
      <c r="AY3728" s="236"/>
    </row>
    <row r="3729" spans="49:51" ht="13.5" thickBot="1" x14ac:dyDescent="0.25">
      <c r="AW3729" s="235"/>
      <c r="AX3729" s="235"/>
      <c r="AY3729" s="236"/>
    </row>
    <row r="3730" spans="49:51" ht="13.5" thickBot="1" x14ac:dyDescent="0.25">
      <c r="AW3730" s="235"/>
      <c r="AX3730" s="235"/>
      <c r="AY3730" s="236"/>
    </row>
    <row r="3731" spans="49:51" ht="13.5" thickBot="1" x14ac:dyDescent="0.25">
      <c r="AW3731" s="235"/>
      <c r="AX3731" s="235"/>
      <c r="AY3731" s="236"/>
    </row>
    <row r="3732" spans="49:51" ht="13.5" thickBot="1" x14ac:dyDescent="0.25">
      <c r="AW3732" s="235"/>
      <c r="AX3732" s="235"/>
      <c r="AY3732" s="236"/>
    </row>
    <row r="3733" spans="49:51" ht="13.5" thickBot="1" x14ac:dyDescent="0.25">
      <c r="AW3733" s="235"/>
      <c r="AX3733" s="235"/>
      <c r="AY3733" s="236"/>
    </row>
    <row r="3734" spans="49:51" ht="13.5" thickBot="1" x14ac:dyDescent="0.25">
      <c r="AW3734" s="235"/>
      <c r="AX3734" s="235"/>
      <c r="AY3734" s="236"/>
    </row>
    <row r="3735" spans="49:51" ht="13.5" thickBot="1" x14ac:dyDescent="0.25">
      <c r="AW3735" s="235"/>
      <c r="AX3735" s="235"/>
      <c r="AY3735" s="236"/>
    </row>
    <row r="3736" spans="49:51" ht="13.5" thickBot="1" x14ac:dyDescent="0.25">
      <c r="AW3736" s="235"/>
      <c r="AX3736" s="235"/>
      <c r="AY3736" s="236"/>
    </row>
    <row r="3737" spans="49:51" ht="13.5" thickBot="1" x14ac:dyDescent="0.25">
      <c r="AW3737" s="235"/>
      <c r="AX3737" s="235"/>
      <c r="AY3737" s="236"/>
    </row>
    <row r="3738" spans="49:51" ht="13.5" thickBot="1" x14ac:dyDescent="0.25">
      <c r="AW3738" s="235"/>
      <c r="AX3738" s="235"/>
      <c r="AY3738" s="236"/>
    </row>
    <row r="3739" spans="49:51" ht="13.5" thickBot="1" x14ac:dyDescent="0.25">
      <c r="AW3739" s="235"/>
      <c r="AX3739" s="235"/>
      <c r="AY3739" s="236"/>
    </row>
    <row r="3740" spans="49:51" ht="13.5" thickBot="1" x14ac:dyDescent="0.25">
      <c r="AW3740" s="235"/>
      <c r="AX3740" s="235"/>
      <c r="AY3740" s="236"/>
    </row>
    <row r="3741" spans="49:51" ht="13.5" thickBot="1" x14ac:dyDescent="0.25">
      <c r="AW3741" s="235"/>
      <c r="AX3741" s="235"/>
      <c r="AY3741" s="236"/>
    </row>
    <row r="3742" spans="49:51" ht="13.5" thickBot="1" x14ac:dyDescent="0.25">
      <c r="AW3742" s="235"/>
      <c r="AX3742" s="235"/>
      <c r="AY3742" s="236"/>
    </row>
    <row r="3743" spans="49:51" ht="13.5" thickBot="1" x14ac:dyDescent="0.25">
      <c r="AW3743" s="235"/>
      <c r="AX3743" s="235"/>
      <c r="AY3743" s="236"/>
    </row>
    <row r="3744" spans="49:51" ht="13.5" thickBot="1" x14ac:dyDescent="0.25">
      <c r="AW3744" s="235"/>
      <c r="AX3744" s="235"/>
      <c r="AY3744" s="236"/>
    </row>
    <row r="3745" spans="49:51" ht="13.5" thickBot="1" x14ac:dyDescent="0.25">
      <c r="AW3745" s="235"/>
      <c r="AX3745" s="235"/>
      <c r="AY3745" s="236"/>
    </row>
    <row r="3746" spans="49:51" ht="13.5" thickBot="1" x14ac:dyDescent="0.25">
      <c r="AW3746" s="235"/>
      <c r="AX3746" s="235"/>
      <c r="AY3746" s="236"/>
    </row>
    <row r="3747" spans="49:51" ht="13.5" thickBot="1" x14ac:dyDescent="0.25">
      <c r="AW3747" s="235"/>
      <c r="AX3747" s="235"/>
      <c r="AY3747" s="236"/>
    </row>
    <row r="3748" spans="49:51" ht="13.5" thickBot="1" x14ac:dyDescent="0.25">
      <c r="AW3748" s="235"/>
      <c r="AX3748" s="235"/>
      <c r="AY3748" s="236"/>
    </row>
    <row r="3749" spans="49:51" ht="13.5" thickBot="1" x14ac:dyDescent="0.25">
      <c r="AW3749" s="235"/>
      <c r="AX3749" s="235"/>
      <c r="AY3749" s="236"/>
    </row>
    <row r="3750" spans="49:51" ht="13.5" thickBot="1" x14ac:dyDescent="0.25">
      <c r="AW3750" s="235"/>
      <c r="AX3750" s="235"/>
      <c r="AY3750" s="236"/>
    </row>
    <row r="3751" spans="49:51" ht="13.5" thickBot="1" x14ac:dyDescent="0.25">
      <c r="AW3751" s="235"/>
      <c r="AX3751" s="235"/>
      <c r="AY3751" s="236"/>
    </row>
    <row r="3752" spans="49:51" ht="13.5" thickBot="1" x14ac:dyDescent="0.25">
      <c r="AW3752" s="235"/>
      <c r="AX3752" s="235"/>
      <c r="AY3752" s="236"/>
    </row>
    <row r="3753" spans="49:51" ht="13.5" thickBot="1" x14ac:dyDescent="0.25">
      <c r="AW3753" s="235"/>
      <c r="AX3753" s="235"/>
      <c r="AY3753" s="236"/>
    </row>
    <row r="3754" spans="49:51" ht="13.5" thickBot="1" x14ac:dyDescent="0.25">
      <c r="AW3754" s="235"/>
      <c r="AX3754" s="235"/>
      <c r="AY3754" s="236"/>
    </row>
    <row r="3755" spans="49:51" ht="13.5" thickBot="1" x14ac:dyDescent="0.25">
      <c r="AW3755" s="235"/>
      <c r="AX3755" s="235"/>
      <c r="AY3755" s="236"/>
    </row>
    <row r="3756" spans="49:51" ht="13.5" thickBot="1" x14ac:dyDescent="0.25">
      <c r="AW3756" s="235"/>
      <c r="AX3756" s="235"/>
      <c r="AY3756" s="236"/>
    </row>
    <row r="3757" spans="49:51" ht="13.5" thickBot="1" x14ac:dyDescent="0.25">
      <c r="AW3757" s="235"/>
      <c r="AX3757" s="235"/>
      <c r="AY3757" s="236"/>
    </row>
    <row r="3758" spans="49:51" ht="13.5" thickBot="1" x14ac:dyDescent="0.25">
      <c r="AW3758" s="235"/>
      <c r="AX3758" s="235"/>
      <c r="AY3758" s="236"/>
    </row>
    <row r="3759" spans="49:51" ht="13.5" thickBot="1" x14ac:dyDescent="0.25">
      <c r="AW3759" s="235"/>
      <c r="AX3759" s="235"/>
      <c r="AY3759" s="236"/>
    </row>
    <row r="3760" spans="49:51" ht="13.5" thickBot="1" x14ac:dyDescent="0.25">
      <c r="AW3760" s="235"/>
      <c r="AX3760" s="235"/>
      <c r="AY3760" s="236"/>
    </row>
    <row r="3761" spans="49:51" ht="13.5" thickBot="1" x14ac:dyDescent="0.25">
      <c r="AW3761" s="235"/>
      <c r="AX3761" s="235"/>
      <c r="AY3761" s="236"/>
    </row>
    <row r="3762" spans="49:51" ht="13.5" thickBot="1" x14ac:dyDescent="0.25">
      <c r="AW3762" s="235"/>
      <c r="AX3762" s="235"/>
      <c r="AY3762" s="236"/>
    </row>
    <row r="3763" spans="49:51" ht="13.5" thickBot="1" x14ac:dyDescent="0.25">
      <c r="AW3763" s="235"/>
      <c r="AX3763" s="235"/>
      <c r="AY3763" s="236"/>
    </row>
    <row r="3764" spans="49:51" ht="13.5" thickBot="1" x14ac:dyDescent="0.25">
      <c r="AW3764" s="235"/>
      <c r="AX3764" s="235"/>
      <c r="AY3764" s="236"/>
    </row>
    <row r="3765" spans="49:51" ht="13.5" thickBot="1" x14ac:dyDescent="0.25">
      <c r="AW3765" s="235"/>
      <c r="AX3765" s="235"/>
      <c r="AY3765" s="236"/>
    </row>
    <row r="3766" spans="49:51" ht="13.5" thickBot="1" x14ac:dyDescent="0.25">
      <c r="AW3766" s="235"/>
      <c r="AX3766" s="235"/>
      <c r="AY3766" s="236"/>
    </row>
    <row r="3767" spans="49:51" ht="13.5" thickBot="1" x14ac:dyDescent="0.25">
      <c r="AW3767" s="235"/>
      <c r="AX3767" s="235"/>
      <c r="AY3767" s="236"/>
    </row>
    <row r="3768" spans="49:51" ht="13.5" thickBot="1" x14ac:dyDescent="0.25">
      <c r="AW3768" s="235"/>
      <c r="AX3768" s="235"/>
      <c r="AY3768" s="236"/>
    </row>
    <row r="3769" spans="49:51" ht="13.5" thickBot="1" x14ac:dyDescent="0.25">
      <c r="AW3769" s="235"/>
      <c r="AX3769" s="235"/>
      <c r="AY3769" s="236"/>
    </row>
    <row r="3770" spans="49:51" ht="13.5" thickBot="1" x14ac:dyDescent="0.25">
      <c r="AW3770" s="235"/>
      <c r="AX3770" s="235"/>
      <c r="AY3770" s="236"/>
    </row>
    <row r="3771" spans="49:51" ht="13.5" thickBot="1" x14ac:dyDescent="0.25">
      <c r="AW3771" s="235"/>
      <c r="AX3771" s="235"/>
      <c r="AY3771" s="236"/>
    </row>
    <row r="3772" spans="49:51" ht="13.5" thickBot="1" x14ac:dyDescent="0.25">
      <c r="AW3772" s="235"/>
      <c r="AX3772" s="235"/>
      <c r="AY3772" s="236"/>
    </row>
    <row r="3773" spans="49:51" ht="13.5" thickBot="1" x14ac:dyDescent="0.25">
      <c r="AW3773" s="235"/>
      <c r="AX3773" s="235"/>
      <c r="AY3773" s="236"/>
    </row>
    <row r="3774" spans="49:51" ht="13.5" thickBot="1" x14ac:dyDescent="0.25">
      <c r="AW3774" s="235"/>
      <c r="AX3774" s="235"/>
      <c r="AY3774" s="236"/>
    </row>
    <row r="3775" spans="49:51" ht="13.5" thickBot="1" x14ac:dyDescent="0.25">
      <c r="AW3775" s="235"/>
      <c r="AX3775" s="235"/>
      <c r="AY3775" s="236"/>
    </row>
    <row r="3776" spans="49:51" ht="13.5" thickBot="1" x14ac:dyDescent="0.25">
      <c r="AW3776" s="235"/>
      <c r="AX3776" s="235"/>
      <c r="AY3776" s="236"/>
    </row>
    <row r="3777" spans="49:51" ht="13.5" thickBot="1" x14ac:dyDescent="0.25">
      <c r="AW3777" s="235"/>
      <c r="AX3777" s="235"/>
      <c r="AY3777" s="236"/>
    </row>
    <row r="3778" spans="49:51" ht="13.5" thickBot="1" x14ac:dyDescent="0.25">
      <c r="AW3778" s="235"/>
      <c r="AX3778" s="235"/>
      <c r="AY3778" s="236"/>
    </row>
    <row r="3779" spans="49:51" ht="13.5" thickBot="1" x14ac:dyDescent="0.25">
      <c r="AW3779" s="235"/>
      <c r="AX3779" s="235"/>
      <c r="AY3779" s="236"/>
    </row>
    <row r="3780" spans="49:51" ht="13.5" thickBot="1" x14ac:dyDescent="0.25">
      <c r="AW3780" s="235"/>
      <c r="AX3780" s="235"/>
      <c r="AY3780" s="236"/>
    </row>
    <row r="3781" spans="49:51" ht="13.5" thickBot="1" x14ac:dyDescent="0.25">
      <c r="AW3781" s="235"/>
      <c r="AX3781" s="235"/>
      <c r="AY3781" s="236"/>
    </row>
    <row r="3782" spans="49:51" ht="13.5" thickBot="1" x14ac:dyDescent="0.25">
      <c r="AW3782" s="235"/>
      <c r="AX3782" s="235"/>
      <c r="AY3782" s="236"/>
    </row>
    <row r="3783" spans="49:51" ht="13.5" thickBot="1" x14ac:dyDescent="0.25">
      <c r="AW3783" s="235"/>
      <c r="AX3783" s="235"/>
      <c r="AY3783" s="236"/>
    </row>
    <row r="3784" spans="49:51" ht="13.5" thickBot="1" x14ac:dyDescent="0.25">
      <c r="AW3784" s="235"/>
      <c r="AX3784" s="235"/>
      <c r="AY3784" s="236"/>
    </row>
    <row r="3785" spans="49:51" ht="13.5" thickBot="1" x14ac:dyDescent="0.25">
      <c r="AW3785" s="235"/>
      <c r="AX3785" s="235"/>
      <c r="AY3785" s="236"/>
    </row>
    <row r="3786" spans="49:51" ht="13.5" thickBot="1" x14ac:dyDescent="0.25">
      <c r="AW3786" s="235"/>
      <c r="AX3786" s="235"/>
      <c r="AY3786" s="236"/>
    </row>
    <row r="3787" spans="49:51" ht="13.5" thickBot="1" x14ac:dyDescent="0.25">
      <c r="AW3787" s="235"/>
      <c r="AX3787" s="235"/>
      <c r="AY3787" s="236"/>
    </row>
    <row r="3788" spans="49:51" ht="13.5" thickBot="1" x14ac:dyDescent="0.25">
      <c r="AW3788" s="235"/>
      <c r="AX3788" s="235"/>
      <c r="AY3788" s="236"/>
    </row>
    <row r="3789" spans="49:51" ht="13.5" thickBot="1" x14ac:dyDescent="0.25">
      <c r="AW3789" s="235"/>
      <c r="AX3789" s="235"/>
      <c r="AY3789" s="236"/>
    </row>
    <row r="3790" spans="49:51" ht="13.5" thickBot="1" x14ac:dyDescent="0.25">
      <c r="AW3790" s="235"/>
      <c r="AX3790" s="235"/>
      <c r="AY3790" s="236"/>
    </row>
    <row r="3791" spans="49:51" ht="13.5" thickBot="1" x14ac:dyDescent="0.25">
      <c r="AW3791" s="235"/>
      <c r="AX3791" s="235"/>
      <c r="AY3791" s="236"/>
    </row>
    <row r="3792" spans="49:51" ht="13.5" thickBot="1" x14ac:dyDescent="0.25">
      <c r="AW3792" s="235"/>
      <c r="AX3792" s="235"/>
      <c r="AY3792" s="236"/>
    </row>
    <row r="3793" spans="49:51" ht="13.5" thickBot="1" x14ac:dyDescent="0.25">
      <c r="AW3793" s="235"/>
      <c r="AX3793" s="235"/>
      <c r="AY3793" s="236"/>
    </row>
    <row r="3794" spans="49:51" ht="13.5" thickBot="1" x14ac:dyDescent="0.25">
      <c r="AW3794" s="235"/>
      <c r="AX3794" s="235"/>
      <c r="AY3794" s="236"/>
    </row>
    <row r="3795" spans="49:51" ht="13.5" thickBot="1" x14ac:dyDescent="0.25">
      <c r="AW3795" s="235"/>
      <c r="AX3795" s="235"/>
      <c r="AY3795" s="236"/>
    </row>
    <row r="3796" spans="49:51" ht="13.5" thickBot="1" x14ac:dyDescent="0.25">
      <c r="AW3796" s="235"/>
      <c r="AX3796" s="235"/>
      <c r="AY3796" s="236"/>
    </row>
    <row r="3797" spans="49:51" ht="13.5" thickBot="1" x14ac:dyDescent="0.25">
      <c r="AW3797" s="235"/>
      <c r="AX3797" s="235"/>
      <c r="AY3797" s="236"/>
    </row>
    <row r="3798" spans="49:51" ht="13.5" thickBot="1" x14ac:dyDescent="0.25">
      <c r="AW3798" s="235"/>
      <c r="AX3798" s="235"/>
      <c r="AY3798" s="236"/>
    </row>
    <row r="3799" spans="49:51" ht="13.5" thickBot="1" x14ac:dyDescent="0.25">
      <c r="AW3799" s="235"/>
      <c r="AX3799" s="235"/>
      <c r="AY3799" s="236"/>
    </row>
    <row r="3800" spans="49:51" ht="13.5" thickBot="1" x14ac:dyDescent="0.25">
      <c r="AW3800" s="235"/>
      <c r="AX3800" s="235"/>
      <c r="AY3800" s="236"/>
    </row>
    <row r="3801" spans="49:51" ht="13.5" thickBot="1" x14ac:dyDescent="0.25">
      <c r="AW3801" s="235"/>
      <c r="AX3801" s="235"/>
      <c r="AY3801" s="236"/>
    </row>
    <row r="3802" spans="49:51" ht="13.5" thickBot="1" x14ac:dyDescent="0.25">
      <c r="AW3802" s="235"/>
      <c r="AX3802" s="235"/>
      <c r="AY3802" s="236"/>
    </row>
    <row r="3803" spans="49:51" ht="13.5" thickBot="1" x14ac:dyDescent="0.25">
      <c r="AW3803" s="235"/>
      <c r="AX3803" s="235"/>
      <c r="AY3803" s="236"/>
    </row>
    <row r="3804" spans="49:51" ht="13.5" thickBot="1" x14ac:dyDescent="0.25">
      <c r="AW3804" s="235"/>
      <c r="AX3804" s="235"/>
      <c r="AY3804" s="236"/>
    </row>
    <row r="3805" spans="49:51" ht="13.5" thickBot="1" x14ac:dyDescent="0.25">
      <c r="AW3805" s="235"/>
      <c r="AX3805" s="235"/>
      <c r="AY3805" s="236"/>
    </row>
    <row r="3806" spans="49:51" ht="13.5" thickBot="1" x14ac:dyDescent="0.25">
      <c r="AW3806" s="235"/>
      <c r="AX3806" s="235"/>
      <c r="AY3806" s="236"/>
    </row>
    <row r="3807" spans="49:51" ht="13.5" thickBot="1" x14ac:dyDescent="0.25">
      <c r="AW3807" s="235"/>
      <c r="AX3807" s="235"/>
      <c r="AY3807" s="236"/>
    </row>
    <row r="3808" spans="49:51" ht="13.5" thickBot="1" x14ac:dyDescent="0.25">
      <c r="AW3808" s="235"/>
      <c r="AX3808" s="235"/>
      <c r="AY3808" s="236"/>
    </row>
    <row r="3809" spans="49:51" ht="13.5" thickBot="1" x14ac:dyDescent="0.25">
      <c r="AW3809" s="235"/>
      <c r="AX3809" s="235"/>
      <c r="AY3809" s="236"/>
    </row>
    <row r="3810" spans="49:51" ht="13.5" thickBot="1" x14ac:dyDescent="0.25">
      <c r="AW3810" s="235"/>
      <c r="AX3810" s="235"/>
      <c r="AY3810" s="236"/>
    </row>
    <row r="3811" spans="49:51" ht="13.5" thickBot="1" x14ac:dyDescent="0.25">
      <c r="AW3811" s="235"/>
      <c r="AX3811" s="235"/>
      <c r="AY3811" s="236"/>
    </row>
    <row r="3812" spans="49:51" ht="13.5" thickBot="1" x14ac:dyDescent="0.25">
      <c r="AW3812" s="235"/>
      <c r="AX3812" s="235"/>
      <c r="AY3812" s="236"/>
    </row>
    <row r="3813" spans="49:51" ht="13.5" thickBot="1" x14ac:dyDescent="0.25">
      <c r="AW3813" s="235"/>
      <c r="AX3813" s="235"/>
      <c r="AY3813" s="236"/>
    </row>
    <row r="3814" spans="49:51" ht="13.5" thickBot="1" x14ac:dyDescent="0.25">
      <c r="AW3814" s="235"/>
      <c r="AX3814" s="235"/>
      <c r="AY3814" s="236"/>
    </row>
    <row r="3815" spans="49:51" ht="13.5" thickBot="1" x14ac:dyDescent="0.25">
      <c r="AW3815" s="235"/>
      <c r="AX3815" s="235"/>
      <c r="AY3815" s="236"/>
    </row>
    <row r="3816" spans="49:51" ht="13.5" thickBot="1" x14ac:dyDescent="0.25">
      <c r="AW3816" s="235"/>
      <c r="AX3816" s="235"/>
      <c r="AY3816" s="236"/>
    </row>
    <row r="3817" spans="49:51" ht="13.5" thickBot="1" x14ac:dyDescent="0.25">
      <c r="AW3817" s="235"/>
      <c r="AX3817" s="235"/>
      <c r="AY3817" s="236"/>
    </row>
    <row r="3818" spans="49:51" ht="13.5" thickBot="1" x14ac:dyDescent="0.25">
      <c r="AW3818" s="235"/>
      <c r="AX3818" s="235"/>
      <c r="AY3818" s="236"/>
    </row>
    <row r="3819" spans="49:51" ht="13.5" thickBot="1" x14ac:dyDescent="0.25">
      <c r="AW3819" s="235"/>
      <c r="AX3819" s="235"/>
      <c r="AY3819" s="236"/>
    </row>
    <row r="3820" spans="49:51" ht="13.5" thickBot="1" x14ac:dyDescent="0.25">
      <c r="AW3820" s="235"/>
      <c r="AX3820" s="235"/>
      <c r="AY3820" s="236"/>
    </row>
    <row r="3821" spans="49:51" ht="13.5" thickBot="1" x14ac:dyDescent="0.25">
      <c r="AW3821" s="235"/>
      <c r="AX3821" s="235"/>
      <c r="AY3821" s="236"/>
    </row>
    <row r="3822" spans="49:51" ht="13.5" thickBot="1" x14ac:dyDescent="0.25">
      <c r="AW3822" s="235"/>
      <c r="AX3822" s="235"/>
      <c r="AY3822" s="236"/>
    </row>
    <row r="3823" spans="49:51" ht="13.5" thickBot="1" x14ac:dyDescent="0.25">
      <c r="AW3823" s="235"/>
      <c r="AX3823" s="235"/>
      <c r="AY3823" s="236"/>
    </row>
    <row r="3824" spans="49:51" ht="13.5" thickBot="1" x14ac:dyDescent="0.25">
      <c r="AW3824" s="235"/>
      <c r="AX3824" s="235"/>
      <c r="AY3824" s="236"/>
    </row>
    <row r="3825" spans="49:51" ht="13.5" thickBot="1" x14ac:dyDescent="0.25">
      <c r="AW3825" s="235"/>
      <c r="AX3825" s="235"/>
      <c r="AY3825" s="236"/>
    </row>
    <row r="3826" spans="49:51" ht="13.5" thickBot="1" x14ac:dyDescent="0.25">
      <c r="AW3826" s="235"/>
      <c r="AX3826" s="235"/>
      <c r="AY3826" s="236"/>
    </row>
    <row r="3827" spans="49:51" ht="13.5" thickBot="1" x14ac:dyDescent="0.25">
      <c r="AW3827" s="235"/>
      <c r="AX3827" s="235"/>
      <c r="AY3827" s="236"/>
    </row>
    <row r="3828" spans="49:51" ht="13.5" thickBot="1" x14ac:dyDescent="0.25">
      <c r="AW3828" s="235"/>
      <c r="AX3828" s="235"/>
      <c r="AY3828" s="236"/>
    </row>
    <row r="3829" spans="49:51" ht="13.5" thickBot="1" x14ac:dyDescent="0.25">
      <c r="AW3829" s="235"/>
      <c r="AX3829" s="235"/>
      <c r="AY3829" s="236"/>
    </row>
    <row r="3830" spans="49:51" ht="13.5" thickBot="1" x14ac:dyDescent="0.25">
      <c r="AW3830" s="235"/>
      <c r="AX3830" s="235"/>
      <c r="AY3830" s="236"/>
    </row>
    <row r="3831" spans="49:51" ht="13.5" thickBot="1" x14ac:dyDescent="0.25">
      <c r="AW3831" s="235"/>
      <c r="AX3831" s="235"/>
      <c r="AY3831" s="236"/>
    </row>
    <row r="3832" spans="49:51" ht="13.5" thickBot="1" x14ac:dyDescent="0.25">
      <c r="AW3832" s="235"/>
      <c r="AX3832" s="235"/>
      <c r="AY3832" s="236"/>
    </row>
    <row r="3833" spans="49:51" ht="13.5" thickBot="1" x14ac:dyDescent="0.25">
      <c r="AW3833" s="235"/>
      <c r="AX3833" s="235"/>
      <c r="AY3833" s="236"/>
    </row>
    <row r="3834" spans="49:51" ht="13.5" thickBot="1" x14ac:dyDescent="0.25">
      <c r="AW3834" s="235"/>
      <c r="AX3834" s="235"/>
      <c r="AY3834" s="236"/>
    </row>
    <row r="3835" spans="49:51" ht="13.5" thickBot="1" x14ac:dyDescent="0.25">
      <c r="AW3835" s="235"/>
      <c r="AX3835" s="235"/>
      <c r="AY3835" s="236"/>
    </row>
    <row r="3836" spans="49:51" ht="13.5" thickBot="1" x14ac:dyDescent="0.25">
      <c r="AW3836" s="235"/>
      <c r="AX3836" s="235"/>
      <c r="AY3836" s="236"/>
    </row>
    <row r="3837" spans="49:51" ht="13.5" thickBot="1" x14ac:dyDescent="0.25">
      <c r="AW3837" s="235"/>
      <c r="AX3837" s="235"/>
      <c r="AY3837" s="236"/>
    </row>
    <row r="3838" spans="49:51" ht="13.5" thickBot="1" x14ac:dyDescent="0.25">
      <c r="AW3838" s="235"/>
      <c r="AX3838" s="235"/>
      <c r="AY3838" s="236"/>
    </row>
    <row r="3839" spans="49:51" ht="13.5" thickBot="1" x14ac:dyDescent="0.25">
      <c r="AW3839" s="235"/>
      <c r="AX3839" s="235"/>
      <c r="AY3839" s="236"/>
    </row>
    <row r="3840" spans="49:51" ht="13.5" thickBot="1" x14ac:dyDescent="0.25">
      <c r="AW3840" s="235"/>
      <c r="AX3840" s="235"/>
      <c r="AY3840" s="236"/>
    </row>
    <row r="3841" spans="49:51" ht="13.5" thickBot="1" x14ac:dyDescent="0.25">
      <c r="AW3841" s="235"/>
      <c r="AX3841" s="235"/>
      <c r="AY3841" s="236"/>
    </row>
    <row r="3842" spans="49:51" ht="13.5" thickBot="1" x14ac:dyDescent="0.25">
      <c r="AW3842" s="235"/>
      <c r="AX3842" s="235"/>
      <c r="AY3842" s="236"/>
    </row>
    <row r="3843" spans="49:51" ht="13.5" thickBot="1" x14ac:dyDescent="0.25">
      <c r="AW3843" s="235"/>
      <c r="AX3843" s="235"/>
      <c r="AY3843" s="236"/>
    </row>
    <row r="3844" spans="49:51" ht="13.5" thickBot="1" x14ac:dyDescent="0.25">
      <c r="AW3844" s="235"/>
      <c r="AX3844" s="235"/>
      <c r="AY3844" s="236"/>
    </row>
    <row r="3845" spans="49:51" ht="13.5" thickBot="1" x14ac:dyDescent="0.25">
      <c r="AW3845" s="235"/>
      <c r="AX3845" s="235"/>
      <c r="AY3845" s="236"/>
    </row>
    <row r="3846" spans="49:51" ht="13.5" thickBot="1" x14ac:dyDescent="0.25">
      <c r="AW3846" s="235"/>
      <c r="AX3846" s="235"/>
      <c r="AY3846" s="236"/>
    </row>
    <row r="3847" spans="49:51" ht="13.5" thickBot="1" x14ac:dyDescent="0.25">
      <c r="AW3847" s="235"/>
      <c r="AX3847" s="235"/>
      <c r="AY3847" s="236"/>
    </row>
    <row r="3848" spans="49:51" ht="13.5" thickBot="1" x14ac:dyDescent="0.25">
      <c r="AW3848" s="235"/>
      <c r="AX3848" s="235"/>
      <c r="AY3848" s="236"/>
    </row>
    <row r="3849" spans="49:51" ht="13.5" thickBot="1" x14ac:dyDescent="0.25">
      <c r="AW3849" s="235"/>
      <c r="AX3849" s="235"/>
      <c r="AY3849" s="236"/>
    </row>
    <row r="3850" spans="49:51" ht="13.5" thickBot="1" x14ac:dyDescent="0.25">
      <c r="AW3850" s="235"/>
      <c r="AX3850" s="235"/>
      <c r="AY3850" s="236"/>
    </row>
    <row r="3851" spans="49:51" ht="13.5" thickBot="1" x14ac:dyDescent="0.25">
      <c r="AW3851" s="235"/>
      <c r="AX3851" s="235"/>
      <c r="AY3851" s="236"/>
    </row>
    <row r="3852" spans="49:51" ht="13.5" thickBot="1" x14ac:dyDescent="0.25">
      <c r="AW3852" s="235"/>
      <c r="AX3852" s="235"/>
      <c r="AY3852" s="236"/>
    </row>
    <row r="3853" spans="49:51" ht="13.5" thickBot="1" x14ac:dyDescent="0.25">
      <c r="AW3853" s="235"/>
      <c r="AX3853" s="235"/>
      <c r="AY3853" s="236"/>
    </row>
    <row r="3854" spans="49:51" ht="13.5" thickBot="1" x14ac:dyDescent="0.25">
      <c r="AW3854" s="235"/>
      <c r="AX3854" s="235"/>
      <c r="AY3854" s="236"/>
    </row>
    <row r="3855" spans="49:51" ht="13.5" thickBot="1" x14ac:dyDescent="0.25">
      <c r="AW3855" s="235"/>
      <c r="AX3855" s="235"/>
      <c r="AY3855" s="236"/>
    </row>
    <row r="3856" spans="49:51" ht="13.5" thickBot="1" x14ac:dyDescent="0.25">
      <c r="AW3856" s="235"/>
      <c r="AX3856" s="235"/>
      <c r="AY3856" s="236"/>
    </row>
    <row r="3857" spans="49:51" ht="13.5" thickBot="1" x14ac:dyDescent="0.25">
      <c r="AW3857" s="235"/>
      <c r="AX3857" s="235"/>
      <c r="AY3857" s="236"/>
    </row>
    <row r="3858" spans="49:51" ht="13.5" thickBot="1" x14ac:dyDescent="0.25">
      <c r="AW3858" s="235"/>
      <c r="AX3858" s="235"/>
      <c r="AY3858" s="236"/>
    </row>
    <row r="3859" spans="49:51" x14ac:dyDescent="0.2">
      <c r="AW3859" s="235"/>
      <c r="AX3859" s="235"/>
      <c r="AY3859" s="236"/>
    </row>
  </sheetData>
  <mergeCells count="1867">
    <mergeCell ref="AE1:AG1"/>
    <mergeCell ref="AH1:AJ1"/>
    <mergeCell ref="AK1:AM1"/>
    <mergeCell ref="AN1:AP1"/>
    <mergeCell ref="DE1:DK1"/>
    <mergeCell ref="DL1:DR1"/>
    <mergeCell ref="AQ1:AS1"/>
    <mergeCell ref="AT1:AV1"/>
    <mergeCell ref="BA1:BE1"/>
    <mergeCell ref="BF1:BL1"/>
    <mergeCell ref="BM1:BS1"/>
    <mergeCell ref="BT1:CB1"/>
    <mergeCell ref="CH3:CH9"/>
    <mergeCell ref="CI3:CI9"/>
    <mergeCell ref="CC1:CK1"/>
    <mergeCell ref="CL1:CR1"/>
    <mergeCell ref="CS1:CY1"/>
    <mergeCell ref="CZ1:DD1"/>
    <mergeCell ref="CS3:CS9"/>
    <mergeCell ref="CT3:CT9"/>
    <mergeCell ref="CU3:CU9"/>
    <mergeCell ref="CV3:CV9"/>
    <mergeCell ref="B3:B9"/>
    <mergeCell ref="CC3:CC9"/>
    <mergeCell ref="CD3:CD9"/>
    <mergeCell ref="CE3:CE9"/>
    <mergeCell ref="CF3:CF9"/>
    <mergeCell ref="CG3:CG9"/>
    <mergeCell ref="CW3:CW9"/>
    <mergeCell ref="CX3:CX9"/>
    <mergeCell ref="CY3:CY9"/>
    <mergeCell ref="CZ3:CZ9"/>
    <mergeCell ref="DA3:DA9"/>
    <mergeCell ref="DB3:DB9"/>
    <mergeCell ref="DC3:DC9"/>
    <mergeCell ref="DD3:DD9"/>
    <mergeCell ref="A1:C1"/>
    <mergeCell ref="E1:H1"/>
    <mergeCell ref="I1:L1"/>
    <mergeCell ref="M1:P1"/>
    <mergeCell ref="Q1:T1"/>
    <mergeCell ref="U1:X1"/>
    <mergeCell ref="Y1:AA1"/>
    <mergeCell ref="AB1:AD1"/>
    <mergeCell ref="DL3:DL9"/>
    <mergeCell ref="DM3:DM9"/>
    <mergeCell ref="DN3:DN9"/>
    <mergeCell ref="DO3:DO9"/>
    <mergeCell ref="DP3:DP9"/>
    <mergeCell ref="DQ3:DQ9"/>
    <mergeCell ref="DR3:DR9"/>
    <mergeCell ref="B10:B16"/>
    <mergeCell ref="CC10:CC16"/>
    <mergeCell ref="CD10:CD16"/>
    <mergeCell ref="CE10:CE16"/>
    <mergeCell ref="CF10:CF16"/>
    <mergeCell ref="CG10:CG16"/>
    <mergeCell ref="CH10:CH16"/>
    <mergeCell ref="CI10:CI16"/>
    <mergeCell ref="CS10:CS16"/>
    <mergeCell ref="CT10:CT16"/>
    <mergeCell ref="CU10:CU16"/>
    <mergeCell ref="CV10:CV16"/>
    <mergeCell ref="CW10:CW16"/>
    <mergeCell ref="CX10:CX16"/>
    <mergeCell ref="CY10:CY16"/>
    <mergeCell ref="CZ10:CZ16"/>
    <mergeCell ref="DA10:DA16"/>
    <mergeCell ref="DB10:DB16"/>
    <mergeCell ref="DC10:DC16"/>
    <mergeCell ref="DD10:DD16"/>
    <mergeCell ref="DL10:DL16"/>
    <mergeCell ref="DM10:DM16"/>
    <mergeCell ref="DN10:DN16"/>
    <mergeCell ref="DO10:DO16"/>
    <mergeCell ref="DP10:DP16"/>
    <mergeCell ref="DQ10:DQ16"/>
    <mergeCell ref="DR10:DR16"/>
    <mergeCell ref="B17:B23"/>
    <mergeCell ref="CC17:CC23"/>
    <mergeCell ref="CD17:CD23"/>
    <mergeCell ref="CE17:CE23"/>
    <mergeCell ref="CF17:CF23"/>
    <mergeCell ref="CG17:CG23"/>
    <mergeCell ref="CH17:CH23"/>
    <mergeCell ref="CI17:CI23"/>
    <mergeCell ref="CS17:CS23"/>
    <mergeCell ref="CT17:CT23"/>
    <mergeCell ref="CU17:CU23"/>
    <mergeCell ref="CV17:CV23"/>
    <mergeCell ref="CW17:CW23"/>
    <mergeCell ref="CX17:CX23"/>
    <mergeCell ref="CY17:CY23"/>
    <mergeCell ref="CZ17:CZ23"/>
    <mergeCell ref="DA17:DA23"/>
    <mergeCell ref="DB17:DB23"/>
    <mergeCell ref="DC17:DC23"/>
    <mergeCell ref="DD17:DD23"/>
    <mergeCell ref="DL17:DL23"/>
    <mergeCell ref="DM17:DM23"/>
    <mergeCell ref="DN17:DN23"/>
    <mergeCell ref="DO17:DO23"/>
    <mergeCell ref="DP17:DP23"/>
    <mergeCell ref="DQ17:DQ23"/>
    <mergeCell ref="DR17:DR23"/>
    <mergeCell ref="B24:B30"/>
    <mergeCell ref="CC24:CC30"/>
    <mergeCell ref="CD24:CD30"/>
    <mergeCell ref="CE24:CE30"/>
    <mergeCell ref="CF24:CF30"/>
    <mergeCell ref="CG24:CG30"/>
    <mergeCell ref="CH24:CH30"/>
    <mergeCell ref="CI24:CI30"/>
    <mergeCell ref="CS24:CS30"/>
    <mergeCell ref="CT24:CT30"/>
    <mergeCell ref="CU24:CU30"/>
    <mergeCell ref="CV24:CV30"/>
    <mergeCell ref="CW24:CW30"/>
    <mergeCell ref="CX24:CX30"/>
    <mergeCell ref="CY24:CY30"/>
    <mergeCell ref="CZ24:CZ30"/>
    <mergeCell ref="DA24:DA30"/>
    <mergeCell ref="DB24:DB30"/>
    <mergeCell ref="DC24:DC30"/>
    <mergeCell ref="DD24:DD30"/>
    <mergeCell ref="DL24:DL30"/>
    <mergeCell ref="DM24:DM30"/>
    <mergeCell ref="DN24:DN30"/>
    <mergeCell ref="DO24:DO30"/>
    <mergeCell ref="DP24:DP30"/>
    <mergeCell ref="DQ24:DQ30"/>
    <mergeCell ref="DR24:DR30"/>
    <mergeCell ref="B31:B37"/>
    <mergeCell ref="CC31:CC37"/>
    <mergeCell ref="CD31:CD37"/>
    <mergeCell ref="CE31:CE37"/>
    <mergeCell ref="CF31:CF37"/>
    <mergeCell ref="CG31:CG37"/>
    <mergeCell ref="CH31:CH37"/>
    <mergeCell ref="CI31:CI37"/>
    <mergeCell ref="CS31:CS37"/>
    <mergeCell ref="CT31:CT37"/>
    <mergeCell ref="CU31:CU37"/>
    <mergeCell ref="CV31:CV37"/>
    <mergeCell ref="CW31:CW37"/>
    <mergeCell ref="CX31:CX37"/>
    <mergeCell ref="CY31:CY37"/>
    <mergeCell ref="CZ31:CZ37"/>
    <mergeCell ref="DA31:DA37"/>
    <mergeCell ref="DB31:DB37"/>
    <mergeCell ref="DC31:DC37"/>
    <mergeCell ref="DD31:DD37"/>
    <mergeCell ref="DL31:DL37"/>
    <mergeCell ref="DM31:DM37"/>
    <mergeCell ref="DN31:DN37"/>
    <mergeCell ref="DO31:DO37"/>
    <mergeCell ref="DP31:DP37"/>
    <mergeCell ref="DQ31:DQ37"/>
    <mergeCell ref="DR31:DR37"/>
    <mergeCell ref="B38:B44"/>
    <mergeCell ref="CC38:CC44"/>
    <mergeCell ref="CD38:CD44"/>
    <mergeCell ref="CE38:CE44"/>
    <mergeCell ref="CF38:CF44"/>
    <mergeCell ref="CG38:CG44"/>
    <mergeCell ref="CH38:CH44"/>
    <mergeCell ref="CI38:CI44"/>
    <mergeCell ref="CS38:CS44"/>
    <mergeCell ref="CT38:CT44"/>
    <mergeCell ref="CU38:CU44"/>
    <mergeCell ref="CV38:CV44"/>
    <mergeCell ref="CW38:CW44"/>
    <mergeCell ref="CX38:CX44"/>
    <mergeCell ref="CY38:CY44"/>
    <mergeCell ref="CZ38:CZ44"/>
    <mergeCell ref="DA38:DA44"/>
    <mergeCell ref="DB38:DB44"/>
    <mergeCell ref="DC38:DC44"/>
    <mergeCell ref="DD38:DD44"/>
    <mergeCell ref="DL38:DL44"/>
    <mergeCell ref="DM38:DM44"/>
    <mergeCell ref="DN38:DN44"/>
    <mergeCell ref="DO38:DO44"/>
    <mergeCell ref="DP38:DP44"/>
    <mergeCell ref="DQ38:DQ44"/>
    <mergeCell ref="DR38:DR44"/>
    <mergeCell ref="B45:B51"/>
    <mergeCell ref="CC45:CC51"/>
    <mergeCell ref="CD45:CD51"/>
    <mergeCell ref="CE45:CE51"/>
    <mergeCell ref="CF45:CF51"/>
    <mergeCell ref="CG45:CG51"/>
    <mergeCell ref="CH45:CH51"/>
    <mergeCell ref="CI45:CI51"/>
    <mergeCell ref="CS45:CS51"/>
    <mergeCell ref="CT45:CT51"/>
    <mergeCell ref="CU45:CU51"/>
    <mergeCell ref="CV45:CV51"/>
    <mergeCell ref="CW45:CW51"/>
    <mergeCell ref="CX45:CX51"/>
    <mergeCell ref="CY45:CY51"/>
    <mergeCell ref="CZ45:CZ51"/>
    <mergeCell ref="DA45:DA51"/>
    <mergeCell ref="DB45:DB51"/>
    <mergeCell ref="DC45:DC51"/>
    <mergeCell ref="DD45:DD51"/>
    <mergeCell ref="DL45:DL51"/>
    <mergeCell ref="DM45:DM51"/>
    <mergeCell ref="DN45:DN51"/>
    <mergeCell ref="DO45:DO51"/>
    <mergeCell ref="DP45:DP51"/>
    <mergeCell ref="DQ45:DQ51"/>
    <mergeCell ref="DR45:DR51"/>
    <mergeCell ref="B52:B58"/>
    <mergeCell ref="CC52:CC58"/>
    <mergeCell ref="CD52:CD58"/>
    <mergeCell ref="CE52:CE58"/>
    <mergeCell ref="CF52:CF58"/>
    <mergeCell ref="CG52:CG58"/>
    <mergeCell ref="CH52:CH58"/>
    <mergeCell ref="CI52:CI58"/>
    <mergeCell ref="CS52:CS58"/>
    <mergeCell ref="CT52:CT58"/>
    <mergeCell ref="CU52:CU58"/>
    <mergeCell ref="CV52:CV58"/>
    <mergeCell ref="CW52:CW58"/>
    <mergeCell ref="CX52:CX58"/>
    <mergeCell ref="CY52:CY58"/>
    <mergeCell ref="CZ52:CZ58"/>
    <mergeCell ref="DA52:DA58"/>
    <mergeCell ref="DB52:DB58"/>
    <mergeCell ref="DC52:DC58"/>
    <mergeCell ref="DD52:DD58"/>
    <mergeCell ref="DL52:DL58"/>
    <mergeCell ref="DM52:DM58"/>
    <mergeCell ref="DN52:DN58"/>
    <mergeCell ref="DO52:DO58"/>
    <mergeCell ref="DP52:DP58"/>
    <mergeCell ref="DQ52:DQ58"/>
    <mergeCell ref="DR52:DR58"/>
    <mergeCell ref="B59:B65"/>
    <mergeCell ref="CC59:CC65"/>
    <mergeCell ref="CD59:CD65"/>
    <mergeCell ref="CE59:CE65"/>
    <mergeCell ref="CF59:CF65"/>
    <mergeCell ref="CG59:CG65"/>
    <mergeCell ref="CH59:CH65"/>
    <mergeCell ref="CI59:CI65"/>
    <mergeCell ref="CS59:CS65"/>
    <mergeCell ref="CT59:CT65"/>
    <mergeCell ref="CU59:CU65"/>
    <mergeCell ref="CV59:CV65"/>
    <mergeCell ref="CW59:CW65"/>
    <mergeCell ref="CX59:CX65"/>
    <mergeCell ref="CY59:CY65"/>
    <mergeCell ref="CZ59:CZ65"/>
    <mergeCell ref="DA59:DA65"/>
    <mergeCell ref="DB59:DB65"/>
    <mergeCell ref="DC59:DC65"/>
    <mergeCell ref="DD59:DD65"/>
    <mergeCell ref="DL59:DL65"/>
    <mergeCell ref="DM59:DM65"/>
    <mergeCell ref="DN59:DN65"/>
    <mergeCell ref="DO59:DO65"/>
    <mergeCell ref="DP59:DP65"/>
    <mergeCell ref="DQ59:DQ65"/>
    <mergeCell ref="DR59:DR65"/>
    <mergeCell ref="B66:B72"/>
    <mergeCell ref="CC66:CC72"/>
    <mergeCell ref="CD66:CD72"/>
    <mergeCell ref="CE66:CE72"/>
    <mergeCell ref="CF66:CF72"/>
    <mergeCell ref="CG66:CG72"/>
    <mergeCell ref="CH66:CH72"/>
    <mergeCell ref="CI66:CI72"/>
    <mergeCell ref="CS66:CS72"/>
    <mergeCell ref="CT66:CT72"/>
    <mergeCell ref="CU66:CU72"/>
    <mergeCell ref="CV66:CV72"/>
    <mergeCell ref="CW66:CW72"/>
    <mergeCell ref="CX66:CX72"/>
    <mergeCell ref="CY66:CY72"/>
    <mergeCell ref="CZ66:CZ72"/>
    <mergeCell ref="DA66:DA72"/>
    <mergeCell ref="DB66:DB72"/>
    <mergeCell ref="DC66:DC72"/>
    <mergeCell ref="DD66:DD72"/>
    <mergeCell ref="DL66:DL72"/>
    <mergeCell ref="DM66:DM72"/>
    <mergeCell ref="DN66:DN72"/>
    <mergeCell ref="DO66:DO72"/>
    <mergeCell ref="DP66:DP72"/>
    <mergeCell ref="DQ66:DQ72"/>
    <mergeCell ref="DR66:DR72"/>
    <mergeCell ref="B73:B79"/>
    <mergeCell ref="CC73:CC79"/>
    <mergeCell ref="CD73:CD79"/>
    <mergeCell ref="CE73:CE79"/>
    <mergeCell ref="CF73:CF79"/>
    <mergeCell ref="CG73:CG79"/>
    <mergeCell ref="CH73:CH79"/>
    <mergeCell ref="CI73:CI79"/>
    <mergeCell ref="CS73:CS79"/>
    <mergeCell ref="CT73:CT79"/>
    <mergeCell ref="CU73:CU79"/>
    <mergeCell ref="CV73:CV79"/>
    <mergeCell ref="CW73:CW79"/>
    <mergeCell ref="CX73:CX79"/>
    <mergeCell ref="CY73:CY79"/>
    <mergeCell ref="CZ73:CZ79"/>
    <mergeCell ref="DA73:DA79"/>
    <mergeCell ref="DB73:DB79"/>
    <mergeCell ref="DC73:DC79"/>
    <mergeCell ref="DD73:DD79"/>
    <mergeCell ref="DL73:DL79"/>
    <mergeCell ref="DM73:DM79"/>
    <mergeCell ref="DN73:DN79"/>
    <mergeCell ref="DO73:DO79"/>
    <mergeCell ref="DP73:DP79"/>
    <mergeCell ref="DQ73:DQ79"/>
    <mergeCell ref="DR73:DR79"/>
    <mergeCell ref="B80:B86"/>
    <mergeCell ref="CC80:CC86"/>
    <mergeCell ref="CD80:CD86"/>
    <mergeCell ref="CE80:CE86"/>
    <mergeCell ref="CF80:CF86"/>
    <mergeCell ref="CG80:CG86"/>
    <mergeCell ref="CH80:CH86"/>
    <mergeCell ref="CI80:CI86"/>
    <mergeCell ref="CS80:CS86"/>
    <mergeCell ref="CT80:CT86"/>
    <mergeCell ref="CU80:CU86"/>
    <mergeCell ref="CV80:CV86"/>
    <mergeCell ref="CW80:CW86"/>
    <mergeCell ref="CX80:CX86"/>
    <mergeCell ref="CY80:CY86"/>
    <mergeCell ref="CZ80:CZ86"/>
    <mergeCell ref="DA80:DA86"/>
    <mergeCell ref="DB80:DB86"/>
    <mergeCell ref="DC80:DC86"/>
    <mergeCell ref="DD80:DD86"/>
    <mergeCell ref="DL80:DL86"/>
    <mergeCell ref="DM80:DM86"/>
    <mergeCell ref="DN80:DN86"/>
    <mergeCell ref="DO80:DO86"/>
    <mergeCell ref="DP80:DP86"/>
    <mergeCell ref="DQ80:DQ86"/>
    <mergeCell ref="DR80:DR86"/>
    <mergeCell ref="B87:B93"/>
    <mergeCell ref="CC87:CC93"/>
    <mergeCell ref="CD87:CD93"/>
    <mergeCell ref="CE87:CE93"/>
    <mergeCell ref="CF87:CF93"/>
    <mergeCell ref="CG87:CG93"/>
    <mergeCell ref="CH87:CH93"/>
    <mergeCell ref="CI87:CI93"/>
    <mergeCell ref="CS87:CS93"/>
    <mergeCell ref="CT87:CT93"/>
    <mergeCell ref="CU87:CU93"/>
    <mergeCell ref="CV87:CV93"/>
    <mergeCell ref="CW87:CW93"/>
    <mergeCell ref="CX87:CX93"/>
    <mergeCell ref="CY87:CY93"/>
    <mergeCell ref="CZ87:CZ93"/>
    <mergeCell ref="DA87:DA93"/>
    <mergeCell ref="DB87:DB93"/>
    <mergeCell ref="DC87:DC93"/>
    <mergeCell ref="DD87:DD93"/>
    <mergeCell ref="DL87:DL93"/>
    <mergeCell ref="DM87:DM93"/>
    <mergeCell ref="DN87:DN93"/>
    <mergeCell ref="DO87:DO93"/>
    <mergeCell ref="DP87:DP93"/>
    <mergeCell ref="DQ87:DQ93"/>
    <mergeCell ref="DR87:DR93"/>
    <mergeCell ref="B94:B100"/>
    <mergeCell ref="CC94:CC100"/>
    <mergeCell ref="CD94:CD100"/>
    <mergeCell ref="CE94:CE100"/>
    <mergeCell ref="CF94:CF100"/>
    <mergeCell ref="CG94:CG100"/>
    <mergeCell ref="CH94:CH100"/>
    <mergeCell ref="CI94:CI100"/>
    <mergeCell ref="CS94:CS100"/>
    <mergeCell ref="CT94:CT100"/>
    <mergeCell ref="CU94:CU100"/>
    <mergeCell ref="CV94:CV100"/>
    <mergeCell ref="CW94:CW100"/>
    <mergeCell ref="CX94:CX100"/>
    <mergeCell ref="CY94:CY100"/>
    <mergeCell ref="CZ94:CZ100"/>
    <mergeCell ref="DA94:DA100"/>
    <mergeCell ref="DB94:DB100"/>
    <mergeCell ref="DC94:DC100"/>
    <mergeCell ref="DD94:DD100"/>
    <mergeCell ref="DL94:DL100"/>
    <mergeCell ref="DM94:DM100"/>
    <mergeCell ref="DN94:DN100"/>
    <mergeCell ref="DO94:DO100"/>
    <mergeCell ref="DP94:DP100"/>
    <mergeCell ref="DQ94:DQ100"/>
    <mergeCell ref="DR94:DR100"/>
    <mergeCell ref="B101:B107"/>
    <mergeCell ref="CC101:CC107"/>
    <mergeCell ref="CD101:CD107"/>
    <mergeCell ref="CE101:CE107"/>
    <mergeCell ref="CF101:CF107"/>
    <mergeCell ref="CG101:CG107"/>
    <mergeCell ref="CH101:CH107"/>
    <mergeCell ref="CI101:CI107"/>
    <mergeCell ref="CS101:CS107"/>
    <mergeCell ref="CT101:CT107"/>
    <mergeCell ref="CU101:CU107"/>
    <mergeCell ref="CV101:CV107"/>
    <mergeCell ref="CW101:CW107"/>
    <mergeCell ref="CX101:CX107"/>
    <mergeCell ref="CY101:CY107"/>
    <mergeCell ref="CZ101:CZ107"/>
    <mergeCell ref="DA101:DA107"/>
    <mergeCell ref="DB101:DB107"/>
    <mergeCell ref="DC101:DC107"/>
    <mergeCell ref="DD101:DD107"/>
    <mergeCell ref="DL101:DL107"/>
    <mergeCell ref="DM101:DM107"/>
    <mergeCell ref="DN101:DN107"/>
    <mergeCell ref="DO101:DO107"/>
    <mergeCell ref="DP101:DP107"/>
    <mergeCell ref="DQ101:DQ107"/>
    <mergeCell ref="DR101:DR107"/>
    <mergeCell ref="B108:B114"/>
    <mergeCell ref="CC108:CC114"/>
    <mergeCell ref="CD108:CD114"/>
    <mergeCell ref="CE108:CE114"/>
    <mergeCell ref="CF108:CF114"/>
    <mergeCell ref="CG108:CG114"/>
    <mergeCell ref="CH108:CH114"/>
    <mergeCell ref="CI108:CI114"/>
    <mergeCell ref="CS108:CS114"/>
    <mergeCell ref="CT108:CT114"/>
    <mergeCell ref="CU108:CU114"/>
    <mergeCell ref="CV108:CV114"/>
    <mergeCell ref="CW108:CW114"/>
    <mergeCell ref="CX108:CX114"/>
    <mergeCell ref="CY108:CY114"/>
    <mergeCell ref="CZ108:CZ114"/>
    <mergeCell ref="DA108:DA114"/>
    <mergeCell ref="DB108:DB114"/>
    <mergeCell ref="DC108:DC114"/>
    <mergeCell ref="DD108:DD114"/>
    <mergeCell ref="DL108:DL114"/>
    <mergeCell ref="DM108:DM114"/>
    <mergeCell ref="DN108:DN114"/>
    <mergeCell ref="DO108:DO114"/>
    <mergeCell ref="DP108:DP114"/>
    <mergeCell ref="DQ108:DQ114"/>
    <mergeCell ref="DR108:DR114"/>
    <mergeCell ref="B115:B121"/>
    <mergeCell ref="CC115:CC121"/>
    <mergeCell ref="CD115:CD121"/>
    <mergeCell ref="CE115:CE121"/>
    <mergeCell ref="CF115:CF121"/>
    <mergeCell ref="CG115:CG121"/>
    <mergeCell ref="CH115:CH121"/>
    <mergeCell ref="CI115:CI121"/>
    <mergeCell ref="CS115:CS121"/>
    <mergeCell ref="CT115:CT121"/>
    <mergeCell ref="CU115:CU121"/>
    <mergeCell ref="CV115:CV121"/>
    <mergeCell ref="CW115:CW121"/>
    <mergeCell ref="CX115:CX121"/>
    <mergeCell ref="CY115:CY121"/>
    <mergeCell ref="CZ115:CZ121"/>
    <mergeCell ref="DA115:DA121"/>
    <mergeCell ref="DB115:DB121"/>
    <mergeCell ref="DC115:DC121"/>
    <mergeCell ref="DD115:DD121"/>
    <mergeCell ref="DL115:DL121"/>
    <mergeCell ref="DM115:DM121"/>
    <mergeCell ref="DN115:DN121"/>
    <mergeCell ref="DO115:DO121"/>
    <mergeCell ref="DP115:DP121"/>
    <mergeCell ref="DQ115:DQ121"/>
    <mergeCell ref="DR115:DR121"/>
    <mergeCell ref="B122:B128"/>
    <mergeCell ref="CC122:CC128"/>
    <mergeCell ref="CD122:CD128"/>
    <mergeCell ref="CE122:CE128"/>
    <mergeCell ref="CF122:CF128"/>
    <mergeCell ref="CG122:CG128"/>
    <mergeCell ref="CH122:CH128"/>
    <mergeCell ref="CI122:CI128"/>
    <mergeCell ref="CS122:CS128"/>
    <mergeCell ref="CT122:CT128"/>
    <mergeCell ref="CU122:CU128"/>
    <mergeCell ref="CV122:CV128"/>
    <mergeCell ref="CW122:CW128"/>
    <mergeCell ref="CX122:CX128"/>
    <mergeCell ref="CY122:CY128"/>
    <mergeCell ref="CZ122:CZ128"/>
    <mergeCell ref="DA122:DA128"/>
    <mergeCell ref="DB122:DB128"/>
    <mergeCell ref="DC122:DC128"/>
    <mergeCell ref="DD122:DD128"/>
    <mergeCell ref="DL122:DL128"/>
    <mergeCell ref="DM122:DM128"/>
    <mergeCell ref="DN122:DN128"/>
    <mergeCell ref="DO122:DO128"/>
    <mergeCell ref="DP122:DP128"/>
    <mergeCell ref="DQ122:DQ128"/>
    <mergeCell ref="DR122:DR128"/>
    <mergeCell ref="B129:B135"/>
    <mergeCell ref="CC129:CC135"/>
    <mergeCell ref="CD129:CD135"/>
    <mergeCell ref="CE129:CE135"/>
    <mergeCell ref="CF129:CF135"/>
    <mergeCell ref="CG129:CG135"/>
    <mergeCell ref="CH129:CH135"/>
    <mergeCell ref="CI129:CI135"/>
    <mergeCell ref="CS129:CS135"/>
    <mergeCell ref="CT129:CT135"/>
    <mergeCell ref="CU129:CU135"/>
    <mergeCell ref="CV129:CV135"/>
    <mergeCell ref="CW129:CW135"/>
    <mergeCell ref="CX129:CX135"/>
    <mergeCell ref="CY129:CY135"/>
    <mergeCell ref="CZ129:CZ135"/>
    <mergeCell ref="DA129:DA135"/>
    <mergeCell ref="DB129:DB135"/>
    <mergeCell ref="DC129:DC135"/>
    <mergeCell ref="DD129:DD135"/>
    <mergeCell ref="DL129:DL135"/>
    <mergeCell ref="DM129:DM135"/>
    <mergeCell ref="DN129:DN135"/>
    <mergeCell ref="DO129:DO135"/>
    <mergeCell ref="DP129:DP135"/>
    <mergeCell ref="DQ129:DQ135"/>
    <mergeCell ref="DR129:DR135"/>
    <mergeCell ref="B136:B142"/>
    <mergeCell ref="CC136:CC142"/>
    <mergeCell ref="CD136:CD142"/>
    <mergeCell ref="CE136:CE142"/>
    <mergeCell ref="CF136:CF142"/>
    <mergeCell ref="CG136:CG142"/>
    <mergeCell ref="CH136:CH142"/>
    <mergeCell ref="CI136:CI142"/>
    <mergeCell ref="CS136:CS142"/>
    <mergeCell ref="CT136:CT142"/>
    <mergeCell ref="CU136:CU142"/>
    <mergeCell ref="CV136:CV142"/>
    <mergeCell ref="CW136:CW142"/>
    <mergeCell ref="CX136:CX142"/>
    <mergeCell ref="CY136:CY142"/>
    <mergeCell ref="CZ136:CZ142"/>
    <mergeCell ref="DA136:DA142"/>
    <mergeCell ref="DB136:DB142"/>
    <mergeCell ref="DC136:DC142"/>
    <mergeCell ref="DD136:DD142"/>
    <mergeCell ref="DL136:DL142"/>
    <mergeCell ref="DM136:DM142"/>
    <mergeCell ref="DN136:DN142"/>
    <mergeCell ref="DO136:DO142"/>
    <mergeCell ref="DP136:DP142"/>
    <mergeCell ref="DQ136:DQ142"/>
    <mergeCell ref="DR136:DR142"/>
    <mergeCell ref="B143:B149"/>
    <mergeCell ref="CC143:CC149"/>
    <mergeCell ref="CD143:CD149"/>
    <mergeCell ref="CE143:CE149"/>
    <mergeCell ref="CF143:CF149"/>
    <mergeCell ref="CG143:CG149"/>
    <mergeCell ref="CH143:CH149"/>
    <mergeCell ref="CI143:CI149"/>
    <mergeCell ref="CS143:CS149"/>
    <mergeCell ref="CT143:CT149"/>
    <mergeCell ref="CU143:CU149"/>
    <mergeCell ref="CV143:CV149"/>
    <mergeCell ref="CW143:CW149"/>
    <mergeCell ref="CX143:CX149"/>
    <mergeCell ref="CY143:CY149"/>
    <mergeCell ref="CZ143:CZ149"/>
    <mergeCell ref="DA143:DA149"/>
    <mergeCell ref="DB143:DB149"/>
    <mergeCell ref="DC143:DC149"/>
    <mergeCell ref="DD143:DD149"/>
    <mergeCell ref="DL143:DL149"/>
    <mergeCell ref="DM143:DM149"/>
    <mergeCell ref="DN143:DN149"/>
    <mergeCell ref="DO143:DO149"/>
    <mergeCell ref="DP143:DP149"/>
    <mergeCell ref="DQ143:DQ149"/>
    <mergeCell ref="DR143:DR149"/>
    <mergeCell ref="B150:B156"/>
    <mergeCell ref="CC150:CC156"/>
    <mergeCell ref="CD150:CD156"/>
    <mergeCell ref="CE150:CE156"/>
    <mergeCell ref="CF150:CF156"/>
    <mergeCell ref="CG150:CG156"/>
    <mergeCell ref="CH150:CH156"/>
    <mergeCell ref="CI150:CI156"/>
    <mergeCell ref="CS150:CS156"/>
    <mergeCell ref="CT150:CT156"/>
    <mergeCell ref="CU150:CU156"/>
    <mergeCell ref="CV150:CV156"/>
    <mergeCell ref="CW150:CW156"/>
    <mergeCell ref="CX150:CX156"/>
    <mergeCell ref="CY150:CY156"/>
    <mergeCell ref="CZ150:CZ156"/>
    <mergeCell ref="DA150:DA156"/>
    <mergeCell ref="DB150:DB156"/>
    <mergeCell ref="DC150:DC156"/>
    <mergeCell ref="DD150:DD156"/>
    <mergeCell ref="DL150:DL156"/>
    <mergeCell ref="DM150:DM156"/>
    <mergeCell ref="DN150:DN156"/>
    <mergeCell ref="DO150:DO156"/>
    <mergeCell ref="DP150:DP156"/>
    <mergeCell ref="DQ150:DQ156"/>
    <mergeCell ref="DR150:DR156"/>
    <mergeCell ref="B157:B163"/>
    <mergeCell ref="CC157:CC163"/>
    <mergeCell ref="CD157:CD163"/>
    <mergeCell ref="CE157:CE163"/>
    <mergeCell ref="CF157:CF163"/>
    <mergeCell ref="CG157:CG163"/>
    <mergeCell ref="CH157:CH163"/>
    <mergeCell ref="CI157:CI163"/>
    <mergeCell ref="CS157:CS163"/>
    <mergeCell ref="CT157:CT163"/>
    <mergeCell ref="CU157:CU163"/>
    <mergeCell ref="CV157:CV163"/>
    <mergeCell ref="CW157:CW163"/>
    <mergeCell ref="CX157:CX163"/>
    <mergeCell ref="CY157:CY163"/>
    <mergeCell ref="CZ157:CZ163"/>
    <mergeCell ref="DA157:DA163"/>
    <mergeCell ref="DB157:DB163"/>
    <mergeCell ref="DC157:DC163"/>
    <mergeCell ref="DD157:DD163"/>
    <mergeCell ref="DL157:DL163"/>
    <mergeCell ref="DM157:DM163"/>
    <mergeCell ref="DN157:DN163"/>
    <mergeCell ref="DO157:DO163"/>
    <mergeCell ref="DP157:DP163"/>
    <mergeCell ref="DQ157:DQ163"/>
    <mergeCell ref="DR157:DR163"/>
    <mergeCell ref="B164:B170"/>
    <mergeCell ref="CC164:CC170"/>
    <mergeCell ref="CD164:CD170"/>
    <mergeCell ref="CE164:CE170"/>
    <mergeCell ref="CF164:CF170"/>
    <mergeCell ref="CG164:CG170"/>
    <mergeCell ref="CH164:CH170"/>
    <mergeCell ref="CI164:CI170"/>
    <mergeCell ref="CS164:CS170"/>
    <mergeCell ref="CT164:CT170"/>
    <mergeCell ref="CU164:CU170"/>
    <mergeCell ref="CV164:CV170"/>
    <mergeCell ref="CW164:CW170"/>
    <mergeCell ref="CX164:CX170"/>
    <mergeCell ref="CY164:CY170"/>
    <mergeCell ref="CZ164:CZ170"/>
    <mergeCell ref="DA164:DA170"/>
    <mergeCell ref="DB164:DB170"/>
    <mergeCell ref="DC164:DC170"/>
    <mergeCell ref="DD164:DD170"/>
    <mergeCell ref="DL164:DL170"/>
    <mergeCell ref="DM164:DM170"/>
    <mergeCell ref="DN164:DN170"/>
    <mergeCell ref="DO164:DO170"/>
    <mergeCell ref="DP164:DP170"/>
    <mergeCell ref="DQ164:DQ170"/>
    <mergeCell ref="DR164:DR170"/>
    <mergeCell ref="B171:B177"/>
    <mergeCell ref="CC171:CC177"/>
    <mergeCell ref="CD171:CD177"/>
    <mergeCell ref="CE171:CE177"/>
    <mergeCell ref="CF171:CF177"/>
    <mergeCell ref="CG171:CG177"/>
    <mergeCell ref="CH171:CH177"/>
    <mergeCell ref="CI171:CI177"/>
    <mergeCell ref="CS171:CS177"/>
    <mergeCell ref="CT171:CT177"/>
    <mergeCell ref="CU171:CU177"/>
    <mergeCell ref="CV171:CV177"/>
    <mergeCell ref="CW171:CW177"/>
    <mergeCell ref="CX171:CX177"/>
    <mergeCell ref="CY171:CY177"/>
    <mergeCell ref="CZ171:CZ177"/>
    <mergeCell ref="DA171:DA177"/>
    <mergeCell ref="DB171:DB177"/>
    <mergeCell ref="DC171:DC177"/>
    <mergeCell ref="DD171:DD177"/>
    <mergeCell ref="DL171:DL177"/>
    <mergeCell ref="DM171:DM177"/>
    <mergeCell ref="DN171:DN177"/>
    <mergeCell ref="DO171:DO177"/>
    <mergeCell ref="DP171:DP177"/>
    <mergeCell ref="DQ171:DQ177"/>
    <mergeCell ref="DR171:DR177"/>
    <mergeCell ref="B178:B184"/>
    <mergeCell ref="CC178:CC184"/>
    <mergeCell ref="CD178:CD184"/>
    <mergeCell ref="CE178:CE184"/>
    <mergeCell ref="CF178:CF184"/>
    <mergeCell ref="CG178:CG184"/>
    <mergeCell ref="CH178:CH184"/>
    <mergeCell ref="CI178:CI184"/>
    <mergeCell ref="CS178:CS184"/>
    <mergeCell ref="CT178:CT184"/>
    <mergeCell ref="CU178:CU184"/>
    <mergeCell ref="CV178:CV184"/>
    <mergeCell ref="CW178:CW184"/>
    <mergeCell ref="CX178:CX184"/>
    <mergeCell ref="CY178:CY184"/>
    <mergeCell ref="CZ178:CZ184"/>
    <mergeCell ref="DA178:DA184"/>
    <mergeCell ref="DB178:DB184"/>
    <mergeCell ref="DC178:DC184"/>
    <mergeCell ref="DD178:DD184"/>
    <mergeCell ref="DL178:DL184"/>
    <mergeCell ref="DM178:DM184"/>
    <mergeCell ref="DN178:DN184"/>
    <mergeCell ref="DO178:DO184"/>
    <mergeCell ref="DP178:DP184"/>
    <mergeCell ref="DQ178:DQ184"/>
    <mergeCell ref="DR178:DR184"/>
    <mergeCell ref="B185:B191"/>
    <mergeCell ref="CC185:CC191"/>
    <mergeCell ref="CD185:CD191"/>
    <mergeCell ref="CE185:CE191"/>
    <mergeCell ref="CF185:CF191"/>
    <mergeCell ref="CG185:CG191"/>
    <mergeCell ref="CH185:CH191"/>
    <mergeCell ref="CI185:CI191"/>
    <mergeCell ref="CS185:CS191"/>
    <mergeCell ref="CT185:CT191"/>
    <mergeCell ref="CU185:CU191"/>
    <mergeCell ref="CV185:CV191"/>
    <mergeCell ref="CW185:CW191"/>
    <mergeCell ref="CX185:CX191"/>
    <mergeCell ref="CY185:CY191"/>
    <mergeCell ref="CZ185:CZ191"/>
    <mergeCell ref="DA185:DA191"/>
    <mergeCell ref="DB185:DB191"/>
    <mergeCell ref="DC185:DC191"/>
    <mergeCell ref="DD185:DD191"/>
    <mergeCell ref="DL185:DL191"/>
    <mergeCell ref="DM185:DM191"/>
    <mergeCell ref="DN185:DN191"/>
    <mergeCell ref="DO185:DO191"/>
    <mergeCell ref="DP185:DP191"/>
    <mergeCell ref="DQ185:DQ191"/>
    <mergeCell ref="DR185:DR191"/>
    <mergeCell ref="B192:B198"/>
    <mergeCell ref="CC192:CC198"/>
    <mergeCell ref="CD192:CD198"/>
    <mergeCell ref="CE192:CE198"/>
    <mergeCell ref="CF192:CF198"/>
    <mergeCell ref="CG192:CG198"/>
    <mergeCell ref="CH192:CH198"/>
    <mergeCell ref="CI192:CI198"/>
    <mergeCell ref="CS192:CS198"/>
    <mergeCell ref="CT192:CT198"/>
    <mergeCell ref="CU192:CU198"/>
    <mergeCell ref="CV192:CV198"/>
    <mergeCell ref="CW192:CW198"/>
    <mergeCell ref="CX192:CX198"/>
    <mergeCell ref="CY192:CY198"/>
    <mergeCell ref="CZ192:CZ198"/>
    <mergeCell ref="DA192:DA198"/>
    <mergeCell ref="DB192:DB198"/>
    <mergeCell ref="DC192:DC198"/>
    <mergeCell ref="DD192:DD198"/>
    <mergeCell ref="DL192:DL198"/>
    <mergeCell ref="DM192:DM198"/>
    <mergeCell ref="DN192:DN198"/>
    <mergeCell ref="DO192:DO198"/>
    <mergeCell ref="DP192:DP198"/>
    <mergeCell ref="DQ192:DQ198"/>
    <mergeCell ref="DR192:DR198"/>
    <mergeCell ref="B199:B205"/>
    <mergeCell ref="CC199:CC205"/>
    <mergeCell ref="CD199:CD205"/>
    <mergeCell ref="CE199:CE205"/>
    <mergeCell ref="CF199:CF205"/>
    <mergeCell ref="CG199:CG205"/>
    <mergeCell ref="CH199:CH205"/>
    <mergeCell ref="CI199:CI205"/>
    <mergeCell ref="CS199:CS205"/>
    <mergeCell ref="CT199:CT205"/>
    <mergeCell ref="CU199:CU205"/>
    <mergeCell ref="CV199:CV205"/>
    <mergeCell ref="CW199:CW205"/>
    <mergeCell ref="CX199:CX205"/>
    <mergeCell ref="CY199:CY205"/>
    <mergeCell ref="CZ199:CZ205"/>
    <mergeCell ref="DA199:DA205"/>
    <mergeCell ref="DB199:DB205"/>
    <mergeCell ref="DC199:DC205"/>
    <mergeCell ref="DD199:DD205"/>
    <mergeCell ref="DL199:DL205"/>
    <mergeCell ref="DM199:DM205"/>
    <mergeCell ref="DN199:DN205"/>
    <mergeCell ref="DO199:DO205"/>
    <mergeCell ref="DP199:DP205"/>
    <mergeCell ref="DQ199:DQ205"/>
    <mergeCell ref="DR199:DR205"/>
    <mergeCell ref="B206:B212"/>
    <mergeCell ref="CC206:CC212"/>
    <mergeCell ref="CD206:CD212"/>
    <mergeCell ref="CE206:CE212"/>
    <mergeCell ref="CF206:CF212"/>
    <mergeCell ref="CG206:CG212"/>
    <mergeCell ref="CH206:CH212"/>
    <mergeCell ref="CI206:CI212"/>
    <mergeCell ref="CS206:CS212"/>
    <mergeCell ref="CT206:CT212"/>
    <mergeCell ref="CU206:CU212"/>
    <mergeCell ref="CV206:CV212"/>
    <mergeCell ref="CW206:CW212"/>
    <mergeCell ref="CX206:CX212"/>
    <mergeCell ref="CY206:CY212"/>
    <mergeCell ref="CZ206:CZ212"/>
    <mergeCell ref="DA206:DA212"/>
    <mergeCell ref="DB206:DB212"/>
    <mergeCell ref="DC206:DC212"/>
    <mergeCell ref="DD206:DD212"/>
    <mergeCell ref="DL206:DL212"/>
    <mergeCell ref="DM206:DM212"/>
    <mergeCell ref="DN206:DN212"/>
    <mergeCell ref="DO206:DO212"/>
    <mergeCell ref="DP206:DP212"/>
    <mergeCell ref="DQ206:DQ212"/>
    <mergeCell ref="DR206:DR212"/>
    <mergeCell ref="B213:B219"/>
    <mergeCell ref="CC213:CC219"/>
    <mergeCell ref="CD213:CD219"/>
    <mergeCell ref="CE213:CE219"/>
    <mergeCell ref="CF213:CF219"/>
    <mergeCell ref="CG213:CG219"/>
    <mergeCell ref="CH213:CH219"/>
    <mergeCell ref="CI213:CI219"/>
    <mergeCell ref="CS213:CS219"/>
    <mergeCell ref="CT213:CT219"/>
    <mergeCell ref="CU213:CU219"/>
    <mergeCell ref="CV213:CV219"/>
    <mergeCell ref="CW213:CW219"/>
    <mergeCell ref="CX213:CX219"/>
    <mergeCell ref="CY213:CY219"/>
    <mergeCell ref="CZ213:CZ219"/>
    <mergeCell ref="DA213:DA219"/>
    <mergeCell ref="DB213:DB219"/>
    <mergeCell ref="DC213:DC219"/>
    <mergeCell ref="DD213:DD219"/>
    <mergeCell ref="DL213:DL219"/>
    <mergeCell ref="DM213:DM219"/>
    <mergeCell ref="DN213:DN219"/>
    <mergeCell ref="DO213:DO219"/>
    <mergeCell ref="DP213:DP219"/>
    <mergeCell ref="DQ213:DQ219"/>
    <mergeCell ref="DR213:DR219"/>
    <mergeCell ref="B220:B226"/>
    <mergeCell ref="CC220:CC226"/>
    <mergeCell ref="CD220:CD226"/>
    <mergeCell ref="CE220:CE226"/>
    <mergeCell ref="CF220:CF226"/>
    <mergeCell ref="CG220:CG226"/>
    <mergeCell ref="CH220:CH226"/>
    <mergeCell ref="CI220:CI226"/>
    <mergeCell ref="CS220:CS226"/>
    <mergeCell ref="CT220:CT226"/>
    <mergeCell ref="CU220:CU226"/>
    <mergeCell ref="CV220:CV226"/>
    <mergeCell ref="CW220:CW226"/>
    <mergeCell ref="CX220:CX226"/>
    <mergeCell ref="CY220:CY226"/>
    <mergeCell ref="CZ220:CZ226"/>
    <mergeCell ref="DA220:DA226"/>
    <mergeCell ref="DB220:DB226"/>
    <mergeCell ref="DC220:DC226"/>
    <mergeCell ref="DD220:DD226"/>
    <mergeCell ref="DL220:DL226"/>
    <mergeCell ref="DM220:DM226"/>
    <mergeCell ref="DN220:DN226"/>
    <mergeCell ref="DO220:DO226"/>
    <mergeCell ref="DP220:DP226"/>
    <mergeCell ref="DQ220:DQ226"/>
    <mergeCell ref="DR220:DR226"/>
    <mergeCell ref="B227:B233"/>
    <mergeCell ref="CC227:CC233"/>
    <mergeCell ref="CD227:CD233"/>
    <mergeCell ref="CE227:CE233"/>
    <mergeCell ref="CF227:CF233"/>
    <mergeCell ref="CG227:CG233"/>
    <mergeCell ref="CH227:CH233"/>
    <mergeCell ref="CI227:CI233"/>
    <mergeCell ref="CS227:CS233"/>
    <mergeCell ref="CT227:CT233"/>
    <mergeCell ref="CU227:CU233"/>
    <mergeCell ref="CV227:CV233"/>
    <mergeCell ref="CW227:CW233"/>
    <mergeCell ref="CX227:CX233"/>
    <mergeCell ref="CY227:CY233"/>
    <mergeCell ref="CZ227:CZ233"/>
    <mergeCell ref="DA227:DA233"/>
    <mergeCell ref="DB227:DB233"/>
    <mergeCell ref="DC227:DC233"/>
    <mergeCell ref="DD227:DD233"/>
    <mergeCell ref="DL227:DL233"/>
    <mergeCell ref="DM227:DM233"/>
    <mergeCell ref="DN227:DN233"/>
    <mergeCell ref="DO227:DO233"/>
    <mergeCell ref="DP227:DP233"/>
    <mergeCell ref="DQ227:DQ233"/>
    <mergeCell ref="DR227:DR233"/>
    <mergeCell ref="B234:B240"/>
    <mergeCell ref="CC234:CC240"/>
    <mergeCell ref="CD234:CD240"/>
    <mergeCell ref="CE234:CE240"/>
    <mergeCell ref="CF234:CF240"/>
    <mergeCell ref="CG234:CG240"/>
    <mergeCell ref="CH234:CH240"/>
    <mergeCell ref="CI234:CI240"/>
    <mergeCell ref="CS234:CS240"/>
    <mergeCell ref="CT234:CT240"/>
    <mergeCell ref="CU234:CU240"/>
    <mergeCell ref="CV234:CV240"/>
    <mergeCell ref="CW234:CW240"/>
    <mergeCell ref="CX234:CX240"/>
    <mergeCell ref="CY234:CY240"/>
    <mergeCell ref="CZ234:CZ240"/>
    <mergeCell ref="DA234:DA240"/>
    <mergeCell ref="DB234:DB240"/>
    <mergeCell ref="DC234:DC240"/>
    <mergeCell ref="DD234:DD240"/>
    <mergeCell ref="DL234:DL240"/>
    <mergeCell ref="DM234:DM240"/>
    <mergeCell ref="DN234:DN240"/>
    <mergeCell ref="DO234:DO240"/>
    <mergeCell ref="DP234:DP240"/>
    <mergeCell ref="DQ234:DQ240"/>
    <mergeCell ref="DR234:DR240"/>
    <mergeCell ref="B241:B247"/>
    <mergeCell ref="CC241:CC247"/>
    <mergeCell ref="CD241:CD247"/>
    <mergeCell ref="CE241:CE247"/>
    <mergeCell ref="CF241:CF247"/>
    <mergeCell ref="CG241:CG247"/>
    <mergeCell ref="CH241:CH247"/>
    <mergeCell ref="CI241:CI247"/>
    <mergeCell ref="CS241:CS247"/>
    <mergeCell ref="CT241:CT247"/>
    <mergeCell ref="CU241:CU247"/>
    <mergeCell ref="CV241:CV247"/>
    <mergeCell ref="CW241:CW247"/>
    <mergeCell ref="CX241:CX247"/>
    <mergeCell ref="CY241:CY247"/>
    <mergeCell ref="CZ241:CZ247"/>
    <mergeCell ref="DA241:DA247"/>
    <mergeCell ref="DB241:DB247"/>
    <mergeCell ref="DC241:DC247"/>
    <mergeCell ref="DD241:DD247"/>
    <mergeCell ref="DL241:DL247"/>
    <mergeCell ref="DM241:DM247"/>
    <mergeCell ref="DN241:DN247"/>
    <mergeCell ref="DO241:DO247"/>
    <mergeCell ref="DP241:DP247"/>
    <mergeCell ref="DQ241:DQ247"/>
    <mergeCell ref="DR241:DR247"/>
    <mergeCell ref="B248:B254"/>
    <mergeCell ref="CC248:CC254"/>
    <mergeCell ref="CD248:CD254"/>
    <mergeCell ref="CE248:CE254"/>
    <mergeCell ref="CF248:CF254"/>
    <mergeCell ref="CG248:CG254"/>
    <mergeCell ref="CH248:CH254"/>
    <mergeCell ref="CI248:CI254"/>
    <mergeCell ref="CS248:CS254"/>
    <mergeCell ref="CT248:CT254"/>
    <mergeCell ref="CU248:CU254"/>
    <mergeCell ref="CV248:CV254"/>
    <mergeCell ref="CW248:CW254"/>
    <mergeCell ref="CX248:CX254"/>
    <mergeCell ref="CY248:CY254"/>
    <mergeCell ref="CZ248:CZ254"/>
    <mergeCell ref="DA248:DA254"/>
    <mergeCell ref="DB248:DB254"/>
    <mergeCell ref="DC248:DC254"/>
    <mergeCell ref="DD248:DD254"/>
    <mergeCell ref="DL248:DL254"/>
    <mergeCell ref="DM248:DM254"/>
    <mergeCell ref="DN248:DN254"/>
    <mergeCell ref="DO248:DO254"/>
    <mergeCell ref="DP248:DP254"/>
    <mergeCell ref="DQ248:DQ254"/>
    <mergeCell ref="DR248:DR254"/>
    <mergeCell ref="B255:B261"/>
    <mergeCell ref="CC255:CC261"/>
    <mergeCell ref="CD255:CD261"/>
    <mergeCell ref="CE255:CE261"/>
    <mergeCell ref="CF255:CF261"/>
    <mergeCell ref="CG255:CG261"/>
    <mergeCell ref="CH255:CH261"/>
    <mergeCell ref="CI255:CI261"/>
    <mergeCell ref="CS255:CS261"/>
    <mergeCell ref="CT255:CT261"/>
    <mergeCell ref="CU255:CU261"/>
    <mergeCell ref="CV255:CV261"/>
    <mergeCell ref="CW255:CW261"/>
    <mergeCell ref="CX255:CX261"/>
    <mergeCell ref="CY255:CY261"/>
    <mergeCell ref="CZ255:CZ261"/>
    <mergeCell ref="DA255:DA261"/>
    <mergeCell ref="DB255:DB261"/>
    <mergeCell ref="DC255:DC261"/>
    <mergeCell ref="DD255:DD261"/>
    <mergeCell ref="DL255:DL261"/>
    <mergeCell ref="DM255:DM261"/>
    <mergeCell ref="DN255:DN261"/>
    <mergeCell ref="DO255:DO261"/>
    <mergeCell ref="DP255:DP261"/>
    <mergeCell ref="DQ255:DQ261"/>
    <mergeCell ref="DR255:DR261"/>
    <mergeCell ref="B262:B268"/>
    <mergeCell ref="CC262:CC268"/>
    <mergeCell ref="CD262:CD268"/>
    <mergeCell ref="CE262:CE268"/>
    <mergeCell ref="CF262:CF268"/>
    <mergeCell ref="CG262:CG268"/>
    <mergeCell ref="CH262:CH268"/>
    <mergeCell ref="CI262:CI268"/>
    <mergeCell ref="CS262:CS268"/>
    <mergeCell ref="CT262:CT268"/>
    <mergeCell ref="CU262:CU268"/>
    <mergeCell ref="CV262:CV268"/>
    <mergeCell ref="CW262:CW268"/>
    <mergeCell ref="CX262:CX268"/>
    <mergeCell ref="CY262:CY268"/>
    <mergeCell ref="CZ262:CZ268"/>
    <mergeCell ref="DA262:DA268"/>
    <mergeCell ref="DB262:DB268"/>
    <mergeCell ref="DC262:DC268"/>
    <mergeCell ref="DD262:DD268"/>
    <mergeCell ref="DL262:DL268"/>
    <mergeCell ref="DM262:DM268"/>
    <mergeCell ref="DN262:DN268"/>
    <mergeCell ref="DO262:DO268"/>
    <mergeCell ref="DP262:DP268"/>
    <mergeCell ref="DQ262:DQ268"/>
    <mergeCell ref="DR262:DR268"/>
    <mergeCell ref="B269:B275"/>
    <mergeCell ref="CC269:CC275"/>
    <mergeCell ref="CD269:CD275"/>
    <mergeCell ref="CE269:CE275"/>
    <mergeCell ref="CF269:CF275"/>
    <mergeCell ref="CG269:CG275"/>
    <mergeCell ref="CH269:CH275"/>
    <mergeCell ref="CI269:CI275"/>
    <mergeCell ref="CS269:CS275"/>
    <mergeCell ref="CT269:CT275"/>
    <mergeCell ref="CU269:CU275"/>
    <mergeCell ref="CV269:CV275"/>
    <mergeCell ref="CW269:CW275"/>
    <mergeCell ref="CX269:CX275"/>
    <mergeCell ref="CY269:CY275"/>
    <mergeCell ref="CZ269:CZ275"/>
    <mergeCell ref="DA269:DA275"/>
    <mergeCell ref="DB269:DB275"/>
    <mergeCell ref="DC269:DC275"/>
    <mergeCell ref="DD269:DD275"/>
    <mergeCell ref="DL269:DL275"/>
    <mergeCell ref="DM269:DM275"/>
    <mergeCell ref="DN269:DN275"/>
    <mergeCell ref="DO269:DO275"/>
    <mergeCell ref="DP269:DP275"/>
    <mergeCell ref="DQ269:DQ275"/>
    <mergeCell ref="DR269:DR275"/>
    <mergeCell ref="B276:B282"/>
    <mergeCell ref="CC276:CC282"/>
    <mergeCell ref="CD276:CD282"/>
    <mergeCell ref="CE276:CE282"/>
    <mergeCell ref="CF276:CF282"/>
    <mergeCell ref="CG276:CG282"/>
    <mergeCell ref="CH276:CH282"/>
    <mergeCell ref="CI276:CI282"/>
    <mergeCell ref="CS276:CS282"/>
    <mergeCell ref="CT276:CT282"/>
    <mergeCell ref="CU276:CU282"/>
    <mergeCell ref="CV276:CV282"/>
    <mergeCell ref="CW276:CW282"/>
    <mergeCell ref="CX276:CX282"/>
    <mergeCell ref="CY276:CY282"/>
    <mergeCell ref="CZ276:CZ282"/>
    <mergeCell ref="DA276:DA282"/>
    <mergeCell ref="DB276:DB282"/>
    <mergeCell ref="DC276:DC282"/>
    <mergeCell ref="DD276:DD282"/>
    <mergeCell ref="DL276:DL282"/>
    <mergeCell ref="DM276:DM282"/>
    <mergeCell ref="DN276:DN282"/>
    <mergeCell ref="DO276:DO282"/>
    <mergeCell ref="DP276:DP282"/>
    <mergeCell ref="DQ276:DQ282"/>
    <mergeCell ref="DR276:DR282"/>
    <mergeCell ref="B283:B289"/>
    <mergeCell ref="CC283:CC289"/>
    <mergeCell ref="CD283:CD289"/>
    <mergeCell ref="CE283:CE289"/>
    <mergeCell ref="CF283:CF289"/>
    <mergeCell ref="CG283:CG289"/>
    <mergeCell ref="CH283:CH289"/>
    <mergeCell ref="CI283:CI289"/>
    <mergeCell ref="CS283:CS289"/>
    <mergeCell ref="CT283:CT289"/>
    <mergeCell ref="CU283:CU289"/>
    <mergeCell ref="CV283:CV289"/>
    <mergeCell ref="CW283:CW289"/>
    <mergeCell ref="CX283:CX289"/>
    <mergeCell ref="CY283:CY289"/>
    <mergeCell ref="CZ283:CZ289"/>
    <mergeCell ref="DA283:DA289"/>
    <mergeCell ref="DB283:DB289"/>
    <mergeCell ref="DC283:DC289"/>
    <mergeCell ref="DD283:DD289"/>
    <mergeCell ref="DL283:DL289"/>
    <mergeCell ref="DM283:DM289"/>
    <mergeCell ref="DN283:DN289"/>
    <mergeCell ref="DO283:DO289"/>
    <mergeCell ref="DP283:DP289"/>
    <mergeCell ref="DQ283:DQ289"/>
    <mergeCell ref="DR283:DR289"/>
    <mergeCell ref="B290:B296"/>
    <mergeCell ref="CC290:CC296"/>
    <mergeCell ref="CD290:CD296"/>
    <mergeCell ref="CE290:CE296"/>
    <mergeCell ref="CF290:CF296"/>
    <mergeCell ref="CG290:CG296"/>
    <mergeCell ref="CH290:CH296"/>
    <mergeCell ref="CI290:CI296"/>
    <mergeCell ref="CS290:CS296"/>
    <mergeCell ref="CT290:CT296"/>
    <mergeCell ref="CU290:CU296"/>
    <mergeCell ref="CV290:CV296"/>
    <mergeCell ref="CW290:CW296"/>
    <mergeCell ref="CX290:CX296"/>
    <mergeCell ref="CY290:CY296"/>
    <mergeCell ref="CZ290:CZ296"/>
    <mergeCell ref="DA290:DA296"/>
    <mergeCell ref="DB290:DB296"/>
    <mergeCell ref="DC290:DC296"/>
    <mergeCell ref="DD290:DD296"/>
    <mergeCell ref="DL290:DL296"/>
    <mergeCell ref="DM290:DM296"/>
    <mergeCell ref="DN290:DN296"/>
    <mergeCell ref="DO290:DO296"/>
    <mergeCell ref="DP290:DP296"/>
    <mergeCell ref="DQ290:DQ296"/>
    <mergeCell ref="DR290:DR296"/>
    <mergeCell ref="CC297:CC303"/>
    <mergeCell ref="CD297:CD303"/>
    <mergeCell ref="CE297:CE303"/>
    <mergeCell ref="CF297:CF303"/>
    <mergeCell ref="CG297:CG303"/>
    <mergeCell ref="CH297:CH303"/>
    <mergeCell ref="CI297:CI303"/>
    <mergeCell ref="CS297:CS303"/>
    <mergeCell ref="CT297:CT303"/>
    <mergeCell ref="CU297:CU303"/>
    <mergeCell ref="CV297:CV303"/>
    <mergeCell ref="CW297:CW303"/>
    <mergeCell ref="CX297:CX303"/>
    <mergeCell ref="CY297:CY303"/>
    <mergeCell ref="CZ297:CZ303"/>
    <mergeCell ref="DA297:DA303"/>
    <mergeCell ref="DB297:DB303"/>
    <mergeCell ref="DC297:DC303"/>
    <mergeCell ref="DD297:DD303"/>
    <mergeCell ref="DL297:DL303"/>
    <mergeCell ref="DM297:DM303"/>
    <mergeCell ref="DN297:DN303"/>
    <mergeCell ref="DO297:DO303"/>
    <mergeCell ref="DP297:DP303"/>
    <mergeCell ref="DQ297:DQ303"/>
    <mergeCell ref="DR297:DR303"/>
    <mergeCell ref="CC304:CC310"/>
    <mergeCell ref="CD304:CD310"/>
    <mergeCell ref="CE304:CE310"/>
    <mergeCell ref="CF304:CF310"/>
    <mergeCell ref="CG304:CG310"/>
    <mergeCell ref="CH304:CH310"/>
    <mergeCell ref="CI304:CI310"/>
    <mergeCell ref="CS304:CS310"/>
    <mergeCell ref="CT304:CT310"/>
    <mergeCell ref="CU304:CU310"/>
    <mergeCell ref="CV304:CV310"/>
    <mergeCell ref="CW304:CW310"/>
    <mergeCell ref="CX304:CX310"/>
    <mergeCell ref="CY304:CY310"/>
    <mergeCell ref="CZ304:CZ310"/>
    <mergeCell ref="DA304:DA310"/>
    <mergeCell ref="DB304:DB310"/>
    <mergeCell ref="DC304:DC310"/>
    <mergeCell ref="DD304:DD310"/>
    <mergeCell ref="DL304:DL310"/>
    <mergeCell ref="DM304:DM310"/>
    <mergeCell ref="DN304:DN310"/>
    <mergeCell ref="DO304:DO310"/>
    <mergeCell ref="DP304:DP310"/>
    <mergeCell ref="DQ304:DQ310"/>
    <mergeCell ref="DR304:DR310"/>
    <mergeCell ref="CC311:CC317"/>
    <mergeCell ref="CD311:CD317"/>
    <mergeCell ref="CE311:CE317"/>
    <mergeCell ref="CF311:CF317"/>
    <mergeCell ref="CG311:CG317"/>
    <mergeCell ref="CH311:CH317"/>
    <mergeCell ref="CI311:CI317"/>
    <mergeCell ref="CS311:CS317"/>
    <mergeCell ref="CT311:CT317"/>
    <mergeCell ref="CU311:CU317"/>
    <mergeCell ref="CV311:CV317"/>
    <mergeCell ref="CW311:CW317"/>
    <mergeCell ref="CX311:CX317"/>
    <mergeCell ref="CY311:CY317"/>
    <mergeCell ref="CZ311:CZ317"/>
    <mergeCell ref="DA311:DA317"/>
    <mergeCell ref="DB311:DB317"/>
    <mergeCell ref="DC311:DC317"/>
    <mergeCell ref="DD311:DD317"/>
    <mergeCell ref="DL311:DL317"/>
    <mergeCell ref="DM311:DM317"/>
    <mergeCell ref="DN311:DN317"/>
    <mergeCell ref="DO311:DO317"/>
    <mergeCell ref="DP311:DP317"/>
    <mergeCell ref="DQ311:DQ317"/>
    <mergeCell ref="DR311:DR317"/>
    <mergeCell ref="CC318:CC324"/>
    <mergeCell ref="CD318:CD324"/>
    <mergeCell ref="CE318:CE324"/>
    <mergeCell ref="CF318:CF324"/>
    <mergeCell ref="CG318:CG324"/>
    <mergeCell ref="CH318:CH324"/>
    <mergeCell ref="CI318:CI324"/>
    <mergeCell ref="CS318:CS324"/>
    <mergeCell ref="CT318:CT324"/>
    <mergeCell ref="CU318:CU324"/>
    <mergeCell ref="CV318:CV324"/>
    <mergeCell ref="CW318:CW324"/>
    <mergeCell ref="CX318:CX324"/>
    <mergeCell ref="CY318:CY324"/>
    <mergeCell ref="CZ318:CZ324"/>
    <mergeCell ref="DA318:DA324"/>
    <mergeCell ref="DB318:DB324"/>
    <mergeCell ref="DC318:DC324"/>
    <mergeCell ref="DD318:DD324"/>
    <mergeCell ref="DL318:DL324"/>
    <mergeCell ref="DM318:DM324"/>
    <mergeCell ref="DN318:DN324"/>
    <mergeCell ref="DO318:DO324"/>
    <mergeCell ref="DP318:DP324"/>
    <mergeCell ref="DQ318:DQ324"/>
    <mergeCell ref="DR318:DR324"/>
    <mergeCell ref="CC325:CC331"/>
    <mergeCell ref="CD325:CD331"/>
    <mergeCell ref="CE325:CE331"/>
    <mergeCell ref="CF325:CF331"/>
    <mergeCell ref="CG325:CG331"/>
    <mergeCell ref="CH325:CH331"/>
    <mergeCell ref="CI325:CI331"/>
    <mergeCell ref="CS325:CS331"/>
    <mergeCell ref="CT325:CT331"/>
    <mergeCell ref="CU325:CU331"/>
    <mergeCell ref="CV325:CV331"/>
    <mergeCell ref="CW325:CW331"/>
    <mergeCell ref="CX325:CX331"/>
    <mergeCell ref="CY325:CY331"/>
    <mergeCell ref="CZ325:CZ331"/>
    <mergeCell ref="DA325:DA331"/>
    <mergeCell ref="DB325:DB331"/>
    <mergeCell ref="DC325:DC331"/>
    <mergeCell ref="DD325:DD331"/>
    <mergeCell ref="DL325:DL331"/>
    <mergeCell ref="DM325:DM331"/>
    <mergeCell ref="DN325:DN331"/>
    <mergeCell ref="DO325:DO331"/>
    <mergeCell ref="DP325:DP331"/>
    <mergeCell ref="DQ325:DQ331"/>
    <mergeCell ref="DR325:DR331"/>
    <mergeCell ref="CC332:CC338"/>
    <mergeCell ref="CD332:CD338"/>
    <mergeCell ref="CE332:CE338"/>
    <mergeCell ref="CF332:CF338"/>
    <mergeCell ref="CG332:CG338"/>
    <mergeCell ref="CH332:CH338"/>
    <mergeCell ref="CI332:CI338"/>
    <mergeCell ref="CS332:CS338"/>
    <mergeCell ref="CT332:CT338"/>
    <mergeCell ref="CU332:CU338"/>
    <mergeCell ref="CV332:CV338"/>
    <mergeCell ref="CW332:CW338"/>
    <mergeCell ref="CX332:CX338"/>
    <mergeCell ref="CY332:CY338"/>
    <mergeCell ref="CZ332:CZ338"/>
    <mergeCell ref="DA332:DA338"/>
    <mergeCell ref="DB332:DB338"/>
    <mergeCell ref="DC332:DC338"/>
    <mergeCell ref="DD332:DD338"/>
    <mergeCell ref="DL332:DL338"/>
    <mergeCell ref="DM332:DM338"/>
    <mergeCell ref="DN332:DN338"/>
    <mergeCell ref="DO332:DO338"/>
    <mergeCell ref="DP332:DP338"/>
    <mergeCell ref="DQ332:DQ338"/>
    <mergeCell ref="DR332:DR338"/>
    <mergeCell ref="CC339:CC345"/>
    <mergeCell ref="CD339:CD345"/>
    <mergeCell ref="CE339:CE345"/>
    <mergeCell ref="CF339:CF345"/>
    <mergeCell ref="CG339:CG345"/>
    <mergeCell ref="CH339:CH345"/>
    <mergeCell ref="CI339:CI345"/>
    <mergeCell ref="CS339:CS345"/>
    <mergeCell ref="CT339:CT345"/>
    <mergeCell ref="CU339:CU345"/>
    <mergeCell ref="CV339:CV345"/>
    <mergeCell ref="CW339:CW345"/>
    <mergeCell ref="CX339:CX345"/>
    <mergeCell ref="CY339:CY345"/>
    <mergeCell ref="CZ339:CZ345"/>
    <mergeCell ref="DA339:DA345"/>
    <mergeCell ref="DB339:DB345"/>
    <mergeCell ref="DC339:DC345"/>
    <mergeCell ref="DD339:DD345"/>
    <mergeCell ref="DL339:DL345"/>
    <mergeCell ref="DM339:DM345"/>
    <mergeCell ref="DN339:DN345"/>
    <mergeCell ref="DO339:DO345"/>
    <mergeCell ref="DP339:DP345"/>
    <mergeCell ref="DQ339:DQ345"/>
    <mergeCell ref="DR339:DR345"/>
    <mergeCell ref="CC346:CC352"/>
    <mergeCell ref="CD346:CD352"/>
    <mergeCell ref="CE346:CE352"/>
    <mergeCell ref="CF346:CF352"/>
    <mergeCell ref="CG346:CG352"/>
    <mergeCell ref="CH346:CH352"/>
    <mergeCell ref="CI346:CI352"/>
    <mergeCell ref="CS346:CS352"/>
    <mergeCell ref="CT346:CT352"/>
    <mergeCell ref="CU346:CU352"/>
    <mergeCell ref="CV346:CV352"/>
    <mergeCell ref="CW346:CW352"/>
    <mergeCell ref="CX346:CX352"/>
    <mergeCell ref="CY346:CY352"/>
    <mergeCell ref="CZ346:CZ352"/>
    <mergeCell ref="DA346:DA352"/>
    <mergeCell ref="DB346:DB352"/>
    <mergeCell ref="DC346:DC352"/>
    <mergeCell ref="DD346:DD352"/>
    <mergeCell ref="DL346:DL352"/>
    <mergeCell ref="DM346:DM352"/>
    <mergeCell ref="DN346:DN352"/>
    <mergeCell ref="DO346:DO352"/>
    <mergeCell ref="DP346:DP352"/>
    <mergeCell ref="DQ346:DQ352"/>
    <mergeCell ref="DR346:DR352"/>
    <mergeCell ref="CC353:CC359"/>
    <mergeCell ref="CD353:CD359"/>
    <mergeCell ref="CE353:CE359"/>
    <mergeCell ref="CF353:CF359"/>
    <mergeCell ref="CG353:CG359"/>
    <mergeCell ref="CH353:CH359"/>
    <mergeCell ref="CI353:CI359"/>
    <mergeCell ref="CS353:CS359"/>
    <mergeCell ref="CT353:CT359"/>
    <mergeCell ref="CU353:CU359"/>
    <mergeCell ref="CV353:CV359"/>
    <mergeCell ref="CW353:CW359"/>
    <mergeCell ref="CX353:CX359"/>
    <mergeCell ref="CY353:CY359"/>
    <mergeCell ref="CZ353:CZ359"/>
    <mergeCell ref="DA353:DA359"/>
    <mergeCell ref="DB353:DB359"/>
    <mergeCell ref="DC353:DC359"/>
    <mergeCell ref="DD353:DD359"/>
    <mergeCell ref="DL353:DL359"/>
    <mergeCell ref="DM353:DM359"/>
    <mergeCell ref="DN353:DN359"/>
    <mergeCell ref="DO353:DO359"/>
    <mergeCell ref="DP353:DP359"/>
    <mergeCell ref="DQ353:DQ359"/>
    <mergeCell ref="DR353:DR359"/>
    <mergeCell ref="CC360:CC366"/>
    <mergeCell ref="CD360:CD366"/>
    <mergeCell ref="CE360:CE366"/>
    <mergeCell ref="CF360:CF366"/>
    <mergeCell ref="CG360:CG366"/>
    <mergeCell ref="CH360:CH366"/>
    <mergeCell ref="CI360:CI366"/>
    <mergeCell ref="CS360:CS366"/>
    <mergeCell ref="CT360:CT366"/>
    <mergeCell ref="CU360:CU366"/>
    <mergeCell ref="CV360:CV366"/>
    <mergeCell ref="CW360:CW366"/>
    <mergeCell ref="CX360:CX366"/>
    <mergeCell ref="CY360:CY366"/>
    <mergeCell ref="CZ360:CZ366"/>
    <mergeCell ref="DA360:DA366"/>
    <mergeCell ref="DB360:DB366"/>
    <mergeCell ref="DC360:DC366"/>
    <mergeCell ref="DD360:DD366"/>
    <mergeCell ref="DL360:DL366"/>
    <mergeCell ref="DM360:DM366"/>
    <mergeCell ref="DN360:DN366"/>
    <mergeCell ref="DO360:DO366"/>
    <mergeCell ref="DP360:DP366"/>
    <mergeCell ref="DQ360:DQ366"/>
    <mergeCell ref="DR360:DR366"/>
    <mergeCell ref="CC367:CC373"/>
    <mergeCell ref="CD367:CD373"/>
    <mergeCell ref="CE367:CE373"/>
    <mergeCell ref="CF367:CF373"/>
    <mergeCell ref="CG367:CG373"/>
    <mergeCell ref="CH367:CH373"/>
    <mergeCell ref="CI367:CI373"/>
    <mergeCell ref="CS367:CS373"/>
    <mergeCell ref="CT367:CT373"/>
    <mergeCell ref="CU367:CU373"/>
    <mergeCell ref="CV367:CV373"/>
    <mergeCell ref="CW367:CW373"/>
    <mergeCell ref="CX367:CX373"/>
    <mergeCell ref="CY367:CY373"/>
    <mergeCell ref="CZ367:CZ373"/>
    <mergeCell ref="DA367:DA373"/>
    <mergeCell ref="DB367:DB373"/>
    <mergeCell ref="DC367:DC373"/>
    <mergeCell ref="DD367:DD373"/>
    <mergeCell ref="DL367:DL373"/>
    <mergeCell ref="DM367:DM373"/>
    <mergeCell ref="DN367:DN373"/>
    <mergeCell ref="DO367:DO373"/>
    <mergeCell ref="DP367:DP373"/>
    <mergeCell ref="DQ367:DQ373"/>
    <mergeCell ref="DR367:DR373"/>
    <mergeCell ref="CC374:CC380"/>
    <mergeCell ref="CD374:CD380"/>
    <mergeCell ref="CE374:CE380"/>
    <mergeCell ref="CF374:CF380"/>
    <mergeCell ref="CG374:CG380"/>
    <mergeCell ref="CH374:CH380"/>
    <mergeCell ref="CI374:CI380"/>
    <mergeCell ref="CS374:CS380"/>
    <mergeCell ref="CT374:CT380"/>
    <mergeCell ref="CU374:CU380"/>
    <mergeCell ref="CV374:CV380"/>
    <mergeCell ref="CW374:CW380"/>
    <mergeCell ref="CX374:CX380"/>
    <mergeCell ref="CY374:CY380"/>
    <mergeCell ref="CZ374:CZ380"/>
    <mergeCell ref="DA374:DA380"/>
    <mergeCell ref="DB374:DB380"/>
    <mergeCell ref="DC374:DC380"/>
    <mergeCell ref="DD374:DD380"/>
    <mergeCell ref="DL374:DL380"/>
    <mergeCell ref="DM374:DM380"/>
    <mergeCell ref="DN374:DN380"/>
    <mergeCell ref="DO374:DO380"/>
    <mergeCell ref="DP374:DP380"/>
    <mergeCell ref="DQ374:DQ380"/>
    <mergeCell ref="DR374:DR380"/>
    <mergeCell ref="CC381:CC387"/>
    <mergeCell ref="CD381:CD387"/>
    <mergeCell ref="CE381:CE387"/>
    <mergeCell ref="CF381:CF387"/>
    <mergeCell ref="CG381:CG387"/>
    <mergeCell ref="CH381:CH387"/>
    <mergeCell ref="CI381:CI387"/>
    <mergeCell ref="CS381:CS387"/>
    <mergeCell ref="CT381:CT387"/>
    <mergeCell ref="CU381:CU387"/>
    <mergeCell ref="CV381:CV387"/>
    <mergeCell ref="CW381:CW387"/>
    <mergeCell ref="CX381:CX387"/>
    <mergeCell ref="CY381:CY387"/>
    <mergeCell ref="CZ381:CZ387"/>
    <mergeCell ref="DA381:DA387"/>
    <mergeCell ref="DB381:DB387"/>
    <mergeCell ref="DC381:DC387"/>
    <mergeCell ref="DD381:DD387"/>
    <mergeCell ref="DL381:DL387"/>
    <mergeCell ref="DM381:DM387"/>
    <mergeCell ref="DN381:DN387"/>
    <mergeCell ref="DO381:DO387"/>
    <mergeCell ref="DP381:DP387"/>
    <mergeCell ref="DQ381:DQ387"/>
    <mergeCell ref="DR381:DR387"/>
    <mergeCell ref="CC388:CC394"/>
    <mergeCell ref="CD388:CD394"/>
    <mergeCell ref="CE388:CE394"/>
    <mergeCell ref="CF388:CF394"/>
    <mergeCell ref="CG388:CG394"/>
    <mergeCell ref="CH388:CH394"/>
    <mergeCell ref="CI388:CI394"/>
    <mergeCell ref="CS388:CS394"/>
    <mergeCell ref="CT388:CT394"/>
    <mergeCell ref="CU388:CU394"/>
    <mergeCell ref="CV388:CV394"/>
    <mergeCell ref="CW388:CW394"/>
    <mergeCell ref="CX388:CX394"/>
    <mergeCell ref="CY388:CY394"/>
    <mergeCell ref="CZ388:CZ394"/>
    <mergeCell ref="DA388:DA394"/>
    <mergeCell ref="DB388:DB394"/>
    <mergeCell ref="DC388:DC394"/>
    <mergeCell ref="DD388:DD394"/>
    <mergeCell ref="DL388:DL394"/>
    <mergeCell ref="DM388:DM394"/>
    <mergeCell ref="DN388:DN394"/>
    <mergeCell ref="DO388:DO394"/>
    <mergeCell ref="DP388:DP394"/>
    <mergeCell ref="DQ388:DQ394"/>
    <mergeCell ref="DR388:DR394"/>
    <mergeCell ref="CC395:CC401"/>
    <mergeCell ref="CD395:CD401"/>
    <mergeCell ref="CE395:CE401"/>
    <mergeCell ref="CF395:CF401"/>
    <mergeCell ref="CG395:CG401"/>
    <mergeCell ref="CH395:CH401"/>
    <mergeCell ref="CI395:CI401"/>
    <mergeCell ref="CS395:CS401"/>
    <mergeCell ref="CT395:CT401"/>
    <mergeCell ref="CU395:CU401"/>
    <mergeCell ref="CV395:CV401"/>
    <mergeCell ref="CW395:CW401"/>
    <mergeCell ref="CX395:CX401"/>
    <mergeCell ref="CY395:CY401"/>
    <mergeCell ref="CZ395:CZ401"/>
    <mergeCell ref="DA395:DA401"/>
    <mergeCell ref="DB395:DB401"/>
    <mergeCell ref="DC395:DC401"/>
    <mergeCell ref="DD395:DD401"/>
    <mergeCell ref="DL395:DL401"/>
    <mergeCell ref="DM395:DM401"/>
    <mergeCell ref="DN395:DN401"/>
    <mergeCell ref="DO395:DO401"/>
    <mergeCell ref="DP395:DP401"/>
    <mergeCell ref="DQ395:DQ401"/>
    <mergeCell ref="DR395:DR401"/>
    <mergeCell ref="CC402:CC408"/>
    <mergeCell ref="CD402:CD408"/>
    <mergeCell ref="CE402:CE408"/>
    <mergeCell ref="CF402:CF408"/>
    <mergeCell ref="CG402:CG408"/>
    <mergeCell ref="CH402:CH408"/>
    <mergeCell ref="CI402:CI408"/>
    <mergeCell ref="CS402:CS408"/>
    <mergeCell ref="CT402:CT408"/>
    <mergeCell ref="CU402:CU408"/>
    <mergeCell ref="CV402:CV408"/>
    <mergeCell ref="CW402:CW408"/>
    <mergeCell ref="CX402:CX408"/>
    <mergeCell ref="CY402:CY408"/>
    <mergeCell ref="CZ402:CZ408"/>
    <mergeCell ref="DA402:DA408"/>
    <mergeCell ref="DB402:DB408"/>
    <mergeCell ref="DC402:DC408"/>
    <mergeCell ref="DD402:DD408"/>
    <mergeCell ref="DL402:DL408"/>
    <mergeCell ref="DM402:DM408"/>
    <mergeCell ref="DN402:DN408"/>
    <mergeCell ref="DO402:DO408"/>
    <mergeCell ref="DP402:DP408"/>
    <mergeCell ref="DQ402:DQ408"/>
    <mergeCell ref="DR402:DR408"/>
    <mergeCell ref="CC409:CC415"/>
    <mergeCell ref="CD409:CD415"/>
    <mergeCell ref="CE409:CE415"/>
    <mergeCell ref="CF409:CF415"/>
    <mergeCell ref="CG409:CG415"/>
    <mergeCell ref="CH409:CH415"/>
    <mergeCell ref="CI409:CI415"/>
    <mergeCell ref="CS409:CS415"/>
    <mergeCell ref="CT409:CT415"/>
    <mergeCell ref="CU409:CU415"/>
    <mergeCell ref="CV409:CV415"/>
    <mergeCell ref="CW409:CW415"/>
    <mergeCell ref="CX409:CX415"/>
    <mergeCell ref="CY409:CY415"/>
    <mergeCell ref="CZ409:CZ415"/>
    <mergeCell ref="DA409:DA415"/>
    <mergeCell ref="DB409:DB415"/>
    <mergeCell ref="DC409:DC415"/>
    <mergeCell ref="DD409:DD415"/>
    <mergeCell ref="DL409:DL415"/>
    <mergeCell ref="DM409:DM415"/>
    <mergeCell ref="DN409:DN415"/>
    <mergeCell ref="DO409:DO415"/>
    <mergeCell ref="DP409:DP415"/>
    <mergeCell ref="DQ409:DQ415"/>
    <mergeCell ref="DR409:DR415"/>
    <mergeCell ref="CC416:CC422"/>
    <mergeCell ref="CD416:CD422"/>
    <mergeCell ref="CE416:CE422"/>
    <mergeCell ref="CF416:CF422"/>
    <mergeCell ref="CG416:CG422"/>
    <mergeCell ref="CH416:CH422"/>
    <mergeCell ref="CI416:CI422"/>
    <mergeCell ref="CS416:CS422"/>
    <mergeCell ref="CT416:CT422"/>
    <mergeCell ref="CU416:CU422"/>
    <mergeCell ref="CV416:CV422"/>
    <mergeCell ref="CW416:CW422"/>
    <mergeCell ref="CX416:CX422"/>
    <mergeCell ref="CY416:CY422"/>
    <mergeCell ref="CZ416:CZ422"/>
    <mergeCell ref="DA416:DA422"/>
    <mergeCell ref="DB416:DB422"/>
    <mergeCell ref="DC416:DC422"/>
    <mergeCell ref="DD416:DD422"/>
    <mergeCell ref="DL416:DL422"/>
    <mergeCell ref="DM416:DM422"/>
    <mergeCell ref="DN416:DN422"/>
    <mergeCell ref="DO416:DO422"/>
    <mergeCell ref="DP416:DP422"/>
    <mergeCell ref="DQ416:DQ422"/>
    <mergeCell ref="DR416:DR422"/>
    <mergeCell ref="CC423:CC429"/>
    <mergeCell ref="CD423:CD429"/>
    <mergeCell ref="CE423:CE429"/>
    <mergeCell ref="CF423:CF429"/>
    <mergeCell ref="CG423:CG429"/>
    <mergeCell ref="CH423:CH429"/>
    <mergeCell ref="CI423:CI429"/>
    <mergeCell ref="CS423:CS429"/>
    <mergeCell ref="CT423:CT429"/>
    <mergeCell ref="CU423:CU429"/>
    <mergeCell ref="CV423:CV429"/>
    <mergeCell ref="CW423:CW429"/>
    <mergeCell ref="CX423:CX429"/>
    <mergeCell ref="CY423:CY429"/>
    <mergeCell ref="CZ423:CZ429"/>
    <mergeCell ref="DA423:DA429"/>
    <mergeCell ref="DB423:DB429"/>
    <mergeCell ref="DC423:DC429"/>
    <mergeCell ref="DD423:DD429"/>
    <mergeCell ref="DL423:DL429"/>
    <mergeCell ref="DM423:DM429"/>
    <mergeCell ref="DN423:DN429"/>
    <mergeCell ref="DO423:DO429"/>
    <mergeCell ref="DP423:DP429"/>
    <mergeCell ref="DQ423:DQ429"/>
    <mergeCell ref="DR423:DR429"/>
    <mergeCell ref="CC430:CC436"/>
    <mergeCell ref="CD430:CD436"/>
    <mergeCell ref="CE430:CE436"/>
    <mergeCell ref="CF430:CF436"/>
    <mergeCell ref="CG430:CG436"/>
    <mergeCell ref="CH430:CH436"/>
    <mergeCell ref="CI430:CI436"/>
    <mergeCell ref="CS430:CS436"/>
    <mergeCell ref="CT430:CT436"/>
    <mergeCell ref="CU430:CU436"/>
    <mergeCell ref="CV430:CV436"/>
    <mergeCell ref="CW430:CW436"/>
    <mergeCell ref="CX430:CX436"/>
    <mergeCell ref="CY430:CY436"/>
    <mergeCell ref="CZ430:CZ436"/>
    <mergeCell ref="DA430:DA436"/>
    <mergeCell ref="DB430:DB436"/>
    <mergeCell ref="DC430:DC436"/>
    <mergeCell ref="DD430:DD436"/>
    <mergeCell ref="DL430:DL436"/>
    <mergeCell ref="DM430:DM436"/>
    <mergeCell ref="DN430:DN436"/>
    <mergeCell ref="DO430:DO436"/>
    <mergeCell ref="DP430:DP436"/>
    <mergeCell ref="DQ430:DQ436"/>
    <mergeCell ref="DR430:DR436"/>
    <mergeCell ref="CC437:CC443"/>
    <mergeCell ref="CD437:CD443"/>
    <mergeCell ref="CE437:CE443"/>
    <mergeCell ref="CF437:CF443"/>
    <mergeCell ref="CG437:CG443"/>
    <mergeCell ref="CH437:CH443"/>
    <mergeCell ref="CI437:CI443"/>
    <mergeCell ref="CS437:CS443"/>
    <mergeCell ref="CT437:CT443"/>
    <mergeCell ref="CU437:CU443"/>
    <mergeCell ref="CV437:CV443"/>
    <mergeCell ref="CW437:CW443"/>
    <mergeCell ref="CX437:CX443"/>
    <mergeCell ref="CY437:CY443"/>
    <mergeCell ref="CZ437:CZ443"/>
    <mergeCell ref="DA437:DA443"/>
    <mergeCell ref="DB437:DB443"/>
    <mergeCell ref="DC437:DC443"/>
    <mergeCell ref="DD437:DD443"/>
    <mergeCell ref="DL437:DL443"/>
    <mergeCell ref="DM437:DM443"/>
    <mergeCell ref="DN437:DN443"/>
    <mergeCell ref="DO437:DO443"/>
    <mergeCell ref="DP437:DP443"/>
    <mergeCell ref="DQ437:DQ443"/>
    <mergeCell ref="DR437:DR443"/>
    <mergeCell ref="CC444:CC450"/>
    <mergeCell ref="CD444:CD450"/>
    <mergeCell ref="CE444:CE450"/>
    <mergeCell ref="CF444:CF450"/>
    <mergeCell ref="CG444:CG450"/>
    <mergeCell ref="CH444:CH450"/>
    <mergeCell ref="CI444:CI450"/>
    <mergeCell ref="CS444:CS450"/>
    <mergeCell ref="CT444:CT450"/>
    <mergeCell ref="CU444:CU450"/>
    <mergeCell ref="CV444:CV450"/>
    <mergeCell ref="CW444:CW450"/>
    <mergeCell ref="CX444:CX450"/>
    <mergeCell ref="CY444:CY450"/>
    <mergeCell ref="CZ444:CZ450"/>
    <mergeCell ref="DA444:DA450"/>
    <mergeCell ref="DB444:DB450"/>
    <mergeCell ref="DC444:DC450"/>
    <mergeCell ref="DD444:DD450"/>
    <mergeCell ref="DL444:DL450"/>
    <mergeCell ref="DM444:DM450"/>
    <mergeCell ref="DN444:DN450"/>
    <mergeCell ref="DO444:DO450"/>
    <mergeCell ref="DP444:DP450"/>
    <mergeCell ref="DQ444:DQ450"/>
    <mergeCell ref="DR444:DR450"/>
    <mergeCell ref="CC451:CC457"/>
    <mergeCell ref="CD451:CD457"/>
    <mergeCell ref="CE451:CE457"/>
    <mergeCell ref="CF451:CF457"/>
    <mergeCell ref="CG451:CG457"/>
    <mergeCell ref="CH451:CH457"/>
    <mergeCell ref="CI451:CI457"/>
    <mergeCell ref="CS451:CS457"/>
    <mergeCell ref="CT451:CT457"/>
    <mergeCell ref="CU451:CU457"/>
    <mergeCell ref="CV451:CV457"/>
    <mergeCell ref="CW451:CW457"/>
    <mergeCell ref="CX451:CX457"/>
    <mergeCell ref="CY451:CY457"/>
    <mergeCell ref="CZ451:CZ457"/>
    <mergeCell ref="DA451:DA457"/>
    <mergeCell ref="DB451:DB457"/>
    <mergeCell ref="DC451:DC457"/>
    <mergeCell ref="DD451:DD457"/>
    <mergeCell ref="DL451:DL457"/>
    <mergeCell ref="DM451:DM457"/>
    <mergeCell ref="DN451:DN457"/>
    <mergeCell ref="DO451:DO457"/>
    <mergeCell ref="DP451:DP457"/>
    <mergeCell ref="DQ451:DQ457"/>
    <mergeCell ref="DR451:DR457"/>
    <mergeCell ref="CC458:CC464"/>
    <mergeCell ref="CD458:CD464"/>
    <mergeCell ref="CE458:CE464"/>
    <mergeCell ref="CF458:CF464"/>
    <mergeCell ref="CG458:CG464"/>
    <mergeCell ref="CH458:CH464"/>
    <mergeCell ref="CI458:CI464"/>
    <mergeCell ref="CS458:CS464"/>
    <mergeCell ref="CT458:CT464"/>
    <mergeCell ref="CU458:CU464"/>
    <mergeCell ref="CV458:CV464"/>
    <mergeCell ref="CW458:CW464"/>
    <mergeCell ref="CX458:CX464"/>
    <mergeCell ref="CY458:CY464"/>
    <mergeCell ref="CZ458:CZ464"/>
    <mergeCell ref="DA458:DA464"/>
    <mergeCell ref="DB458:DB464"/>
    <mergeCell ref="DC458:DC464"/>
    <mergeCell ref="DD458:DD464"/>
    <mergeCell ref="DL458:DL464"/>
    <mergeCell ref="DM458:DM464"/>
    <mergeCell ref="DN458:DN464"/>
    <mergeCell ref="DO458:DO464"/>
    <mergeCell ref="DP458:DP464"/>
    <mergeCell ref="DQ458:DQ464"/>
    <mergeCell ref="DR458:DR464"/>
    <mergeCell ref="DL472:DL478"/>
    <mergeCell ref="DM472:DM478"/>
    <mergeCell ref="DN472:DN478"/>
    <mergeCell ref="DO472:DO478"/>
    <mergeCell ref="CC465:CC471"/>
    <mergeCell ref="CD465:CD471"/>
    <mergeCell ref="CE465:CE471"/>
    <mergeCell ref="CF465:CF471"/>
    <mergeCell ref="CG465:CG471"/>
    <mergeCell ref="CH465:CH471"/>
    <mergeCell ref="CI465:CI471"/>
    <mergeCell ref="CS465:CS471"/>
    <mergeCell ref="CT465:CT471"/>
    <mergeCell ref="CU465:CU471"/>
    <mergeCell ref="CV465:CV471"/>
    <mergeCell ref="CW465:CW471"/>
    <mergeCell ref="CX465:CX471"/>
    <mergeCell ref="CY465:CY471"/>
    <mergeCell ref="CZ465:CZ471"/>
    <mergeCell ref="DA465:DA471"/>
    <mergeCell ref="DB465:DB471"/>
    <mergeCell ref="B437:B443"/>
    <mergeCell ref="B444:B450"/>
    <mergeCell ref="B451:B457"/>
    <mergeCell ref="B458:B464"/>
    <mergeCell ref="DC465:DC471"/>
    <mergeCell ref="DD465:DD471"/>
    <mergeCell ref="DL465:DL471"/>
    <mergeCell ref="DM465:DM471"/>
    <mergeCell ref="DN465:DN471"/>
    <mergeCell ref="DO465:DO471"/>
    <mergeCell ref="DP465:DP471"/>
    <mergeCell ref="DQ465:DQ471"/>
    <mergeCell ref="DR465:DR471"/>
    <mergeCell ref="CC472:CC478"/>
    <mergeCell ref="CD472:CD478"/>
    <mergeCell ref="CE472:CE478"/>
    <mergeCell ref="CF472:CF478"/>
    <mergeCell ref="CG472:CG478"/>
    <mergeCell ref="CH472:CH478"/>
    <mergeCell ref="CI472:CI478"/>
    <mergeCell ref="CS472:CS478"/>
    <mergeCell ref="CT472:CT478"/>
    <mergeCell ref="CU472:CU478"/>
    <mergeCell ref="CV472:CV478"/>
    <mergeCell ref="CW472:CW478"/>
    <mergeCell ref="CX472:CX478"/>
    <mergeCell ref="CY472:CY478"/>
    <mergeCell ref="CZ472:CZ478"/>
    <mergeCell ref="DA472:DA478"/>
    <mergeCell ref="DB472:DB478"/>
    <mergeCell ref="DC472:DC478"/>
    <mergeCell ref="DD472:DD478"/>
    <mergeCell ref="B507:B513"/>
    <mergeCell ref="B514:B520"/>
    <mergeCell ref="B521:B527"/>
    <mergeCell ref="B465:B471"/>
    <mergeCell ref="B472:B478"/>
    <mergeCell ref="B479:B485"/>
    <mergeCell ref="B486:B492"/>
    <mergeCell ref="B493:B499"/>
    <mergeCell ref="B500:B506"/>
    <mergeCell ref="DP472:DP478"/>
    <mergeCell ref="DQ472:DQ478"/>
    <mergeCell ref="DR472:DR478"/>
    <mergeCell ref="B297:B303"/>
    <mergeCell ref="B304:B310"/>
    <mergeCell ref="B311:B317"/>
    <mergeCell ref="B318:B324"/>
    <mergeCell ref="B325:B331"/>
    <mergeCell ref="B332:B338"/>
    <mergeCell ref="B339:B345"/>
    <mergeCell ref="B346:B352"/>
    <mergeCell ref="B353:B359"/>
    <mergeCell ref="B360:B366"/>
    <mergeCell ref="B367:B373"/>
    <mergeCell ref="B374:B380"/>
    <mergeCell ref="B381:B387"/>
    <mergeCell ref="B388:B394"/>
    <mergeCell ref="B395:B401"/>
    <mergeCell ref="B402:B408"/>
    <mergeCell ref="B409:B415"/>
    <mergeCell ref="B416:B422"/>
    <mergeCell ref="B423:B429"/>
    <mergeCell ref="B430:B436"/>
  </mergeCells>
  <conditionalFormatting sqref="BT1 CB2:CI2 CM2:CZ2 DB2:DD2 BT2:BZ2 BT25:BV233 BX25:BZ233 BT475:BZ65536 BT3:BV23 BX3:BZ23 BW3:BW233">
    <cfRule type="cellIs" dxfId="23" priority="24" stopIfTrue="1" operator="lessThan">
      <formula>1</formula>
    </cfRule>
  </conditionalFormatting>
  <conditionalFormatting sqref="CK2">
    <cfRule type="cellIs" dxfId="22" priority="23" stopIfTrue="1" operator="between">
      <formula>0.00001</formula>
      <formula>0.9979</formula>
    </cfRule>
  </conditionalFormatting>
  <conditionalFormatting sqref="CL2">
    <cfRule type="cellIs" dxfId="21" priority="22" stopIfTrue="1" operator="between">
      <formula>0.00001</formula>
      <formula>0.9979</formula>
    </cfRule>
  </conditionalFormatting>
  <conditionalFormatting sqref="CA2">
    <cfRule type="cellIs" dxfId="20" priority="21" stopIfTrue="1" operator="between">
      <formula>0.00001</formula>
      <formula>0.9979</formula>
    </cfRule>
  </conditionalFormatting>
  <conditionalFormatting sqref="CJ2">
    <cfRule type="cellIs" dxfId="19" priority="20" stopIfTrue="1" operator="between">
      <formula>0.00001</formula>
      <formula>0.9979</formula>
    </cfRule>
  </conditionalFormatting>
  <conditionalFormatting sqref="DA2">
    <cfRule type="cellIs" dxfId="18" priority="19" stopIfTrue="1" operator="between">
      <formula>0.00001</formula>
      <formula>0.9979</formula>
    </cfRule>
  </conditionalFormatting>
  <conditionalFormatting sqref="BT25:BV233 BT3:BV23">
    <cfRule type="cellIs" dxfId="17" priority="18" stopIfTrue="1" operator="lessThan">
      <formula>0.98</formula>
    </cfRule>
  </conditionalFormatting>
  <conditionalFormatting sqref="BX25:BZ233 BX3:BZ23 BW3:BW233">
    <cfRule type="cellIs" dxfId="16" priority="17" stopIfTrue="1" operator="lessThan">
      <formula>0.9</formula>
    </cfRule>
  </conditionalFormatting>
  <conditionalFormatting sqref="CC3:CE478">
    <cfRule type="cellIs" dxfId="15" priority="15" stopIfTrue="1" operator="lessThan">
      <formula>0.998</formula>
    </cfRule>
    <cfRule type="cellIs" dxfId="14" priority="16" stopIfTrue="1" operator="lessThan">
      <formula>1</formula>
    </cfRule>
  </conditionalFormatting>
  <conditionalFormatting sqref="CF3:CI478">
    <cfRule type="cellIs" dxfId="13" priority="13" stopIfTrue="1" operator="lessThan">
      <formula>0.95</formula>
    </cfRule>
    <cfRule type="cellIs" dxfId="12" priority="14" stopIfTrue="1" operator="lessThan">
      <formula>1</formula>
    </cfRule>
  </conditionalFormatting>
  <conditionalFormatting sqref="BT24:BV24 BX24:BZ24">
    <cfRule type="cellIs" dxfId="11" priority="12" stopIfTrue="1" operator="lessThan">
      <formula>1</formula>
    </cfRule>
  </conditionalFormatting>
  <conditionalFormatting sqref="BT24:BV24">
    <cfRule type="cellIs" dxfId="10" priority="11" stopIfTrue="1" operator="lessThan">
      <formula>0.98</formula>
    </cfRule>
  </conditionalFormatting>
  <conditionalFormatting sqref="BX24:BZ24">
    <cfRule type="cellIs" dxfId="9" priority="10" stopIfTrue="1" operator="lessThan">
      <formula>0.95</formula>
    </cfRule>
  </conditionalFormatting>
  <conditionalFormatting sqref="CL3:CR233 CS3:CY478">
    <cfRule type="cellIs" dxfId="8" priority="9" stopIfTrue="1" operator="lessThan">
      <formula>1</formula>
    </cfRule>
  </conditionalFormatting>
  <conditionalFormatting sqref="BT234:BZ474">
    <cfRule type="cellIs" dxfId="7" priority="8" stopIfTrue="1" operator="lessThan">
      <formula>1</formula>
    </cfRule>
  </conditionalFormatting>
  <conditionalFormatting sqref="BT234:BV474">
    <cfRule type="cellIs" dxfId="6" priority="7" stopIfTrue="1" operator="lessThan">
      <formula>0.98</formula>
    </cfRule>
  </conditionalFormatting>
  <conditionalFormatting sqref="BW234:BZ474">
    <cfRule type="cellIs" dxfId="5" priority="6" stopIfTrue="1" operator="lessThan">
      <formula>0.9</formula>
    </cfRule>
  </conditionalFormatting>
  <conditionalFormatting sqref="CL234:CL474">
    <cfRule type="cellIs" dxfId="4" priority="5" stopIfTrue="1" operator="lessThan">
      <formula>1</formula>
    </cfRule>
  </conditionalFormatting>
  <conditionalFormatting sqref="CM234:CR474">
    <cfRule type="cellIs" dxfId="3" priority="4" stopIfTrue="1" operator="lessThan">
      <formula>1</formula>
    </cfRule>
  </conditionalFormatting>
  <conditionalFormatting sqref="DE3:DK474 DL3:DO478">
    <cfRule type="cellIs" dxfId="2" priority="3" stopIfTrue="1" operator="greaterThan">
      <formula>0</formula>
    </cfRule>
  </conditionalFormatting>
  <conditionalFormatting sqref="DE2:DK2">
    <cfRule type="cellIs" dxfId="1" priority="2" stopIfTrue="1" operator="lessThan">
      <formula>1</formula>
    </cfRule>
  </conditionalFormatting>
  <conditionalFormatting sqref="DL2:DR2">
    <cfRule type="cellIs" dxfId="0" priority="1" stopIfTrue="1" operator="lessThan">
      <formula>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Macro4">
                <anchor moveWithCells="1" sizeWithCells="1">
                  <from>
                    <xdr:col>0</xdr:col>
                    <xdr:colOff>266700</xdr:colOff>
                    <xdr:row>0</xdr:row>
                    <xdr:rowOff>209550</xdr:rowOff>
                  </from>
                  <to>
                    <xdr:col>2</xdr:col>
                    <xdr:colOff>638175</xdr:colOff>
                    <xdr:row>0</xdr:row>
                    <xdr:rowOff>695325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12503"/>
  <sheetViews>
    <sheetView topLeftCell="I1" zoomScale="85" zoomScaleNormal="85" workbookViewId="0">
      <selection activeCell="N25" sqref="N25"/>
    </sheetView>
  </sheetViews>
  <sheetFormatPr baseColWidth="10" defaultRowHeight="15" x14ac:dyDescent="0.25"/>
  <cols>
    <col min="1" max="1" width="11.42578125" style="135" customWidth="1"/>
    <col min="2" max="2" width="9.42578125" style="135" customWidth="1"/>
    <col min="3" max="3" width="42.42578125" style="135" customWidth="1"/>
    <col min="4" max="4" width="31.28515625" style="135" customWidth="1"/>
    <col min="5" max="5" width="12" style="134" bestFit="1" customWidth="1"/>
    <col min="6" max="7" width="21.7109375" style="133" customWidth="1"/>
    <col min="8" max="8" width="15.5703125" style="132" customWidth="1"/>
    <col min="9" max="9" width="16.7109375" style="131" customWidth="1"/>
    <col min="10" max="12" width="16.42578125" style="130" customWidth="1"/>
    <col min="13" max="13" width="70.5703125" style="130" customWidth="1"/>
    <col min="14" max="15" width="11.42578125" style="130"/>
    <col min="16" max="16" width="10.140625" style="130" customWidth="1"/>
    <col min="17" max="16384" width="11.42578125" style="130"/>
  </cols>
  <sheetData>
    <row r="1" spans="1:20" ht="15" customHeight="1" thickBot="1" x14ac:dyDescent="0.3">
      <c r="A1" s="398" t="s">
        <v>850</v>
      </c>
      <c r="B1" s="399"/>
      <c r="C1" s="399"/>
      <c r="D1" s="400"/>
      <c r="E1" s="393" t="s">
        <v>849</v>
      </c>
      <c r="F1" s="406" t="s">
        <v>848</v>
      </c>
      <c r="G1" s="412" t="s">
        <v>847</v>
      </c>
      <c r="H1" s="408" t="s">
        <v>846</v>
      </c>
      <c r="I1" s="410" t="s">
        <v>845</v>
      </c>
      <c r="J1" s="414" t="s">
        <v>844</v>
      </c>
      <c r="K1" s="463" t="s">
        <v>843</v>
      </c>
      <c r="L1" s="406" t="s">
        <v>856</v>
      </c>
    </row>
    <row r="2" spans="1:20" ht="15.75" thickBot="1" x14ac:dyDescent="0.3">
      <c r="A2" s="401" t="s">
        <v>842</v>
      </c>
      <c r="B2" s="402"/>
      <c r="C2" s="402"/>
      <c r="D2" s="403"/>
      <c r="E2" s="394"/>
      <c r="F2" s="407"/>
      <c r="G2" s="413"/>
      <c r="H2" s="409"/>
      <c r="I2" s="411"/>
      <c r="J2" s="415"/>
      <c r="K2" s="464"/>
      <c r="L2" s="407"/>
      <c r="M2" s="214" t="s">
        <v>841</v>
      </c>
      <c r="N2" s="213" t="s">
        <v>840</v>
      </c>
      <c r="O2" s="212">
        <v>2</v>
      </c>
      <c r="P2" s="211">
        <v>21</v>
      </c>
      <c r="Q2" s="210">
        <v>9</v>
      </c>
      <c r="R2" s="210">
        <v>18</v>
      </c>
      <c r="S2" s="210">
        <v>7.5</v>
      </c>
      <c r="T2" s="209">
        <v>10.5</v>
      </c>
    </row>
    <row r="3" spans="1:20" ht="15.75" thickBot="1" x14ac:dyDescent="0.3">
      <c r="A3" s="466" t="s">
        <v>526</v>
      </c>
      <c r="B3" s="467" t="s">
        <v>839</v>
      </c>
      <c r="C3" s="208" t="s">
        <v>838</v>
      </c>
      <c r="D3" s="468" t="s">
        <v>628</v>
      </c>
      <c r="E3" s="207">
        <f t="shared" ref="E3:E8" si="0">1/5</f>
        <v>0.2</v>
      </c>
      <c r="F3" s="159">
        <v>0</v>
      </c>
      <c r="G3" s="159" t="s">
        <v>851</v>
      </c>
      <c r="H3" s="184" t="str">
        <f t="shared" ref="H3:H34" si="1">IF(G3="O",(($O$11-(F3*E3))/($O$11)),"100,00%")</f>
        <v>100,00%</v>
      </c>
      <c r="I3" s="175" t="str">
        <f>H3</f>
        <v>100,00%</v>
      </c>
      <c r="J3" s="152">
        <f t="shared" ref="J3:J34" ca="1" si="2">(($O$11-(F3*E3))/($O$11))</f>
        <v>1</v>
      </c>
      <c r="K3" s="152">
        <f ca="1">J3</f>
        <v>1</v>
      </c>
      <c r="L3" s="159">
        <f>F3*E3</f>
        <v>0</v>
      </c>
      <c r="M3" s="206">
        <f ca="1">TODAY()-M7</f>
        <v>42799</v>
      </c>
      <c r="N3" s="203" t="s">
        <v>837</v>
      </c>
      <c r="O3" s="202">
        <v>3</v>
      </c>
      <c r="P3" s="201">
        <v>21</v>
      </c>
      <c r="Q3" s="200">
        <v>9</v>
      </c>
      <c r="R3" s="200">
        <v>22</v>
      </c>
      <c r="S3" s="200">
        <v>7.5</v>
      </c>
      <c r="T3" s="199">
        <v>10.5</v>
      </c>
    </row>
    <row r="4" spans="1:20" x14ac:dyDescent="0.25">
      <c r="A4" s="447"/>
      <c r="B4" s="430"/>
      <c r="C4" s="170" t="s">
        <v>836</v>
      </c>
      <c r="D4" s="442"/>
      <c r="E4" s="166">
        <f t="shared" si="0"/>
        <v>0.2</v>
      </c>
      <c r="F4" s="165">
        <v>0</v>
      </c>
      <c r="G4" s="165" t="s">
        <v>202</v>
      </c>
      <c r="H4" s="184" t="str">
        <f t="shared" si="1"/>
        <v>100,00%</v>
      </c>
      <c r="I4" s="164">
        <f t="shared" ref="I4:I35" si="3">I3*H4</f>
        <v>1</v>
      </c>
      <c r="J4" s="155">
        <f t="shared" ca="1" si="2"/>
        <v>1</v>
      </c>
      <c r="K4" s="155">
        <f t="shared" ref="K4:K35" ca="1" si="4">K3*J4</f>
        <v>1</v>
      </c>
      <c r="L4" s="159">
        <f t="shared" ref="L4:L67" si="5">F4*E4</f>
        <v>0</v>
      </c>
      <c r="N4" s="203" t="s">
        <v>835</v>
      </c>
      <c r="O4" s="202">
        <v>4</v>
      </c>
      <c r="P4" s="201">
        <v>21</v>
      </c>
      <c r="Q4" s="200">
        <v>9</v>
      </c>
      <c r="R4" s="200">
        <v>22</v>
      </c>
      <c r="S4" s="200">
        <v>7.5</v>
      </c>
      <c r="T4" s="199">
        <v>10.5</v>
      </c>
    </row>
    <row r="5" spans="1:20" ht="15.75" thickBot="1" x14ac:dyDescent="0.3">
      <c r="A5" s="447"/>
      <c r="B5" s="430"/>
      <c r="C5" s="170" t="s">
        <v>834</v>
      </c>
      <c r="D5" s="442"/>
      <c r="E5" s="166">
        <f t="shared" si="0"/>
        <v>0.2</v>
      </c>
      <c r="F5" s="165">
        <v>0</v>
      </c>
      <c r="G5" s="165" t="s">
        <v>202</v>
      </c>
      <c r="H5" s="184" t="str">
        <f t="shared" si="1"/>
        <v>100,00%</v>
      </c>
      <c r="I5" s="164">
        <f t="shared" si="3"/>
        <v>1</v>
      </c>
      <c r="J5" s="155">
        <f t="shared" ca="1" si="2"/>
        <v>1</v>
      </c>
      <c r="K5" s="155">
        <f t="shared" ca="1" si="4"/>
        <v>1</v>
      </c>
      <c r="L5" s="159">
        <f t="shared" si="5"/>
        <v>0</v>
      </c>
      <c r="N5" s="203" t="s">
        <v>833</v>
      </c>
      <c r="O5" s="202">
        <v>5</v>
      </c>
      <c r="P5" s="201">
        <v>21</v>
      </c>
      <c r="Q5" s="200">
        <v>9</v>
      </c>
      <c r="R5" s="200">
        <v>22</v>
      </c>
      <c r="S5" s="200">
        <v>7.5</v>
      </c>
      <c r="T5" s="199">
        <v>10.5</v>
      </c>
    </row>
    <row r="6" spans="1:20" ht="19.5" thickBot="1" x14ac:dyDescent="0.3">
      <c r="A6" s="447"/>
      <c r="B6" s="430"/>
      <c r="C6" s="170" t="s">
        <v>832</v>
      </c>
      <c r="D6" s="442"/>
      <c r="E6" s="166">
        <f t="shared" si="0"/>
        <v>0.2</v>
      </c>
      <c r="F6" s="165">
        <v>0</v>
      </c>
      <c r="G6" s="165" t="s">
        <v>202</v>
      </c>
      <c r="H6" s="184" t="str">
        <f t="shared" si="1"/>
        <v>100,00%</v>
      </c>
      <c r="I6" s="164">
        <f t="shared" si="3"/>
        <v>1</v>
      </c>
      <c r="J6" s="155">
        <f t="shared" ca="1" si="2"/>
        <v>1</v>
      </c>
      <c r="K6" s="155">
        <f t="shared" ca="1" si="4"/>
        <v>1</v>
      </c>
      <c r="L6" s="159">
        <f t="shared" si="5"/>
        <v>0</v>
      </c>
      <c r="M6" s="205" t="s">
        <v>831</v>
      </c>
      <c r="N6" s="203" t="s">
        <v>830</v>
      </c>
      <c r="O6" s="202">
        <v>6</v>
      </c>
      <c r="P6" s="201">
        <v>21</v>
      </c>
      <c r="Q6" s="200">
        <v>9</v>
      </c>
      <c r="R6" s="200">
        <v>22</v>
      </c>
      <c r="S6" s="200">
        <v>7.5</v>
      </c>
      <c r="T6" s="199">
        <v>10.5</v>
      </c>
    </row>
    <row r="7" spans="1:20" ht="15.75" thickBot="1" x14ac:dyDescent="0.3">
      <c r="A7" s="447"/>
      <c r="B7" s="430"/>
      <c r="C7" s="170" t="s">
        <v>829</v>
      </c>
      <c r="D7" s="442"/>
      <c r="E7" s="166">
        <f t="shared" si="0"/>
        <v>0.2</v>
      </c>
      <c r="F7" s="165">
        <v>0</v>
      </c>
      <c r="G7" s="165" t="s">
        <v>202</v>
      </c>
      <c r="H7" s="184" t="str">
        <f t="shared" si="1"/>
        <v>100,00%</v>
      </c>
      <c r="I7" s="164">
        <f t="shared" si="3"/>
        <v>1</v>
      </c>
      <c r="J7" s="155">
        <f t="shared" ca="1" si="2"/>
        <v>1</v>
      </c>
      <c r="K7" s="155">
        <f t="shared" ca="1" si="4"/>
        <v>1</v>
      </c>
      <c r="L7" s="159">
        <f t="shared" si="5"/>
        <v>0</v>
      </c>
      <c r="M7" s="204">
        <v>1</v>
      </c>
      <c r="N7" s="203" t="s">
        <v>828</v>
      </c>
      <c r="O7" s="202">
        <v>7</v>
      </c>
      <c r="P7" s="201">
        <v>15</v>
      </c>
      <c r="Q7" s="200">
        <v>0</v>
      </c>
      <c r="R7" s="200">
        <v>12</v>
      </c>
      <c r="S7" s="200">
        <v>7.5</v>
      </c>
      <c r="T7" s="199">
        <v>0</v>
      </c>
    </row>
    <row r="8" spans="1:20" ht="15.75" thickBot="1" x14ac:dyDescent="0.3">
      <c r="A8" s="447"/>
      <c r="B8" s="430"/>
      <c r="C8" s="170" t="s">
        <v>827</v>
      </c>
      <c r="D8" s="442"/>
      <c r="E8" s="166">
        <f t="shared" si="0"/>
        <v>0.2</v>
      </c>
      <c r="F8" s="165">
        <v>0</v>
      </c>
      <c r="G8" s="165" t="s">
        <v>202</v>
      </c>
      <c r="H8" s="184" t="str">
        <f t="shared" si="1"/>
        <v>100,00%</v>
      </c>
      <c r="I8" s="164">
        <f t="shared" si="3"/>
        <v>1</v>
      </c>
      <c r="J8" s="155">
        <f t="shared" ca="1" si="2"/>
        <v>1</v>
      </c>
      <c r="K8" s="155">
        <f t="shared" ca="1" si="4"/>
        <v>1</v>
      </c>
      <c r="L8" s="159">
        <f t="shared" si="5"/>
        <v>0</v>
      </c>
      <c r="N8" s="198" t="s">
        <v>826</v>
      </c>
      <c r="O8" s="197">
        <v>1</v>
      </c>
      <c r="P8" s="196">
        <v>16</v>
      </c>
      <c r="Q8" s="195">
        <v>0</v>
      </c>
      <c r="R8" s="195">
        <v>8</v>
      </c>
      <c r="S8" s="195">
        <v>0</v>
      </c>
      <c r="T8" s="194">
        <v>0</v>
      </c>
    </row>
    <row r="9" spans="1:20" ht="15.75" thickBot="1" x14ac:dyDescent="0.3">
      <c r="A9" s="447"/>
      <c r="B9" s="430"/>
      <c r="C9" s="170" t="s">
        <v>825</v>
      </c>
      <c r="D9" s="442" t="s">
        <v>516</v>
      </c>
      <c r="E9" s="166">
        <f t="shared" ref="E9:E25" si="6">(1/5)/2</f>
        <v>0.1</v>
      </c>
      <c r="F9" s="165">
        <v>0</v>
      </c>
      <c r="G9" s="165" t="s">
        <v>202</v>
      </c>
      <c r="H9" s="184" t="str">
        <f t="shared" si="1"/>
        <v>100,00%</v>
      </c>
      <c r="I9" s="164">
        <f t="shared" si="3"/>
        <v>1</v>
      </c>
      <c r="J9" s="155">
        <f t="shared" ca="1" si="2"/>
        <v>1</v>
      </c>
      <c r="K9" s="155">
        <f t="shared" ca="1" si="4"/>
        <v>1</v>
      </c>
      <c r="L9" s="159">
        <f t="shared" si="5"/>
        <v>0</v>
      </c>
    </row>
    <row r="10" spans="1:20" ht="15.75" thickBot="1" x14ac:dyDescent="0.3">
      <c r="A10" s="447"/>
      <c r="B10" s="430"/>
      <c r="C10" s="170" t="s">
        <v>824</v>
      </c>
      <c r="D10" s="442"/>
      <c r="E10" s="166">
        <f t="shared" si="6"/>
        <v>0.1</v>
      </c>
      <c r="F10" s="165">
        <v>0</v>
      </c>
      <c r="G10" s="165" t="s">
        <v>202</v>
      </c>
      <c r="H10" s="184" t="str">
        <f t="shared" si="1"/>
        <v>100,00%</v>
      </c>
      <c r="I10" s="164">
        <f t="shared" si="3"/>
        <v>1</v>
      </c>
      <c r="J10" s="155">
        <f t="shared" ca="1" si="2"/>
        <v>1</v>
      </c>
      <c r="K10" s="155">
        <f t="shared" ca="1" si="4"/>
        <v>1</v>
      </c>
      <c r="L10" s="159">
        <f t="shared" si="5"/>
        <v>0</v>
      </c>
      <c r="M10" s="451" t="s">
        <v>823</v>
      </c>
      <c r="N10" s="452"/>
      <c r="O10" s="193">
        <f ca="1">WEEKDAY(M3)</f>
        <v>1</v>
      </c>
      <c r="P10" s="193" t="s">
        <v>853</v>
      </c>
      <c r="Q10" s="193" t="s">
        <v>855</v>
      </c>
      <c r="R10" s="193" t="s">
        <v>854</v>
      </c>
    </row>
    <row r="11" spans="1:20" ht="15.75" thickBot="1" x14ac:dyDescent="0.3">
      <c r="A11" s="447"/>
      <c r="B11" s="430"/>
      <c r="C11" s="170" t="s">
        <v>822</v>
      </c>
      <c r="D11" s="442"/>
      <c r="E11" s="166">
        <f t="shared" si="6"/>
        <v>0.1</v>
      </c>
      <c r="F11" s="165">
        <v>0</v>
      </c>
      <c r="G11" s="165" t="s">
        <v>202</v>
      </c>
      <c r="H11" s="184" t="str">
        <f t="shared" si="1"/>
        <v>100,00%</v>
      </c>
      <c r="I11" s="164">
        <f t="shared" si="3"/>
        <v>1</v>
      </c>
      <c r="J11" s="155">
        <f t="shared" ca="1" si="2"/>
        <v>1</v>
      </c>
      <c r="K11" s="155">
        <f t="shared" ca="1" si="4"/>
        <v>1</v>
      </c>
      <c r="L11" s="159">
        <f t="shared" si="5"/>
        <v>0</v>
      </c>
      <c r="M11" s="405" t="s">
        <v>821</v>
      </c>
      <c r="N11" s="405"/>
      <c r="O11" s="192">
        <f ca="1">VLOOKUP(O10,O2:T8,2,FALSE)</f>
        <v>16</v>
      </c>
      <c r="P11" s="192">
        <f>COUNTIF(F3:F164,"&gt;0")</f>
        <v>0</v>
      </c>
      <c r="Q11" s="192">
        <f>SUM(F3:F164)</f>
        <v>0</v>
      </c>
      <c r="R11" s="192">
        <f>SUM(L3:L164)</f>
        <v>0</v>
      </c>
    </row>
    <row r="12" spans="1:20" ht="15.75" thickBot="1" x14ac:dyDescent="0.3">
      <c r="A12" s="447"/>
      <c r="B12" s="430"/>
      <c r="C12" s="170" t="s">
        <v>820</v>
      </c>
      <c r="D12" s="422" t="s">
        <v>512</v>
      </c>
      <c r="E12" s="166">
        <f t="shared" si="6"/>
        <v>0.1</v>
      </c>
      <c r="F12" s="165">
        <v>0</v>
      </c>
      <c r="G12" s="165" t="s">
        <v>202</v>
      </c>
      <c r="H12" s="184" t="str">
        <f t="shared" si="1"/>
        <v>100,00%</v>
      </c>
      <c r="I12" s="164">
        <f t="shared" si="3"/>
        <v>1</v>
      </c>
      <c r="J12" s="155">
        <f t="shared" ca="1" si="2"/>
        <v>1</v>
      </c>
      <c r="K12" s="155">
        <f t="shared" ca="1" si="4"/>
        <v>1</v>
      </c>
      <c r="L12" s="159">
        <f t="shared" si="5"/>
        <v>0</v>
      </c>
      <c r="M12" s="405" t="s">
        <v>819</v>
      </c>
      <c r="N12" s="405"/>
      <c r="O12" s="192">
        <f ca="1">VLOOKUP(O10,O2:T8,3,FALSE)</f>
        <v>0</v>
      </c>
      <c r="P12" s="192">
        <f>COUNTIF(F167:F250,"&gt;0")</f>
        <v>0</v>
      </c>
      <c r="Q12" s="192">
        <f>SUM(F167:F250)</f>
        <v>0</v>
      </c>
      <c r="R12" s="192">
        <f>SUM(L167:L250)</f>
        <v>0</v>
      </c>
    </row>
    <row r="13" spans="1:20" ht="15.75" thickBot="1" x14ac:dyDescent="0.3">
      <c r="A13" s="447"/>
      <c r="B13" s="430"/>
      <c r="C13" s="170" t="s">
        <v>818</v>
      </c>
      <c r="D13" s="422"/>
      <c r="E13" s="166">
        <f t="shared" si="6"/>
        <v>0.1</v>
      </c>
      <c r="F13" s="165">
        <v>0</v>
      </c>
      <c r="G13" s="165" t="s">
        <v>202</v>
      </c>
      <c r="H13" s="184" t="str">
        <f t="shared" si="1"/>
        <v>100,00%</v>
      </c>
      <c r="I13" s="164">
        <f t="shared" si="3"/>
        <v>1</v>
      </c>
      <c r="J13" s="155">
        <f t="shared" ca="1" si="2"/>
        <v>1</v>
      </c>
      <c r="K13" s="155">
        <f t="shared" ca="1" si="4"/>
        <v>1</v>
      </c>
      <c r="L13" s="159">
        <f t="shared" si="5"/>
        <v>0</v>
      </c>
      <c r="M13" s="405" t="s">
        <v>817</v>
      </c>
      <c r="N13" s="405"/>
      <c r="O13" s="192">
        <f ca="1">VLOOKUP(O10,O2:T8,4,FALSE)</f>
        <v>8</v>
      </c>
      <c r="P13" s="192">
        <f>COUNTIF(F253:F522,"&gt;0")</f>
        <v>0</v>
      </c>
      <c r="Q13" s="192">
        <f>SUM(F253:F522)</f>
        <v>0</v>
      </c>
      <c r="R13" s="192">
        <f>SUM(L253:L522)</f>
        <v>0</v>
      </c>
    </row>
    <row r="14" spans="1:20" ht="15.75" thickBot="1" x14ac:dyDescent="0.3">
      <c r="A14" s="447"/>
      <c r="B14" s="430"/>
      <c r="C14" s="170" t="s">
        <v>816</v>
      </c>
      <c r="D14" s="442" t="s">
        <v>502</v>
      </c>
      <c r="E14" s="166">
        <f t="shared" si="6"/>
        <v>0.1</v>
      </c>
      <c r="F14" s="165">
        <v>0</v>
      </c>
      <c r="G14" s="165" t="s">
        <v>202</v>
      </c>
      <c r="H14" s="184" t="str">
        <f t="shared" si="1"/>
        <v>100,00%</v>
      </c>
      <c r="I14" s="164">
        <f t="shared" si="3"/>
        <v>1</v>
      </c>
      <c r="J14" s="155">
        <f t="shared" ca="1" si="2"/>
        <v>1</v>
      </c>
      <c r="K14" s="155">
        <f t="shared" ca="1" si="4"/>
        <v>1</v>
      </c>
      <c r="L14" s="159">
        <f t="shared" si="5"/>
        <v>0</v>
      </c>
      <c r="M14" s="405" t="s">
        <v>815</v>
      </c>
      <c r="N14" s="405"/>
      <c r="O14" s="192">
        <f ca="1">VLOOKUP(O10,O2:T8,5,FALSE)</f>
        <v>0</v>
      </c>
      <c r="P14" s="192"/>
      <c r="Q14" s="192"/>
      <c r="R14" s="192"/>
    </row>
    <row r="15" spans="1:20" ht="15.75" thickBot="1" x14ac:dyDescent="0.3">
      <c r="A15" s="447"/>
      <c r="B15" s="430"/>
      <c r="C15" s="170" t="s">
        <v>814</v>
      </c>
      <c r="D15" s="442"/>
      <c r="E15" s="166">
        <f t="shared" si="6"/>
        <v>0.1</v>
      </c>
      <c r="F15" s="165">
        <v>0</v>
      </c>
      <c r="G15" s="165" t="s">
        <v>202</v>
      </c>
      <c r="H15" s="184" t="str">
        <f t="shared" si="1"/>
        <v>100,00%</v>
      </c>
      <c r="I15" s="164">
        <f t="shared" si="3"/>
        <v>1</v>
      </c>
      <c r="J15" s="155">
        <f t="shared" ca="1" si="2"/>
        <v>1</v>
      </c>
      <c r="K15" s="155">
        <f t="shared" ca="1" si="4"/>
        <v>1</v>
      </c>
      <c r="L15" s="159">
        <f t="shared" si="5"/>
        <v>0</v>
      </c>
      <c r="M15" s="405" t="s">
        <v>813</v>
      </c>
      <c r="N15" s="405"/>
      <c r="O15" s="192">
        <f ca="1">VLOOKUP(O10,O2:T8,6,FALSE)</f>
        <v>0</v>
      </c>
      <c r="P15" s="192"/>
      <c r="Q15" s="192"/>
      <c r="R15" s="192"/>
    </row>
    <row r="16" spans="1:20" x14ac:dyDescent="0.25">
      <c r="A16" s="447"/>
      <c r="B16" s="430"/>
      <c r="C16" s="170" t="s">
        <v>812</v>
      </c>
      <c r="D16" s="442"/>
      <c r="E16" s="166">
        <f t="shared" si="6"/>
        <v>0.1</v>
      </c>
      <c r="F16" s="165">
        <v>0</v>
      </c>
      <c r="G16" s="165" t="s">
        <v>202</v>
      </c>
      <c r="H16" s="184" t="str">
        <f t="shared" si="1"/>
        <v>100,00%</v>
      </c>
      <c r="I16" s="164">
        <f t="shared" si="3"/>
        <v>1</v>
      </c>
      <c r="J16" s="155">
        <f t="shared" ca="1" si="2"/>
        <v>1</v>
      </c>
      <c r="K16" s="155">
        <f t="shared" ca="1" si="4"/>
        <v>1</v>
      </c>
      <c r="L16" s="159">
        <f t="shared" si="5"/>
        <v>0</v>
      </c>
    </row>
    <row r="17" spans="1:18" ht="15.75" thickBot="1" x14ac:dyDescent="0.3">
      <c r="A17" s="447"/>
      <c r="B17" s="430"/>
      <c r="C17" s="170" t="s">
        <v>811</v>
      </c>
      <c r="D17" s="422" t="s">
        <v>810</v>
      </c>
      <c r="E17" s="166">
        <f t="shared" si="6"/>
        <v>0.1</v>
      </c>
      <c r="F17" s="165">
        <v>0</v>
      </c>
      <c r="G17" s="165" t="s">
        <v>202</v>
      </c>
      <c r="H17" s="184" t="str">
        <f t="shared" si="1"/>
        <v>100,00%</v>
      </c>
      <c r="I17" s="164">
        <f t="shared" si="3"/>
        <v>1</v>
      </c>
      <c r="J17" s="155">
        <f t="shared" ca="1" si="2"/>
        <v>1</v>
      </c>
      <c r="K17" s="155">
        <f t="shared" ca="1" si="4"/>
        <v>1</v>
      </c>
      <c r="L17" s="159">
        <f t="shared" si="5"/>
        <v>0</v>
      </c>
    </row>
    <row r="18" spans="1:18" ht="15.75" thickBot="1" x14ac:dyDescent="0.3">
      <c r="A18" s="447"/>
      <c r="B18" s="430"/>
      <c r="C18" s="170" t="s">
        <v>809</v>
      </c>
      <c r="D18" s="422"/>
      <c r="E18" s="166">
        <f t="shared" si="6"/>
        <v>0.1</v>
      </c>
      <c r="F18" s="165">
        <v>0</v>
      </c>
      <c r="G18" s="165" t="s">
        <v>202</v>
      </c>
      <c r="H18" s="184" t="str">
        <f t="shared" si="1"/>
        <v>100,00%</v>
      </c>
      <c r="I18" s="164">
        <f t="shared" si="3"/>
        <v>1</v>
      </c>
      <c r="J18" s="155">
        <f t="shared" ca="1" si="2"/>
        <v>1</v>
      </c>
      <c r="K18" s="155">
        <f t="shared" ca="1" si="4"/>
        <v>1</v>
      </c>
      <c r="L18" s="159">
        <f t="shared" si="5"/>
        <v>0</v>
      </c>
      <c r="M18" s="451" t="s">
        <v>808</v>
      </c>
      <c r="N18" s="460"/>
      <c r="P18" s="193" t="s">
        <v>853</v>
      </c>
      <c r="Q18" s="193" t="s">
        <v>855</v>
      </c>
      <c r="R18" s="193" t="s">
        <v>854</v>
      </c>
    </row>
    <row r="19" spans="1:18" ht="15.75" thickBot="1" x14ac:dyDescent="0.3">
      <c r="A19" s="447"/>
      <c r="B19" s="430"/>
      <c r="C19" s="170" t="s">
        <v>807</v>
      </c>
      <c r="D19" s="422"/>
      <c r="E19" s="166">
        <f t="shared" si="6"/>
        <v>0.1</v>
      </c>
      <c r="F19" s="165">
        <v>0</v>
      </c>
      <c r="G19" s="165" t="s">
        <v>202</v>
      </c>
      <c r="H19" s="184" t="str">
        <f t="shared" si="1"/>
        <v>100,00%</v>
      </c>
      <c r="I19" s="164">
        <f t="shared" si="3"/>
        <v>1</v>
      </c>
      <c r="J19" s="155">
        <f t="shared" ca="1" si="2"/>
        <v>1</v>
      </c>
      <c r="K19" s="155">
        <f t="shared" ca="1" si="4"/>
        <v>1</v>
      </c>
      <c r="L19" s="159">
        <f t="shared" si="5"/>
        <v>0</v>
      </c>
      <c r="M19" s="190" t="s">
        <v>795</v>
      </c>
      <c r="N19" s="189">
        <f>I165</f>
        <v>1</v>
      </c>
      <c r="O19" s="192" t="s">
        <v>857</v>
      </c>
      <c r="P19" s="192">
        <f>COUNTIF(F525,"&gt;0")</f>
        <v>0</v>
      </c>
      <c r="Q19" s="192">
        <f>F525</f>
        <v>0</v>
      </c>
      <c r="R19" s="192">
        <f>L525</f>
        <v>0</v>
      </c>
    </row>
    <row r="20" spans="1:18" ht="15.75" thickBot="1" x14ac:dyDescent="0.3">
      <c r="A20" s="447"/>
      <c r="B20" s="430"/>
      <c r="C20" s="170" t="s">
        <v>806</v>
      </c>
      <c r="D20" s="422"/>
      <c r="E20" s="166">
        <f t="shared" si="6"/>
        <v>0.1</v>
      </c>
      <c r="F20" s="165">
        <v>0</v>
      </c>
      <c r="G20" s="165" t="s">
        <v>202</v>
      </c>
      <c r="H20" s="184" t="str">
        <f t="shared" si="1"/>
        <v>100,00%</v>
      </c>
      <c r="I20" s="164">
        <f t="shared" si="3"/>
        <v>1</v>
      </c>
      <c r="J20" s="155">
        <f t="shared" ca="1" si="2"/>
        <v>1</v>
      </c>
      <c r="K20" s="155">
        <f t="shared" ca="1" si="4"/>
        <v>1</v>
      </c>
      <c r="L20" s="159">
        <f t="shared" si="5"/>
        <v>0</v>
      </c>
      <c r="M20" s="190" t="s">
        <v>793</v>
      </c>
      <c r="N20" s="189">
        <f ca="1">IF(O12=0,1,I251)</f>
        <v>1</v>
      </c>
      <c r="O20" s="192" t="s">
        <v>133</v>
      </c>
      <c r="P20" s="192">
        <f>COUNTIF(F527,"&gt;0")</f>
        <v>0</v>
      </c>
      <c r="Q20" s="192">
        <f>F527</f>
        <v>0</v>
      </c>
      <c r="R20" s="192">
        <f>L527</f>
        <v>0</v>
      </c>
    </row>
    <row r="21" spans="1:18" ht="15.75" thickBot="1" x14ac:dyDescent="0.3">
      <c r="A21" s="447"/>
      <c r="B21" s="430"/>
      <c r="C21" s="191" t="s">
        <v>805</v>
      </c>
      <c r="D21" s="422" t="s">
        <v>804</v>
      </c>
      <c r="E21" s="166">
        <f t="shared" si="6"/>
        <v>0.1</v>
      </c>
      <c r="F21" s="165">
        <v>0</v>
      </c>
      <c r="G21" s="165" t="s">
        <v>202</v>
      </c>
      <c r="H21" s="184" t="str">
        <f t="shared" si="1"/>
        <v>100,00%</v>
      </c>
      <c r="I21" s="164">
        <f t="shared" si="3"/>
        <v>1</v>
      </c>
      <c r="J21" s="155">
        <f t="shared" ca="1" si="2"/>
        <v>1</v>
      </c>
      <c r="K21" s="155">
        <f t="shared" ca="1" si="4"/>
        <v>1</v>
      </c>
      <c r="L21" s="159">
        <f t="shared" si="5"/>
        <v>0</v>
      </c>
      <c r="M21" s="190" t="s">
        <v>791</v>
      </c>
      <c r="N21" s="189">
        <f>I523</f>
        <v>1</v>
      </c>
      <c r="O21" s="192" t="s">
        <v>134</v>
      </c>
      <c r="P21" s="192">
        <f>COUNTIF(F530,"&gt;0")</f>
        <v>0</v>
      </c>
      <c r="Q21" s="192">
        <f>F530</f>
        <v>0</v>
      </c>
      <c r="R21" s="192">
        <f>L530</f>
        <v>0</v>
      </c>
    </row>
    <row r="22" spans="1:18" ht="15.75" thickBot="1" x14ac:dyDescent="0.3">
      <c r="A22" s="447"/>
      <c r="B22" s="430"/>
      <c r="C22" s="191" t="s">
        <v>803</v>
      </c>
      <c r="D22" s="422"/>
      <c r="E22" s="166">
        <f t="shared" si="6"/>
        <v>0.1</v>
      </c>
      <c r="F22" s="165">
        <v>0</v>
      </c>
      <c r="G22" s="165" t="s">
        <v>202</v>
      </c>
      <c r="H22" s="184" t="str">
        <f t="shared" si="1"/>
        <v>100,00%</v>
      </c>
      <c r="I22" s="164">
        <f t="shared" si="3"/>
        <v>1</v>
      </c>
      <c r="J22" s="155">
        <f t="shared" ca="1" si="2"/>
        <v>1</v>
      </c>
      <c r="K22" s="155">
        <f t="shared" ca="1" si="4"/>
        <v>1</v>
      </c>
      <c r="L22" s="159">
        <f t="shared" si="5"/>
        <v>0</v>
      </c>
      <c r="M22" s="190" t="s">
        <v>788</v>
      </c>
      <c r="N22" s="189">
        <f ca="1">IF(O14=0,1,I526)</f>
        <v>1</v>
      </c>
      <c r="O22" s="192" t="s">
        <v>135</v>
      </c>
      <c r="P22" s="192">
        <f>COUNTIF(F532,"&gt;0")</f>
        <v>0</v>
      </c>
      <c r="Q22" s="192">
        <f>F532</f>
        <v>0</v>
      </c>
      <c r="R22" s="192">
        <f>L532</f>
        <v>0</v>
      </c>
    </row>
    <row r="23" spans="1:18" ht="15.75" thickBot="1" x14ac:dyDescent="0.3">
      <c r="A23" s="447"/>
      <c r="B23" s="430"/>
      <c r="C23" s="191" t="s">
        <v>802</v>
      </c>
      <c r="D23" s="422"/>
      <c r="E23" s="166">
        <f t="shared" si="6"/>
        <v>0.1</v>
      </c>
      <c r="F23" s="165">
        <v>0</v>
      </c>
      <c r="G23" s="165" t="s">
        <v>202</v>
      </c>
      <c r="H23" s="184" t="str">
        <f t="shared" si="1"/>
        <v>100,00%</v>
      </c>
      <c r="I23" s="164">
        <f t="shared" si="3"/>
        <v>1</v>
      </c>
      <c r="J23" s="155">
        <f t="shared" ca="1" si="2"/>
        <v>1</v>
      </c>
      <c r="K23" s="155">
        <f t="shared" ca="1" si="4"/>
        <v>1</v>
      </c>
      <c r="L23" s="159">
        <f t="shared" si="5"/>
        <v>0</v>
      </c>
      <c r="M23" s="190" t="s">
        <v>786</v>
      </c>
      <c r="N23" s="189">
        <f ca="1">IF(O14=0,1,I528)</f>
        <v>1</v>
      </c>
    </row>
    <row r="24" spans="1:18" ht="15.75" thickBot="1" x14ac:dyDescent="0.3">
      <c r="A24" s="447"/>
      <c r="B24" s="430"/>
      <c r="C24" s="191" t="s">
        <v>801</v>
      </c>
      <c r="D24" s="422"/>
      <c r="E24" s="166">
        <f t="shared" si="6"/>
        <v>0.1</v>
      </c>
      <c r="F24" s="165">
        <v>0</v>
      </c>
      <c r="G24" s="165" t="s">
        <v>202</v>
      </c>
      <c r="H24" s="184" t="str">
        <f t="shared" si="1"/>
        <v>100,00%</v>
      </c>
      <c r="I24" s="164">
        <f t="shared" si="3"/>
        <v>1</v>
      </c>
      <c r="J24" s="155">
        <f t="shared" ca="1" si="2"/>
        <v>1</v>
      </c>
      <c r="K24" s="155">
        <f t="shared" ca="1" si="4"/>
        <v>1</v>
      </c>
      <c r="L24" s="159">
        <f t="shared" si="5"/>
        <v>0</v>
      </c>
      <c r="M24" s="190" t="s">
        <v>784</v>
      </c>
      <c r="N24" s="189">
        <f ca="1">IF(O15=0,1,I531)</f>
        <v>1</v>
      </c>
    </row>
    <row r="25" spans="1:18" ht="15.75" thickBot="1" x14ac:dyDescent="0.3">
      <c r="A25" s="447"/>
      <c r="B25" s="430"/>
      <c r="C25" s="191" t="s">
        <v>800</v>
      </c>
      <c r="D25" s="422"/>
      <c r="E25" s="166">
        <f t="shared" si="6"/>
        <v>0.1</v>
      </c>
      <c r="F25" s="165">
        <v>0</v>
      </c>
      <c r="G25" s="165" t="s">
        <v>202</v>
      </c>
      <c r="H25" s="184" t="str">
        <f t="shared" si="1"/>
        <v>100,00%</v>
      </c>
      <c r="I25" s="164">
        <f t="shared" si="3"/>
        <v>1</v>
      </c>
      <c r="J25" s="155">
        <f t="shared" ca="1" si="2"/>
        <v>1</v>
      </c>
      <c r="K25" s="155">
        <f t="shared" ca="1" si="4"/>
        <v>1</v>
      </c>
      <c r="L25" s="159">
        <f t="shared" si="5"/>
        <v>0</v>
      </c>
      <c r="M25" s="190" t="s">
        <v>781</v>
      </c>
      <c r="N25" s="189">
        <f ca="1">IF(O15=0,1,I533)</f>
        <v>1</v>
      </c>
    </row>
    <row r="26" spans="1:18" x14ac:dyDescent="0.25">
      <c r="A26" s="447"/>
      <c r="B26" s="430" t="s">
        <v>591</v>
      </c>
      <c r="C26" s="170" t="s">
        <v>799</v>
      </c>
      <c r="D26" s="442" t="s">
        <v>490</v>
      </c>
      <c r="E26" s="166">
        <f t="shared" ref="E26:E31" si="7">1/5</f>
        <v>0.2</v>
      </c>
      <c r="F26" s="165">
        <v>0</v>
      </c>
      <c r="G26" s="165" t="s">
        <v>202</v>
      </c>
      <c r="H26" s="184" t="str">
        <f t="shared" si="1"/>
        <v>100,00%</v>
      </c>
      <c r="I26" s="164">
        <f t="shared" si="3"/>
        <v>1</v>
      </c>
      <c r="J26" s="155">
        <f t="shared" ca="1" si="2"/>
        <v>1</v>
      </c>
      <c r="K26" s="155">
        <f t="shared" ca="1" si="4"/>
        <v>1</v>
      </c>
      <c r="L26" s="159">
        <f t="shared" si="5"/>
        <v>0</v>
      </c>
      <c r="M26" s="135"/>
      <c r="N26" s="135"/>
    </row>
    <row r="27" spans="1:18" ht="15.75" thickBot="1" x14ac:dyDescent="0.3">
      <c r="A27" s="447"/>
      <c r="B27" s="430"/>
      <c r="C27" s="170" t="s">
        <v>798</v>
      </c>
      <c r="D27" s="442"/>
      <c r="E27" s="166">
        <f t="shared" si="7"/>
        <v>0.2</v>
      </c>
      <c r="F27" s="165">
        <v>0</v>
      </c>
      <c r="G27" s="165" t="s">
        <v>202</v>
      </c>
      <c r="H27" s="184" t="str">
        <f t="shared" si="1"/>
        <v>100,00%</v>
      </c>
      <c r="I27" s="164">
        <f t="shared" si="3"/>
        <v>1</v>
      </c>
      <c r="J27" s="155">
        <f t="shared" ca="1" si="2"/>
        <v>1</v>
      </c>
      <c r="K27" s="155">
        <f t="shared" ca="1" si="4"/>
        <v>1</v>
      </c>
      <c r="L27" s="159">
        <f t="shared" si="5"/>
        <v>0</v>
      </c>
      <c r="M27" s="135"/>
      <c r="N27" s="135"/>
    </row>
    <row r="28" spans="1:18" ht="15.75" thickBot="1" x14ac:dyDescent="0.3">
      <c r="A28" s="447"/>
      <c r="B28" s="430"/>
      <c r="C28" s="170" t="s">
        <v>797</v>
      </c>
      <c r="D28" s="442"/>
      <c r="E28" s="166">
        <f t="shared" si="7"/>
        <v>0.2</v>
      </c>
      <c r="F28" s="165">
        <v>0</v>
      </c>
      <c r="G28" s="165" t="s">
        <v>202</v>
      </c>
      <c r="H28" s="184" t="str">
        <f t="shared" si="1"/>
        <v>100,00%</v>
      </c>
      <c r="I28" s="164">
        <f t="shared" si="3"/>
        <v>1</v>
      </c>
      <c r="J28" s="155">
        <f t="shared" ca="1" si="2"/>
        <v>1</v>
      </c>
      <c r="K28" s="155">
        <f t="shared" ca="1" si="4"/>
        <v>1</v>
      </c>
      <c r="L28" s="159">
        <f t="shared" si="5"/>
        <v>0</v>
      </c>
      <c r="M28" s="461" t="s">
        <v>852</v>
      </c>
      <c r="N28" s="462"/>
    </row>
    <row r="29" spans="1:18" ht="15.75" thickBot="1" x14ac:dyDescent="0.3">
      <c r="A29" s="447"/>
      <c r="B29" s="430"/>
      <c r="C29" s="170" t="s">
        <v>796</v>
      </c>
      <c r="D29" s="442"/>
      <c r="E29" s="166">
        <f t="shared" si="7"/>
        <v>0.2</v>
      </c>
      <c r="F29" s="165">
        <v>0</v>
      </c>
      <c r="G29" s="165" t="s">
        <v>202</v>
      </c>
      <c r="H29" s="184" t="str">
        <f t="shared" si="1"/>
        <v>100,00%</v>
      </c>
      <c r="I29" s="164">
        <f t="shared" si="3"/>
        <v>1</v>
      </c>
      <c r="J29" s="155">
        <f t="shared" ca="1" si="2"/>
        <v>1</v>
      </c>
      <c r="K29" s="155">
        <f t="shared" ca="1" si="4"/>
        <v>1</v>
      </c>
      <c r="L29" s="159">
        <f t="shared" si="5"/>
        <v>0</v>
      </c>
      <c r="M29" s="188" t="s">
        <v>795</v>
      </c>
      <c r="N29" s="187">
        <f ca="1">K165</f>
        <v>1</v>
      </c>
    </row>
    <row r="30" spans="1:18" ht="15.75" thickBot="1" x14ac:dyDescent="0.3">
      <c r="A30" s="447"/>
      <c r="B30" s="430"/>
      <c r="C30" s="170" t="s">
        <v>794</v>
      </c>
      <c r="D30" s="442"/>
      <c r="E30" s="166">
        <f t="shared" si="7"/>
        <v>0.2</v>
      </c>
      <c r="F30" s="165">
        <v>0</v>
      </c>
      <c r="G30" s="165" t="s">
        <v>202</v>
      </c>
      <c r="H30" s="184" t="str">
        <f t="shared" si="1"/>
        <v>100,00%</v>
      </c>
      <c r="I30" s="164">
        <f t="shared" si="3"/>
        <v>1</v>
      </c>
      <c r="J30" s="155">
        <f t="shared" ca="1" si="2"/>
        <v>1</v>
      </c>
      <c r="K30" s="155">
        <f t="shared" ca="1" si="4"/>
        <v>1</v>
      </c>
      <c r="L30" s="159">
        <f t="shared" si="5"/>
        <v>0</v>
      </c>
      <c r="M30" s="188" t="s">
        <v>793</v>
      </c>
      <c r="N30" s="187">
        <f ca="1">IF(O12=0,1,K251)</f>
        <v>1</v>
      </c>
    </row>
    <row r="31" spans="1:18" ht="15.75" thickBot="1" x14ac:dyDescent="0.3">
      <c r="A31" s="447"/>
      <c r="B31" s="430"/>
      <c r="C31" s="170" t="s">
        <v>792</v>
      </c>
      <c r="D31" s="442"/>
      <c r="E31" s="166">
        <f t="shared" si="7"/>
        <v>0.2</v>
      </c>
      <c r="F31" s="165">
        <v>0</v>
      </c>
      <c r="G31" s="165" t="s">
        <v>202</v>
      </c>
      <c r="H31" s="184" t="str">
        <f t="shared" si="1"/>
        <v>100,00%</v>
      </c>
      <c r="I31" s="164">
        <f t="shared" si="3"/>
        <v>1</v>
      </c>
      <c r="J31" s="155">
        <f t="shared" ca="1" si="2"/>
        <v>1</v>
      </c>
      <c r="K31" s="155">
        <f t="shared" ca="1" si="4"/>
        <v>1</v>
      </c>
      <c r="L31" s="159">
        <f t="shared" si="5"/>
        <v>0</v>
      </c>
      <c r="M31" s="188" t="s">
        <v>791</v>
      </c>
      <c r="N31" s="187">
        <f ca="1">K523</f>
        <v>1</v>
      </c>
    </row>
    <row r="32" spans="1:18" ht="15.75" thickBot="1" x14ac:dyDescent="0.3">
      <c r="A32" s="447"/>
      <c r="B32" s="430"/>
      <c r="C32" s="170" t="s">
        <v>790</v>
      </c>
      <c r="D32" s="442" t="s">
        <v>789</v>
      </c>
      <c r="E32" s="166">
        <f t="shared" ref="E32:E41" si="8">(1/5)/2</f>
        <v>0.1</v>
      </c>
      <c r="F32" s="165">
        <v>0</v>
      </c>
      <c r="G32" s="165" t="s">
        <v>202</v>
      </c>
      <c r="H32" s="184" t="str">
        <f t="shared" si="1"/>
        <v>100,00%</v>
      </c>
      <c r="I32" s="164">
        <f t="shared" si="3"/>
        <v>1</v>
      </c>
      <c r="J32" s="155">
        <f t="shared" ca="1" si="2"/>
        <v>1</v>
      </c>
      <c r="K32" s="155">
        <f t="shared" ca="1" si="4"/>
        <v>1</v>
      </c>
      <c r="L32" s="159">
        <f t="shared" si="5"/>
        <v>0</v>
      </c>
      <c r="M32" s="188" t="s">
        <v>788</v>
      </c>
      <c r="N32" s="187">
        <f>IF(O24=0,1,"=k526")</f>
        <v>1</v>
      </c>
    </row>
    <row r="33" spans="1:14" ht="15.75" thickBot="1" x14ac:dyDescent="0.3">
      <c r="A33" s="447"/>
      <c r="B33" s="430"/>
      <c r="C33" s="170" t="s">
        <v>787</v>
      </c>
      <c r="D33" s="442"/>
      <c r="E33" s="166">
        <f t="shared" si="8"/>
        <v>0.1</v>
      </c>
      <c r="F33" s="165">
        <v>0</v>
      </c>
      <c r="G33" s="165" t="s">
        <v>202</v>
      </c>
      <c r="H33" s="184" t="str">
        <f t="shared" si="1"/>
        <v>100,00%</v>
      </c>
      <c r="I33" s="164">
        <f t="shared" si="3"/>
        <v>1</v>
      </c>
      <c r="J33" s="155">
        <f t="shared" ca="1" si="2"/>
        <v>1</v>
      </c>
      <c r="K33" s="155">
        <f t="shared" ca="1" si="4"/>
        <v>1</v>
      </c>
      <c r="L33" s="159">
        <f t="shared" si="5"/>
        <v>0</v>
      </c>
      <c r="M33" s="188" t="s">
        <v>786</v>
      </c>
      <c r="N33" s="187">
        <f>IF(O24=0,1,K538)</f>
        <v>1</v>
      </c>
    </row>
    <row r="34" spans="1:14" ht="15.75" thickBot="1" x14ac:dyDescent="0.3">
      <c r="A34" s="447"/>
      <c r="B34" s="430"/>
      <c r="C34" s="170" t="s">
        <v>785</v>
      </c>
      <c r="D34" s="442"/>
      <c r="E34" s="166">
        <f t="shared" si="8"/>
        <v>0.1</v>
      </c>
      <c r="F34" s="165">
        <v>0</v>
      </c>
      <c r="G34" s="165" t="s">
        <v>202</v>
      </c>
      <c r="H34" s="184" t="str">
        <f t="shared" si="1"/>
        <v>100,00%</v>
      </c>
      <c r="I34" s="164">
        <f t="shared" si="3"/>
        <v>1</v>
      </c>
      <c r="J34" s="155">
        <f t="shared" ca="1" si="2"/>
        <v>1</v>
      </c>
      <c r="K34" s="155">
        <f t="shared" ca="1" si="4"/>
        <v>1</v>
      </c>
      <c r="L34" s="159">
        <f t="shared" si="5"/>
        <v>0</v>
      </c>
      <c r="M34" s="188" t="s">
        <v>784</v>
      </c>
      <c r="N34" s="187">
        <f>IF(O25=0,1,K541)</f>
        <v>1</v>
      </c>
    </row>
    <row r="35" spans="1:14" ht="15.75" thickBot="1" x14ac:dyDescent="0.3">
      <c r="A35" s="447"/>
      <c r="B35" s="430"/>
      <c r="C35" s="170" t="s">
        <v>783</v>
      </c>
      <c r="D35" s="422" t="s">
        <v>782</v>
      </c>
      <c r="E35" s="166">
        <f t="shared" si="8"/>
        <v>0.1</v>
      </c>
      <c r="F35" s="165">
        <v>0</v>
      </c>
      <c r="G35" s="165" t="s">
        <v>202</v>
      </c>
      <c r="H35" s="184" t="str">
        <f t="shared" ref="H35:H66" si="9">IF(G35="O",(($O$11-(F35*E35))/($O$11)),"100,00%")</f>
        <v>100,00%</v>
      </c>
      <c r="I35" s="164">
        <f t="shared" si="3"/>
        <v>1</v>
      </c>
      <c r="J35" s="155">
        <f t="shared" ref="J35:J66" ca="1" si="10">(($O$11-(F35*E35))/($O$11))</f>
        <v>1</v>
      </c>
      <c r="K35" s="155">
        <f t="shared" ca="1" si="4"/>
        <v>1</v>
      </c>
      <c r="L35" s="159">
        <f t="shared" si="5"/>
        <v>0</v>
      </c>
      <c r="M35" s="188" t="s">
        <v>781</v>
      </c>
      <c r="N35" s="187">
        <f>IF(O25=0,1,K543)</f>
        <v>1</v>
      </c>
    </row>
    <row r="36" spans="1:14" x14ac:dyDescent="0.25">
      <c r="A36" s="447"/>
      <c r="B36" s="430"/>
      <c r="C36" s="170" t="s">
        <v>780</v>
      </c>
      <c r="D36" s="422"/>
      <c r="E36" s="166">
        <f t="shared" si="8"/>
        <v>0.1</v>
      </c>
      <c r="F36" s="165">
        <v>0</v>
      </c>
      <c r="G36" s="165" t="s">
        <v>202</v>
      </c>
      <c r="H36" s="184" t="str">
        <f t="shared" si="9"/>
        <v>100,00%</v>
      </c>
      <c r="I36" s="164">
        <f t="shared" ref="I36:I67" si="11">I35*H36</f>
        <v>1</v>
      </c>
      <c r="J36" s="155">
        <f t="shared" ca="1" si="10"/>
        <v>1</v>
      </c>
      <c r="K36" s="155">
        <f t="shared" ref="K36:K67" ca="1" si="12">K35*J36</f>
        <v>1</v>
      </c>
      <c r="L36" s="159">
        <f t="shared" si="5"/>
        <v>0</v>
      </c>
    </row>
    <row r="37" spans="1:14" x14ac:dyDescent="0.25">
      <c r="A37" s="447"/>
      <c r="B37" s="430"/>
      <c r="C37" s="170" t="s">
        <v>779</v>
      </c>
      <c r="D37" s="442" t="s">
        <v>778</v>
      </c>
      <c r="E37" s="166">
        <f t="shared" si="8"/>
        <v>0.1</v>
      </c>
      <c r="F37" s="165">
        <v>0</v>
      </c>
      <c r="G37" s="165" t="s">
        <v>202</v>
      </c>
      <c r="H37" s="184" t="str">
        <f t="shared" si="9"/>
        <v>100,00%</v>
      </c>
      <c r="I37" s="164">
        <f t="shared" si="11"/>
        <v>1</v>
      </c>
      <c r="J37" s="155">
        <f t="shared" ca="1" si="10"/>
        <v>1</v>
      </c>
      <c r="K37" s="155">
        <f t="shared" ca="1" si="12"/>
        <v>1</v>
      </c>
      <c r="L37" s="159">
        <f t="shared" si="5"/>
        <v>0</v>
      </c>
    </row>
    <row r="38" spans="1:14" x14ac:dyDescent="0.25">
      <c r="A38" s="447"/>
      <c r="B38" s="430"/>
      <c r="C38" s="170" t="s">
        <v>777</v>
      </c>
      <c r="D38" s="442"/>
      <c r="E38" s="166">
        <f t="shared" si="8"/>
        <v>0.1</v>
      </c>
      <c r="F38" s="165">
        <v>0</v>
      </c>
      <c r="G38" s="165" t="s">
        <v>202</v>
      </c>
      <c r="H38" s="184" t="str">
        <f t="shared" si="9"/>
        <v>100,00%</v>
      </c>
      <c r="I38" s="164">
        <f t="shared" si="11"/>
        <v>1</v>
      </c>
      <c r="J38" s="155">
        <f t="shared" ca="1" si="10"/>
        <v>1</v>
      </c>
      <c r="K38" s="155">
        <f t="shared" ca="1" si="12"/>
        <v>1</v>
      </c>
      <c r="L38" s="159">
        <f t="shared" si="5"/>
        <v>0</v>
      </c>
    </row>
    <row r="39" spans="1:14" x14ac:dyDescent="0.25">
      <c r="A39" s="447"/>
      <c r="B39" s="430"/>
      <c r="C39" s="170" t="s">
        <v>776</v>
      </c>
      <c r="D39" s="442"/>
      <c r="E39" s="166">
        <f t="shared" si="8"/>
        <v>0.1</v>
      </c>
      <c r="F39" s="165">
        <v>0</v>
      </c>
      <c r="G39" s="165" t="s">
        <v>202</v>
      </c>
      <c r="H39" s="184" t="str">
        <f t="shared" si="9"/>
        <v>100,00%</v>
      </c>
      <c r="I39" s="164">
        <f t="shared" si="11"/>
        <v>1</v>
      </c>
      <c r="J39" s="155">
        <f t="shared" ca="1" si="10"/>
        <v>1</v>
      </c>
      <c r="K39" s="155">
        <f t="shared" ca="1" si="12"/>
        <v>1</v>
      </c>
      <c r="L39" s="159">
        <f t="shared" si="5"/>
        <v>0</v>
      </c>
    </row>
    <row r="40" spans="1:14" x14ac:dyDescent="0.25">
      <c r="A40" s="447"/>
      <c r="B40" s="430"/>
      <c r="C40" s="170" t="s">
        <v>775</v>
      </c>
      <c r="D40" s="422" t="s">
        <v>774</v>
      </c>
      <c r="E40" s="166">
        <f t="shared" si="8"/>
        <v>0.1</v>
      </c>
      <c r="F40" s="165">
        <v>0</v>
      </c>
      <c r="G40" s="165" t="s">
        <v>202</v>
      </c>
      <c r="H40" s="184" t="str">
        <f t="shared" si="9"/>
        <v>100,00%</v>
      </c>
      <c r="I40" s="164">
        <f t="shared" si="11"/>
        <v>1</v>
      </c>
      <c r="J40" s="155">
        <f t="shared" ca="1" si="10"/>
        <v>1</v>
      </c>
      <c r="K40" s="155">
        <f t="shared" ca="1" si="12"/>
        <v>1</v>
      </c>
      <c r="L40" s="159">
        <f t="shared" si="5"/>
        <v>0</v>
      </c>
    </row>
    <row r="41" spans="1:14" x14ac:dyDescent="0.25">
      <c r="A41" s="447"/>
      <c r="B41" s="430"/>
      <c r="C41" s="170" t="s">
        <v>773</v>
      </c>
      <c r="D41" s="422"/>
      <c r="E41" s="166">
        <f t="shared" si="8"/>
        <v>0.1</v>
      </c>
      <c r="F41" s="165">
        <v>0</v>
      </c>
      <c r="G41" s="165" t="s">
        <v>202</v>
      </c>
      <c r="H41" s="184" t="str">
        <f t="shared" si="9"/>
        <v>100,00%</v>
      </c>
      <c r="I41" s="164">
        <f t="shared" si="11"/>
        <v>1</v>
      </c>
      <c r="J41" s="155">
        <f t="shared" ca="1" si="10"/>
        <v>1</v>
      </c>
      <c r="K41" s="155">
        <f t="shared" ca="1" si="12"/>
        <v>1</v>
      </c>
      <c r="L41" s="159">
        <f t="shared" si="5"/>
        <v>0</v>
      </c>
    </row>
    <row r="42" spans="1:14" x14ac:dyDescent="0.25">
      <c r="A42" s="447"/>
      <c r="B42" s="430" t="s">
        <v>772</v>
      </c>
      <c r="C42" s="170" t="s">
        <v>771</v>
      </c>
      <c r="D42" s="442" t="s">
        <v>453</v>
      </c>
      <c r="E42" s="166">
        <f t="shared" ref="E42:E47" si="13">1/5</f>
        <v>0.2</v>
      </c>
      <c r="F42" s="165">
        <v>0</v>
      </c>
      <c r="G42" s="165" t="s">
        <v>202</v>
      </c>
      <c r="H42" s="184" t="str">
        <f t="shared" si="9"/>
        <v>100,00%</v>
      </c>
      <c r="I42" s="164">
        <f t="shared" si="11"/>
        <v>1</v>
      </c>
      <c r="J42" s="155">
        <f t="shared" ca="1" si="10"/>
        <v>1</v>
      </c>
      <c r="K42" s="155">
        <f t="shared" ca="1" si="12"/>
        <v>1</v>
      </c>
      <c r="L42" s="159">
        <f t="shared" si="5"/>
        <v>0</v>
      </c>
    </row>
    <row r="43" spans="1:14" x14ac:dyDescent="0.25">
      <c r="A43" s="447"/>
      <c r="B43" s="430"/>
      <c r="C43" s="170" t="s">
        <v>770</v>
      </c>
      <c r="D43" s="442"/>
      <c r="E43" s="166">
        <f t="shared" si="13"/>
        <v>0.2</v>
      </c>
      <c r="F43" s="165">
        <v>0</v>
      </c>
      <c r="G43" s="165" t="s">
        <v>202</v>
      </c>
      <c r="H43" s="184" t="str">
        <f t="shared" si="9"/>
        <v>100,00%</v>
      </c>
      <c r="I43" s="164">
        <f t="shared" si="11"/>
        <v>1</v>
      </c>
      <c r="J43" s="155">
        <f t="shared" ca="1" si="10"/>
        <v>1</v>
      </c>
      <c r="K43" s="155">
        <f t="shared" ca="1" si="12"/>
        <v>1</v>
      </c>
      <c r="L43" s="159">
        <f t="shared" si="5"/>
        <v>0</v>
      </c>
    </row>
    <row r="44" spans="1:14" x14ac:dyDescent="0.25">
      <c r="A44" s="447"/>
      <c r="B44" s="430"/>
      <c r="C44" s="170" t="s">
        <v>769</v>
      </c>
      <c r="D44" s="442"/>
      <c r="E44" s="166">
        <f t="shared" si="13"/>
        <v>0.2</v>
      </c>
      <c r="F44" s="165">
        <v>0</v>
      </c>
      <c r="G44" s="165" t="s">
        <v>202</v>
      </c>
      <c r="H44" s="184" t="str">
        <f t="shared" si="9"/>
        <v>100,00%</v>
      </c>
      <c r="I44" s="164">
        <f t="shared" si="11"/>
        <v>1</v>
      </c>
      <c r="J44" s="155">
        <f t="shared" ca="1" si="10"/>
        <v>1</v>
      </c>
      <c r="K44" s="155">
        <f t="shared" ca="1" si="12"/>
        <v>1</v>
      </c>
      <c r="L44" s="159">
        <f t="shared" si="5"/>
        <v>0</v>
      </c>
    </row>
    <row r="45" spans="1:14" x14ac:dyDescent="0.25">
      <c r="A45" s="447"/>
      <c r="B45" s="430"/>
      <c r="C45" s="170" t="s">
        <v>768</v>
      </c>
      <c r="D45" s="442"/>
      <c r="E45" s="166">
        <f t="shared" si="13"/>
        <v>0.2</v>
      </c>
      <c r="F45" s="165">
        <v>0</v>
      </c>
      <c r="G45" s="165" t="s">
        <v>202</v>
      </c>
      <c r="H45" s="184" t="str">
        <f t="shared" si="9"/>
        <v>100,00%</v>
      </c>
      <c r="I45" s="164">
        <f t="shared" si="11"/>
        <v>1</v>
      </c>
      <c r="J45" s="155">
        <f t="shared" ca="1" si="10"/>
        <v>1</v>
      </c>
      <c r="K45" s="155">
        <f t="shared" ca="1" si="12"/>
        <v>1</v>
      </c>
      <c r="L45" s="159">
        <f t="shared" si="5"/>
        <v>0</v>
      </c>
    </row>
    <row r="46" spans="1:14" x14ac:dyDescent="0.25">
      <c r="A46" s="447"/>
      <c r="B46" s="430"/>
      <c r="C46" s="170" t="s">
        <v>767</v>
      </c>
      <c r="D46" s="442"/>
      <c r="E46" s="166">
        <f t="shared" si="13"/>
        <v>0.2</v>
      </c>
      <c r="F46" s="165">
        <v>0</v>
      </c>
      <c r="G46" s="165" t="s">
        <v>202</v>
      </c>
      <c r="H46" s="184" t="str">
        <f t="shared" si="9"/>
        <v>100,00%</v>
      </c>
      <c r="I46" s="164">
        <f t="shared" si="11"/>
        <v>1</v>
      </c>
      <c r="J46" s="155">
        <f t="shared" ca="1" si="10"/>
        <v>1</v>
      </c>
      <c r="K46" s="155">
        <f t="shared" ca="1" si="12"/>
        <v>1</v>
      </c>
      <c r="L46" s="159">
        <f t="shared" si="5"/>
        <v>0</v>
      </c>
    </row>
    <row r="47" spans="1:14" x14ac:dyDescent="0.25">
      <c r="A47" s="447"/>
      <c r="B47" s="430"/>
      <c r="C47" s="170" t="s">
        <v>766</v>
      </c>
      <c r="D47" s="442"/>
      <c r="E47" s="166">
        <f t="shared" si="13"/>
        <v>0.2</v>
      </c>
      <c r="F47" s="165">
        <v>0</v>
      </c>
      <c r="G47" s="165" t="s">
        <v>202</v>
      </c>
      <c r="H47" s="184" t="str">
        <f t="shared" si="9"/>
        <v>100,00%</v>
      </c>
      <c r="I47" s="164">
        <f t="shared" si="11"/>
        <v>1</v>
      </c>
      <c r="J47" s="155">
        <f t="shared" ca="1" si="10"/>
        <v>1</v>
      </c>
      <c r="K47" s="155">
        <f t="shared" ca="1" si="12"/>
        <v>1</v>
      </c>
      <c r="L47" s="159">
        <f t="shared" si="5"/>
        <v>0</v>
      </c>
    </row>
    <row r="48" spans="1:14" x14ac:dyDescent="0.25">
      <c r="A48" s="447"/>
      <c r="B48" s="430"/>
      <c r="C48" s="170" t="s">
        <v>765</v>
      </c>
      <c r="D48" s="422" t="s">
        <v>764</v>
      </c>
      <c r="E48" s="166">
        <f t="shared" ref="E48:E59" si="14">(1/5)/2</f>
        <v>0.1</v>
      </c>
      <c r="F48" s="165">
        <v>0</v>
      </c>
      <c r="G48" s="165" t="s">
        <v>202</v>
      </c>
      <c r="H48" s="184" t="str">
        <f t="shared" si="9"/>
        <v>100,00%</v>
      </c>
      <c r="I48" s="164">
        <f t="shared" si="11"/>
        <v>1</v>
      </c>
      <c r="J48" s="155">
        <f t="shared" ca="1" si="10"/>
        <v>1</v>
      </c>
      <c r="K48" s="155">
        <f t="shared" ca="1" si="12"/>
        <v>1</v>
      </c>
      <c r="L48" s="159">
        <f t="shared" si="5"/>
        <v>0</v>
      </c>
    </row>
    <row r="49" spans="1:12" x14ac:dyDescent="0.25">
      <c r="A49" s="447"/>
      <c r="B49" s="430"/>
      <c r="C49" s="170" t="s">
        <v>763</v>
      </c>
      <c r="D49" s="422"/>
      <c r="E49" s="166">
        <f t="shared" si="14"/>
        <v>0.1</v>
      </c>
      <c r="F49" s="165">
        <v>0</v>
      </c>
      <c r="G49" s="165" t="s">
        <v>202</v>
      </c>
      <c r="H49" s="184" t="str">
        <f t="shared" si="9"/>
        <v>100,00%</v>
      </c>
      <c r="I49" s="164">
        <f t="shared" si="11"/>
        <v>1</v>
      </c>
      <c r="J49" s="155">
        <f t="shared" ca="1" si="10"/>
        <v>1</v>
      </c>
      <c r="K49" s="155">
        <f t="shared" ca="1" si="12"/>
        <v>1</v>
      </c>
      <c r="L49" s="159">
        <f t="shared" si="5"/>
        <v>0</v>
      </c>
    </row>
    <row r="50" spans="1:12" x14ac:dyDescent="0.25">
      <c r="A50" s="447"/>
      <c r="B50" s="430"/>
      <c r="C50" s="170" t="s">
        <v>762</v>
      </c>
      <c r="D50" s="422"/>
      <c r="E50" s="166">
        <f t="shared" si="14"/>
        <v>0.1</v>
      </c>
      <c r="F50" s="165">
        <v>0</v>
      </c>
      <c r="G50" s="165" t="s">
        <v>202</v>
      </c>
      <c r="H50" s="184" t="str">
        <f t="shared" si="9"/>
        <v>100,00%</v>
      </c>
      <c r="I50" s="164">
        <f t="shared" si="11"/>
        <v>1</v>
      </c>
      <c r="J50" s="155">
        <f t="shared" ca="1" si="10"/>
        <v>1</v>
      </c>
      <c r="K50" s="155">
        <f t="shared" ca="1" si="12"/>
        <v>1</v>
      </c>
      <c r="L50" s="159">
        <f t="shared" si="5"/>
        <v>0</v>
      </c>
    </row>
    <row r="51" spans="1:12" x14ac:dyDescent="0.25">
      <c r="A51" s="447"/>
      <c r="B51" s="430"/>
      <c r="C51" s="170" t="s">
        <v>761</v>
      </c>
      <c r="D51" s="422" t="s">
        <v>760</v>
      </c>
      <c r="E51" s="166">
        <f t="shared" si="14"/>
        <v>0.1</v>
      </c>
      <c r="F51" s="165">
        <v>0</v>
      </c>
      <c r="G51" s="165" t="s">
        <v>202</v>
      </c>
      <c r="H51" s="184" t="str">
        <f t="shared" si="9"/>
        <v>100,00%</v>
      </c>
      <c r="I51" s="164">
        <f t="shared" si="11"/>
        <v>1</v>
      </c>
      <c r="J51" s="155">
        <f t="shared" ca="1" si="10"/>
        <v>1</v>
      </c>
      <c r="K51" s="155">
        <f t="shared" ca="1" si="12"/>
        <v>1</v>
      </c>
      <c r="L51" s="159">
        <f t="shared" si="5"/>
        <v>0</v>
      </c>
    </row>
    <row r="52" spans="1:12" x14ac:dyDescent="0.25">
      <c r="A52" s="447"/>
      <c r="B52" s="430"/>
      <c r="C52" s="170" t="s">
        <v>759</v>
      </c>
      <c r="D52" s="422"/>
      <c r="E52" s="166">
        <f t="shared" si="14"/>
        <v>0.1</v>
      </c>
      <c r="F52" s="165">
        <v>0</v>
      </c>
      <c r="G52" s="165" t="s">
        <v>202</v>
      </c>
      <c r="H52" s="184" t="str">
        <f t="shared" si="9"/>
        <v>100,00%</v>
      </c>
      <c r="I52" s="164">
        <f t="shared" si="11"/>
        <v>1</v>
      </c>
      <c r="J52" s="155">
        <f t="shared" ca="1" si="10"/>
        <v>1</v>
      </c>
      <c r="K52" s="155">
        <f t="shared" ca="1" si="12"/>
        <v>1</v>
      </c>
      <c r="L52" s="159">
        <f t="shared" si="5"/>
        <v>0</v>
      </c>
    </row>
    <row r="53" spans="1:12" x14ac:dyDescent="0.25">
      <c r="A53" s="447"/>
      <c r="B53" s="430"/>
      <c r="C53" s="170" t="s">
        <v>758</v>
      </c>
      <c r="D53" s="422" t="s">
        <v>757</v>
      </c>
      <c r="E53" s="166">
        <f t="shared" si="14"/>
        <v>0.1</v>
      </c>
      <c r="F53" s="165">
        <v>0</v>
      </c>
      <c r="G53" s="165" t="s">
        <v>202</v>
      </c>
      <c r="H53" s="184" t="str">
        <f t="shared" si="9"/>
        <v>100,00%</v>
      </c>
      <c r="I53" s="164">
        <f t="shared" si="11"/>
        <v>1</v>
      </c>
      <c r="J53" s="155">
        <f t="shared" ca="1" si="10"/>
        <v>1</v>
      </c>
      <c r="K53" s="155">
        <f t="shared" ca="1" si="12"/>
        <v>1</v>
      </c>
      <c r="L53" s="159">
        <f t="shared" si="5"/>
        <v>0</v>
      </c>
    </row>
    <row r="54" spans="1:12" x14ac:dyDescent="0.25">
      <c r="A54" s="447"/>
      <c r="B54" s="430"/>
      <c r="C54" s="170" t="s">
        <v>756</v>
      </c>
      <c r="D54" s="422"/>
      <c r="E54" s="166">
        <f t="shared" si="14"/>
        <v>0.1</v>
      </c>
      <c r="F54" s="165">
        <v>0</v>
      </c>
      <c r="G54" s="165" t="s">
        <v>202</v>
      </c>
      <c r="H54" s="184" t="str">
        <f t="shared" si="9"/>
        <v>100,00%</v>
      </c>
      <c r="I54" s="164">
        <f t="shared" si="11"/>
        <v>1</v>
      </c>
      <c r="J54" s="155">
        <f t="shared" ca="1" si="10"/>
        <v>1</v>
      </c>
      <c r="K54" s="155">
        <f t="shared" ca="1" si="12"/>
        <v>1</v>
      </c>
      <c r="L54" s="159">
        <f t="shared" si="5"/>
        <v>0</v>
      </c>
    </row>
    <row r="55" spans="1:12" x14ac:dyDescent="0.25">
      <c r="A55" s="447"/>
      <c r="B55" s="430"/>
      <c r="C55" s="170" t="s">
        <v>755</v>
      </c>
      <c r="D55" s="422"/>
      <c r="E55" s="166">
        <f t="shared" si="14"/>
        <v>0.1</v>
      </c>
      <c r="F55" s="165">
        <v>0</v>
      </c>
      <c r="G55" s="165" t="s">
        <v>202</v>
      </c>
      <c r="H55" s="184" t="str">
        <f t="shared" si="9"/>
        <v>100,00%</v>
      </c>
      <c r="I55" s="164">
        <f t="shared" si="11"/>
        <v>1</v>
      </c>
      <c r="J55" s="155">
        <f t="shared" ca="1" si="10"/>
        <v>1</v>
      </c>
      <c r="K55" s="155">
        <f t="shared" ca="1" si="12"/>
        <v>1</v>
      </c>
      <c r="L55" s="159">
        <f t="shared" si="5"/>
        <v>0</v>
      </c>
    </row>
    <row r="56" spans="1:12" x14ac:dyDescent="0.25">
      <c r="A56" s="447"/>
      <c r="B56" s="430"/>
      <c r="C56" s="170" t="s">
        <v>754</v>
      </c>
      <c r="D56" s="422" t="s">
        <v>753</v>
      </c>
      <c r="E56" s="166">
        <f t="shared" si="14"/>
        <v>0.1</v>
      </c>
      <c r="F56" s="165">
        <v>0</v>
      </c>
      <c r="G56" s="165" t="s">
        <v>202</v>
      </c>
      <c r="H56" s="184" t="str">
        <f t="shared" si="9"/>
        <v>100,00%</v>
      </c>
      <c r="I56" s="164">
        <f t="shared" si="11"/>
        <v>1</v>
      </c>
      <c r="J56" s="155">
        <f t="shared" ca="1" si="10"/>
        <v>1</v>
      </c>
      <c r="K56" s="155">
        <f t="shared" ca="1" si="12"/>
        <v>1</v>
      </c>
      <c r="L56" s="159">
        <f t="shared" si="5"/>
        <v>0</v>
      </c>
    </row>
    <row r="57" spans="1:12" x14ac:dyDescent="0.25">
      <c r="A57" s="447"/>
      <c r="B57" s="430"/>
      <c r="C57" s="170" t="s">
        <v>752</v>
      </c>
      <c r="D57" s="422"/>
      <c r="E57" s="166">
        <f t="shared" si="14"/>
        <v>0.1</v>
      </c>
      <c r="F57" s="165">
        <v>0</v>
      </c>
      <c r="G57" s="165" t="s">
        <v>202</v>
      </c>
      <c r="H57" s="184" t="str">
        <f t="shared" si="9"/>
        <v>100,00%</v>
      </c>
      <c r="I57" s="164">
        <f t="shared" si="11"/>
        <v>1</v>
      </c>
      <c r="J57" s="155">
        <f t="shared" ca="1" si="10"/>
        <v>1</v>
      </c>
      <c r="K57" s="155">
        <f t="shared" ca="1" si="12"/>
        <v>1</v>
      </c>
      <c r="L57" s="159">
        <f t="shared" si="5"/>
        <v>0</v>
      </c>
    </row>
    <row r="58" spans="1:12" x14ac:dyDescent="0.25">
      <c r="A58" s="447"/>
      <c r="B58" s="430"/>
      <c r="C58" s="170" t="s">
        <v>751</v>
      </c>
      <c r="D58" s="422"/>
      <c r="E58" s="166">
        <f t="shared" si="14"/>
        <v>0.1</v>
      </c>
      <c r="F58" s="165">
        <v>0</v>
      </c>
      <c r="G58" s="165" t="s">
        <v>202</v>
      </c>
      <c r="H58" s="184" t="str">
        <f t="shared" si="9"/>
        <v>100,00%</v>
      </c>
      <c r="I58" s="164">
        <f t="shared" si="11"/>
        <v>1</v>
      </c>
      <c r="J58" s="155">
        <f t="shared" ca="1" si="10"/>
        <v>1</v>
      </c>
      <c r="K58" s="155">
        <f t="shared" ca="1" si="12"/>
        <v>1</v>
      </c>
      <c r="L58" s="159">
        <f t="shared" si="5"/>
        <v>0</v>
      </c>
    </row>
    <row r="59" spans="1:12" x14ac:dyDescent="0.25">
      <c r="A59" s="447"/>
      <c r="B59" s="430"/>
      <c r="C59" s="170" t="s">
        <v>750</v>
      </c>
      <c r="D59" s="422"/>
      <c r="E59" s="166">
        <f t="shared" si="14"/>
        <v>0.1</v>
      </c>
      <c r="F59" s="165">
        <v>0</v>
      </c>
      <c r="G59" s="165" t="s">
        <v>202</v>
      </c>
      <c r="H59" s="184" t="str">
        <f t="shared" si="9"/>
        <v>100,00%</v>
      </c>
      <c r="I59" s="164">
        <f t="shared" si="11"/>
        <v>1</v>
      </c>
      <c r="J59" s="155">
        <f t="shared" ca="1" si="10"/>
        <v>1</v>
      </c>
      <c r="K59" s="155">
        <f t="shared" ca="1" si="12"/>
        <v>1</v>
      </c>
      <c r="L59" s="159">
        <f t="shared" si="5"/>
        <v>0</v>
      </c>
    </row>
    <row r="60" spans="1:12" x14ac:dyDescent="0.25">
      <c r="A60" s="447"/>
      <c r="B60" s="430" t="s">
        <v>749</v>
      </c>
      <c r="C60" s="168" t="s">
        <v>748</v>
      </c>
      <c r="D60" s="422" t="s">
        <v>439</v>
      </c>
      <c r="E60" s="166">
        <f t="shared" ref="E60:E65" si="15">1/5</f>
        <v>0.2</v>
      </c>
      <c r="F60" s="165">
        <v>0</v>
      </c>
      <c r="G60" s="165" t="s">
        <v>202</v>
      </c>
      <c r="H60" s="184" t="str">
        <f t="shared" si="9"/>
        <v>100,00%</v>
      </c>
      <c r="I60" s="164">
        <f t="shared" si="11"/>
        <v>1</v>
      </c>
      <c r="J60" s="155">
        <f t="shared" ca="1" si="10"/>
        <v>1</v>
      </c>
      <c r="K60" s="155">
        <f t="shared" ca="1" si="12"/>
        <v>1</v>
      </c>
      <c r="L60" s="159">
        <f t="shared" si="5"/>
        <v>0</v>
      </c>
    </row>
    <row r="61" spans="1:12" x14ac:dyDescent="0.25">
      <c r="A61" s="447"/>
      <c r="B61" s="430"/>
      <c r="C61" s="168" t="s">
        <v>747</v>
      </c>
      <c r="D61" s="422"/>
      <c r="E61" s="166">
        <f t="shared" si="15"/>
        <v>0.2</v>
      </c>
      <c r="F61" s="165">
        <v>0</v>
      </c>
      <c r="G61" s="165" t="s">
        <v>202</v>
      </c>
      <c r="H61" s="184" t="str">
        <f t="shared" si="9"/>
        <v>100,00%</v>
      </c>
      <c r="I61" s="164">
        <f t="shared" si="11"/>
        <v>1</v>
      </c>
      <c r="J61" s="155">
        <f t="shared" ca="1" si="10"/>
        <v>1</v>
      </c>
      <c r="K61" s="155">
        <f t="shared" ca="1" si="12"/>
        <v>1</v>
      </c>
      <c r="L61" s="159">
        <f t="shared" si="5"/>
        <v>0</v>
      </c>
    </row>
    <row r="62" spans="1:12" x14ac:dyDescent="0.25">
      <c r="A62" s="447"/>
      <c r="B62" s="430"/>
      <c r="C62" s="168" t="s">
        <v>746</v>
      </c>
      <c r="D62" s="422"/>
      <c r="E62" s="166">
        <f t="shared" si="15"/>
        <v>0.2</v>
      </c>
      <c r="F62" s="165">
        <v>0</v>
      </c>
      <c r="G62" s="165" t="s">
        <v>202</v>
      </c>
      <c r="H62" s="184" t="str">
        <f t="shared" si="9"/>
        <v>100,00%</v>
      </c>
      <c r="I62" s="164">
        <f t="shared" si="11"/>
        <v>1</v>
      </c>
      <c r="J62" s="155">
        <f t="shared" ca="1" si="10"/>
        <v>1</v>
      </c>
      <c r="K62" s="155">
        <f t="shared" ca="1" si="12"/>
        <v>1</v>
      </c>
      <c r="L62" s="159">
        <f t="shared" si="5"/>
        <v>0</v>
      </c>
    </row>
    <row r="63" spans="1:12" x14ac:dyDescent="0.25">
      <c r="A63" s="447"/>
      <c r="B63" s="430"/>
      <c r="C63" s="168" t="s">
        <v>745</v>
      </c>
      <c r="D63" s="422"/>
      <c r="E63" s="166">
        <f t="shared" si="15"/>
        <v>0.2</v>
      </c>
      <c r="F63" s="165">
        <v>0</v>
      </c>
      <c r="G63" s="165" t="s">
        <v>202</v>
      </c>
      <c r="H63" s="184" t="str">
        <f t="shared" si="9"/>
        <v>100,00%</v>
      </c>
      <c r="I63" s="164">
        <f t="shared" si="11"/>
        <v>1</v>
      </c>
      <c r="J63" s="155">
        <f t="shared" ca="1" si="10"/>
        <v>1</v>
      </c>
      <c r="K63" s="155">
        <f t="shared" ca="1" si="12"/>
        <v>1</v>
      </c>
      <c r="L63" s="159">
        <f t="shared" si="5"/>
        <v>0</v>
      </c>
    </row>
    <row r="64" spans="1:12" x14ac:dyDescent="0.25">
      <c r="A64" s="447"/>
      <c r="B64" s="430"/>
      <c r="C64" s="168" t="s">
        <v>744</v>
      </c>
      <c r="D64" s="422"/>
      <c r="E64" s="166">
        <f t="shared" si="15"/>
        <v>0.2</v>
      </c>
      <c r="F64" s="165">
        <v>0</v>
      </c>
      <c r="G64" s="165" t="s">
        <v>202</v>
      </c>
      <c r="H64" s="184" t="str">
        <f t="shared" si="9"/>
        <v>100,00%</v>
      </c>
      <c r="I64" s="164">
        <f t="shared" si="11"/>
        <v>1</v>
      </c>
      <c r="J64" s="155">
        <f t="shared" ca="1" si="10"/>
        <v>1</v>
      </c>
      <c r="K64" s="155">
        <f t="shared" ca="1" si="12"/>
        <v>1</v>
      </c>
      <c r="L64" s="159">
        <f t="shared" si="5"/>
        <v>0</v>
      </c>
    </row>
    <row r="65" spans="1:12" x14ac:dyDescent="0.25">
      <c r="A65" s="447"/>
      <c r="B65" s="430"/>
      <c r="C65" s="168" t="s">
        <v>743</v>
      </c>
      <c r="D65" s="422"/>
      <c r="E65" s="166">
        <f t="shared" si="15"/>
        <v>0.2</v>
      </c>
      <c r="F65" s="165">
        <v>0</v>
      </c>
      <c r="G65" s="165" t="s">
        <v>202</v>
      </c>
      <c r="H65" s="184" t="str">
        <f t="shared" si="9"/>
        <v>100,00%</v>
      </c>
      <c r="I65" s="164">
        <f t="shared" si="11"/>
        <v>1</v>
      </c>
      <c r="J65" s="155">
        <f t="shared" ca="1" si="10"/>
        <v>1</v>
      </c>
      <c r="K65" s="155">
        <f t="shared" ca="1" si="12"/>
        <v>1</v>
      </c>
      <c r="L65" s="159">
        <f t="shared" si="5"/>
        <v>0</v>
      </c>
    </row>
    <row r="66" spans="1:12" x14ac:dyDescent="0.25">
      <c r="A66" s="447"/>
      <c r="B66" s="430"/>
      <c r="C66" s="168" t="s">
        <v>742</v>
      </c>
      <c r="D66" s="422" t="s">
        <v>741</v>
      </c>
      <c r="E66" s="166">
        <f t="shared" ref="E66:E79" si="16">(1/5)/2</f>
        <v>0.1</v>
      </c>
      <c r="F66" s="165">
        <v>0</v>
      </c>
      <c r="G66" s="165" t="s">
        <v>202</v>
      </c>
      <c r="H66" s="184" t="str">
        <f t="shared" si="9"/>
        <v>100,00%</v>
      </c>
      <c r="I66" s="164">
        <f t="shared" si="11"/>
        <v>1</v>
      </c>
      <c r="J66" s="155">
        <f t="shared" ca="1" si="10"/>
        <v>1</v>
      </c>
      <c r="K66" s="155">
        <f t="shared" ca="1" si="12"/>
        <v>1</v>
      </c>
      <c r="L66" s="159">
        <f t="shared" si="5"/>
        <v>0</v>
      </c>
    </row>
    <row r="67" spans="1:12" x14ac:dyDescent="0.25">
      <c r="A67" s="447"/>
      <c r="B67" s="430"/>
      <c r="C67" s="168" t="s">
        <v>740</v>
      </c>
      <c r="D67" s="422"/>
      <c r="E67" s="166">
        <f t="shared" si="16"/>
        <v>0.1</v>
      </c>
      <c r="F67" s="165">
        <v>0</v>
      </c>
      <c r="G67" s="165" t="s">
        <v>202</v>
      </c>
      <c r="H67" s="184" t="str">
        <f t="shared" ref="H67:H98" si="17">IF(G67="O",(($O$11-(F67*E67))/($O$11)),"100,00%")</f>
        <v>100,00%</v>
      </c>
      <c r="I67" s="164">
        <f t="shared" si="11"/>
        <v>1</v>
      </c>
      <c r="J67" s="155">
        <f t="shared" ref="J67:J98" ca="1" si="18">(($O$11-(F67*E67))/($O$11))</f>
        <v>1</v>
      </c>
      <c r="K67" s="155">
        <f t="shared" ca="1" si="12"/>
        <v>1</v>
      </c>
      <c r="L67" s="159">
        <f t="shared" si="5"/>
        <v>0</v>
      </c>
    </row>
    <row r="68" spans="1:12" x14ac:dyDescent="0.25">
      <c r="A68" s="447"/>
      <c r="B68" s="430"/>
      <c r="C68" s="168" t="s">
        <v>739</v>
      </c>
      <c r="D68" s="422"/>
      <c r="E68" s="166">
        <f t="shared" si="16"/>
        <v>0.1</v>
      </c>
      <c r="F68" s="165">
        <v>0</v>
      </c>
      <c r="G68" s="165" t="s">
        <v>202</v>
      </c>
      <c r="H68" s="184" t="str">
        <f t="shared" si="17"/>
        <v>100,00%</v>
      </c>
      <c r="I68" s="164">
        <f t="shared" ref="I68:I99" si="19">I67*H68</f>
        <v>1</v>
      </c>
      <c r="J68" s="155">
        <f t="shared" ca="1" si="18"/>
        <v>1</v>
      </c>
      <c r="K68" s="155">
        <f t="shared" ref="K68:K99" ca="1" si="20">K67*J68</f>
        <v>1</v>
      </c>
      <c r="L68" s="159">
        <f t="shared" ref="L68:L131" si="21">F68*E68</f>
        <v>0</v>
      </c>
    </row>
    <row r="69" spans="1:12" x14ac:dyDescent="0.25">
      <c r="A69" s="447"/>
      <c r="B69" s="430"/>
      <c r="C69" s="168" t="s">
        <v>738</v>
      </c>
      <c r="D69" s="422" t="s">
        <v>737</v>
      </c>
      <c r="E69" s="166">
        <f t="shared" si="16"/>
        <v>0.1</v>
      </c>
      <c r="F69" s="165">
        <v>0</v>
      </c>
      <c r="G69" s="165" t="s">
        <v>202</v>
      </c>
      <c r="H69" s="184" t="str">
        <f t="shared" si="17"/>
        <v>100,00%</v>
      </c>
      <c r="I69" s="164">
        <f t="shared" si="19"/>
        <v>1</v>
      </c>
      <c r="J69" s="155">
        <f t="shared" ca="1" si="18"/>
        <v>1</v>
      </c>
      <c r="K69" s="155">
        <f t="shared" ca="1" si="20"/>
        <v>1</v>
      </c>
      <c r="L69" s="159">
        <f t="shared" si="21"/>
        <v>0</v>
      </c>
    </row>
    <row r="70" spans="1:12" x14ac:dyDescent="0.25">
      <c r="A70" s="447"/>
      <c r="B70" s="430"/>
      <c r="C70" s="168" t="s">
        <v>736</v>
      </c>
      <c r="D70" s="422"/>
      <c r="E70" s="166">
        <f t="shared" si="16"/>
        <v>0.1</v>
      </c>
      <c r="F70" s="165">
        <v>0</v>
      </c>
      <c r="G70" s="165" t="s">
        <v>202</v>
      </c>
      <c r="H70" s="184" t="str">
        <f t="shared" si="17"/>
        <v>100,00%</v>
      </c>
      <c r="I70" s="164">
        <f t="shared" si="19"/>
        <v>1</v>
      </c>
      <c r="J70" s="155">
        <f t="shared" ca="1" si="18"/>
        <v>1</v>
      </c>
      <c r="K70" s="155">
        <f t="shared" ca="1" si="20"/>
        <v>1</v>
      </c>
      <c r="L70" s="159">
        <f t="shared" si="21"/>
        <v>0</v>
      </c>
    </row>
    <row r="71" spans="1:12" x14ac:dyDescent="0.25">
      <c r="A71" s="447"/>
      <c r="B71" s="430"/>
      <c r="C71" s="168" t="s">
        <v>735</v>
      </c>
      <c r="D71" s="422"/>
      <c r="E71" s="166">
        <f t="shared" si="16"/>
        <v>0.1</v>
      </c>
      <c r="F71" s="165">
        <v>0</v>
      </c>
      <c r="G71" s="165" t="s">
        <v>202</v>
      </c>
      <c r="H71" s="184" t="str">
        <f t="shared" si="17"/>
        <v>100,00%</v>
      </c>
      <c r="I71" s="164">
        <f t="shared" si="19"/>
        <v>1</v>
      </c>
      <c r="J71" s="155">
        <f t="shared" ca="1" si="18"/>
        <v>1</v>
      </c>
      <c r="K71" s="155">
        <f t="shared" ca="1" si="20"/>
        <v>1</v>
      </c>
      <c r="L71" s="159">
        <f t="shared" si="21"/>
        <v>0</v>
      </c>
    </row>
    <row r="72" spans="1:12" x14ac:dyDescent="0.25">
      <c r="A72" s="447"/>
      <c r="B72" s="430"/>
      <c r="C72" s="168" t="s">
        <v>734</v>
      </c>
      <c r="D72" s="422" t="s">
        <v>733</v>
      </c>
      <c r="E72" s="166">
        <f t="shared" si="16"/>
        <v>0.1</v>
      </c>
      <c r="F72" s="165">
        <v>0</v>
      </c>
      <c r="G72" s="165" t="s">
        <v>202</v>
      </c>
      <c r="H72" s="184" t="str">
        <f t="shared" si="17"/>
        <v>100,00%</v>
      </c>
      <c r="I72" s="164">
        <f t="shared" si="19"/>
        <v>1</v>
      </c>
      <c r="J72" s="155">
        <f t="shared" ca="1" si="18"/>
        <v>1</v>
      </c>
      <c r="K72" s="155">
        <f t="shared" ca="1" si="20"/>
        <v>1</v>
      </c>
      <c r="L72" s="159">
        <f t="shared" si="21"/>
        <v>0</v>
      </c>
    </row>
    <row r="73" spans="1:12" x14ac:dyDescent="0.25">
      <c r="A73" s="447"/>
      <c r="B73" s="430"/>
      <c r="C73" s="168" t="s">
        <v>732</v>
      </c>
      <c r="D73" s="422"/>
      <c r="E73" s="166">
        <f t="shared" si="16"/>
        <v>0.1</v>
      </c>
      <c r="F73" s="165">
        <v>0</v>
      </c>
      <c r="G73" s="165" t="s">
        <v>202</v>
      </c>
      <c r="H73" s="184" t="str">
        <f t="shared" si="17"/>
        <v>100,00%</v>
      </c>
      <c r="I73" s="164">
        <f t="shared" si="19"/>
        <v>1</v>
      </c>
      <c r="J73" s="155">
        <f t="shared" ca="1" si="18"/>
        <v>1</v>
      </c>
      <c r="K73" s="155">
        <f t="shared" ca="1" si="20"/>
        <v>1</v>
      </c>
      <c r="L73" s="159">
        <f t="shared" si="21"/>
        <v>0</v>
      </c>
    </row>
    <row r="74" spans="1:12" x14ac:dyDescent="0.25">
      <c r="A74" s="447"/>
      <c r="B74" s="430"/>
      <c r="C74" s="168" t="s">
        <v>731</v>
      </c>
      <c r="D74" s="422"/>
      <c r="E74" s="166">
        <f t="shared" si="16"/>
        <v>0.1</v>
      </c>
      <c r="F74" s="165">
        <v>0</v>
      </c>
      <c r="G74" s="165" t="s">
        <v>202</v>
      </c>
      <c r="H74" s="184" t="str">
        <f t="shared" si="17"/>
        <v>100,00%</v>
      </c>
      <c r="I74" s="164">
        <f t="shared" si="19"/>
        <v>1</v>
      </c>
      <c r="J74" s="155">
        <f t="shared" ca="1" si="18"/>
        <v>1</v>
      </c>
      <c r="K74" s="155">
        <f t="shared" ca="1" si="20"/>
        <v>1</v>
      </c>
      <c r="L74" s="159">
        <f t="shared" si="21"/>
        <v>0</v>
      </c>
    </row>
    <row r="75" spans="1:12" x14ac:dyDescent="0.25">
      <c r="A75" s="447"/>
      <c r="B75" s="430"/>
      <c r="C75" s="168" t="s">
        <v>730</v>
      </c>
      <c r="D75" s="422" t="s">
        <v>729</v>
      </c>
      <c r="E75" s="166">
        <f t="shared" si="16"/>
        <v>0.1</v>
      </c>
      <c r="F75" s="165">
        <v>0</v>
      </c>
      <c r="G75" s="165" t="s">
        <v>202</v>
      </c>
      <c r="H75" s="184" t="str">
        <f t="shared" si="17"/>
        <v>100,00%</v>
      </c>
      <c r="I75" s="164">
        <f t="shared" si="19"/>
        <v>1</v>
      </c>
      <c r="J75" s="155">
        <f t="shared" ca="1" si="18"/>
        <v>1</v>
      </c>
      <c r="K75" s="155">
        <f t="shared" ca="1" si="20"/>
        <v>1</v>
      </c>
      <c r="L75" s="159">
        <f t="shared" si="21"/>
        <v>0</v>
      </c>
    </row>
    <row r="76" spans="1:12" x14ac:dyDescent="0.25">
      <c r="A76" s="447"/>
      <c r="B76" s="430"/>
      <c r="C76" s="168" t="s">
        <v>728</v>
      </c>
      <c r="D76" s="422"/>
      <c r="E76" s="166">
        <f t="shared" si="16"/>
        <v>0.1</v>
      </c>
      <c r="F76" s="165">
        <v>0</v>
      </c>
      <c r="G76" s="165" t="s">
        <v>202</v>
      </c>
      <c r="H76" s="184" t="str">
        <f t="shared" si="17"/>
        <v>100,00%</v>
      </c>
      <c r="I76" s="164">
        <f t="shared" si="19"/>
        <v>1</v>
      </c>
      <c r="J76" s="155">
        <f t="shared" ca="1" si="18"/>
        <v>1</v>
      </c>
      <c r="K76" s="155">
        <f t="shared" ca="1" si="20"/>
        <v>1</v>
      </c>
      <c r="L76" s="159">
        <f t="shared" si="21"/>
        <v>0</v>
      </c>
    </row>
    <row r="77" spans="1:12" x14ac:dyDescent="0.25">
      <c r="A77" s="447"/>
      <c r="B77" s="430"/>
      <c r="C77" s="168" t="s">
        <v>727</v>
      </c>
      <c r="D77" s="422"/>
      <c r="E77" s="166">
        <f t="shared" si="16"/>
        <v>0.1</v>
      </c>
      <c r="F77" s="165">
        <v>0</v>
      </c>
      <c r="G77" s="165" t="s">
        <v>202</v>
      </c>
      <c r="H77" s="184" t="str">
        <f t="shared" si="17"/>
        <v>100,00%</v>
      </c>
      <c r="I77" s="164">
        <f t="shared" si="19"/>
        <v>1</v>
      </c>
      <c r="J77" s="155">
        <f t="shared" ca="1" si="18"/>
        <v>1</v>
      </c>
      <c r="K77" s="155">
        <f t="shared" ca="1" si="20"/>
        <v>1</v>
      </c>
      <c r="L77" s="159">
        <f t="shared" si="21"/>
        <v>0</v>
      </c>
    </row>
    <row r="78" spans="1:12" x14ac:dyDescent="0.25">
      <c r="A78" s="447"/>
      <c r="B78" s="430"/>
      <c r="C78" s="168" t="s">
        <v>726</v>
      </c>
      <c r="D78" s="422"/>
      <c r="E78" s="166">
        <f t="shared" si="16"/>
        <v>0.1</v>
      </c>
      <c r="F78" s="165">
        <v>0</v>
      </c>
      <c r="G78" s="165" t="s">
        <v>202</v>
      </c>
      <c r="H78" s="184" t="str">
        <f t="shared" si="17"/>
        <v>100,00%</v>
      </c>
      <c r="I78" s="164">
        <f t="shared" si="19"/>
        <v>1</v>
      </c>
      <c r="J78" s="155">
        <f t="shared" ca="1" si="18"/>
        <v>1</v>
      </c>
      <c r="K78" s="155">
        <f t="shared" ca="1" si="20"/>
        <v>1</v>
      </c>
      <c r="L78" s="159">
        <f t="shared" si="21"/>
        <v>0</v>
      </c>
    </row>
    <row r="79" spans="1:12" x14ac:dyDescent="0.25">
      <c r="A79" s="447"/>
      <c r="B79" s="430"/>
      <c r="C79" s="168" t="s">
        <v>725</v>
      </c>
      <c r="D79" s="422"/>
      <c r="E79" s="166">
        <f t="shared" si="16"/>
        <v>0.1</v>
      </c>
      <c r="F79" s="165">
        <v>0</v>
      </c>
      <c r="G79" s="165" t="s">
        <v>202</v>
      </c>
      <c r="H79" s="184" t="str">
        <f t="shared" si="17"/>
        <v>100,00%</v>
      </c>
      <c r="I79" s="164">
        <f t="shared" si="19"/>
        <v>1</v>
      </c>
      <c r="J79" s="155">
        <f t="shared" ca="1" si="18"/>
        <v>1</v>
      </c>
      <c r="K79" s="155">
        <f t="shared" ca="1" si="20"/>
        <v>1</v>
      </c>
      <c r="L79" s="159">
        <f t="shared" si="21"/>
        <v>0</v>
      </c>
    </row>
    <row r="80" spans="1:12" x14ac:dyDescent="0.25">
      <c r="A80" s="447"/>
      <c r="B80" s="430" t="s">
        <v>724</v>
      </c>
      <c r="C80" s="168" t="s">
        <v>723</v>
      </c>
      <c r="D80" s="422" t="s">
        <v>395</v>
      </c>
      <c r="E80" s="166">
        <f t="shared" ref="E80:E85" si="22">1/5</f>
        <v>0.2</v>
      </c>
      <c r="F80" s="165">
        <v>0</v>
      </c>
      <c r="G80" s="165" t="s">
        <v>202</v>
      </c>
      <c r="H80" s="184" t="str">
        <f t="shared" si="17"/>
        <v>100,00%</v>
      </c>
      <c r="I80" s="164">
        <f t="shared" si="19"/>
        <v>1</v>
      </c>
      <c r="J80" s="155">
        <f t="shared" ca="1" si="18"/>
        <v>1</v>
      </c>
      <c r="K80" s="155">
        <f t="shared" ca="1" si="20"/>
        <v>1</v>
      </c>
      <c r="L80" s="159">
        <f t="shared" si="21"/>
        <v>0</v>
      </c>
    </row>
    <row r="81" spans="1:12" x14ac:dyDescent="0.25">
      <c r="A81" s="447"/>
      <c r="B81" s="430"/>
      <c r="C81" s="168" t="s">
        <v>722</v>
      </c>
      <c r="D81" s="422"/>
      <c r="E81" s="166">
        <f t="shared" si="22"/>
        <v>0.2</v>
      </c>
      <c r="F81" s="165">
        <v>0</v>
      </c>
      <c r="G81" s="165" t="s">
        <v>202</v>
      </c>
      <c r="H81" s="184" t="str">
        <f t="shared" si="17"/>
        <v>100,00%</v>
      </c>
      <c r="I81" s="164">
        <f t="shared" si="19"/>
        <v>1</v>
      </c>
      <c r="J81" s="155">
        <f t="shared" ca="1" si="18"/>
        <v>1</v>
      </c>
      <c r="K81" s="155">
        <f t="shared" ca="1" si="20"/>
        <v>1</v>
      </c>
      <c r="L81" s="159">
        <f t="shared" si="21"/>
        <v>0</v>
      </c>
    </row>
    <row r="82" spans="1:12" x14ac:dyDescent="0.25">
      <c r="A82" s="447"/>
      <c r="B82" s="430"/>
      <c r="C82" s="168" t="s">
        <v>721</v>
      </c>
      <c r="D82" s="422"/>
      <c r="E82" s="166">
        <f t="shared" si="22"/>
        <v>0.2</v>
      </c>
      <c r="F82" s="165">
        <v>0</v>
      </c>
      <c r="G82" s="165" t="s">
        <v>202</v>
      </c>
      <c r="H82" s="184" t="str">
        <f t="shared" si="17"/>
        <v>100,00%</v>
      </c>
      <c r="I82" s="164">
        <f t="shared" si="19"/>
        <v>1</v>
      </c>
      <c r="J82" s="155">
        <f t="shared" ca="1" si="18"/>
        <v>1</v>
      </c>
      <c r="K82" s="155">
        <f t="shared" ca="1" si="20"/>
        <v>1</v>
      </c>
      <c r="L82" s="159">
        <f t="shared" si="21"/>
        <v>0</v>
      </c>
    </row>
    <row r="83" spans="1:12" x14ac:dyDescent="0.25">
      <c r="A83" s="447"/>
      <c r="B83" s="430"/>
      <c r="C83" s="168" t="s">
        <v>720</v>
      </c>
      <c r="D83" s="422"/>
      <c r="E83" s="166">
        <f t="shared" si="22"/>
        <v>0.2</v>
      </c>
      <c r="F83" s="165">
        <v>0</v>
      </c>
      <c r="G83" s="165" t="s">
        <v>202</v>
      </c>
      <c r="H83" s="184" t="str">
        <f t="shared" si="17"/>
        <v>100,00%</v>
      </c>
      <c r="I83" s="164">
        <f t="shared" si="19"/>
        <v>1</v>
      </c>
      <c r="J83" s="155">
        <f t="shared" ca="1" si="18"/>
        <v>1</v>
      </c>
      <c r="K83" s="155">
        <f t="shared" ca="1" si="20"/>
        <v>1</v>
      </c>
      <c r="L83" s="159">
        <f t="shared" si="21"/>
        <v>0</v>
      </c>
    </row>
    <row r="84" spans="1:12" x14ac:dyDescent="0.25">
      <c r="A84" s="447"/>
      <c r="B84" s="430"/>
      <c r="C84" s="168" t="s">
        <v>719</v>
      </c>
      <c r="D84" s="422"/>
      <c r="E84" s="166">
        <f t="shared" si="22"/>
        <v>0.2</v>
      </c>
      <c r="F84" s="165">
        <v>0</v>
      </c>
      <c r="G84" s="165" t="s">
        <v>202</v>
      </c>
      <c r="H84" s="184" t="str">
        <f t="shared" si="17"/>
        <v>100,00%</v>
      </c>
      <c r="I84" s="164">
        <f t="shared" si="19"/>
        <v>1</v>
      </c>
      <c r="J84" s="155">
        <f t="shared" ca="1" si="18"/>
        <v>1</v>
      </c>
      <c r="K84" s="155">
        <f t="shared" ca="1" si="20"/>
        <v>1</v>
      </c>
      <c r="L84" s="159">
        <f t="shared" si="21"/>
        <v>0</v>
      </c>
    </row>
    <row r="85" spans="1:12" x14ac:dyDescent="0.25">
      <c r="A85" s="447"/>
      <c r="B85" s="430"/>
      <c r="C85" s="168" t="s">
        <v>718</v>
      </c>
      <c r="D85" s="422"/>
      <c r="E85" s="166">
        <f t="shared" si="22"/>
        <v>0.2</v>
      </c>
      <c r="F85" s="165">
        <v>0</v>
      </c>
      <c r="G85" s="165" t="s">
        <v>202</v>
      </c>
      <c r="H85" s="184" t="str">
        <f t="shared" si="17"/>
        <v>100,00%</v>
      </c>
      <c r="I85" s="164">
        <f t="shared" si="19"/>
        <v>1</v>
      </c>
      <c r="J85" s="155">
        <f t="shared" ca="1" si="18"/>
        <v>1</v>
      </c>
      <c r="K85" s="155">
        <f t="shared" ca="1" si="20"/>
        <v>1</v>
      </c>
      <c r="L85" s="159">
        <f t="shared" si="21"/>
        <v>0</v>
      </c>
    </row>
    <row r="86" spans="1:12" x14ac:dyDescent="0.25">
      <c r="A86" s="447"/>
      <c r="B86" s="430"/>
      <c r="C86" s="168" t="s">
        <v>717</v>
      </c>
      <c r="D86" s="422" t="s">
        <v>413</v>
      </c>
      <c r="E86" s="166">
        <f t="shared" ref="E86:E100" si="23">(1/5)/2</f>
        <v>0.1</v>
      </c>
      <c r="F86" s="165">
        <v>0</v>
      </c>
      <c r="G86" s="165" t="s">
        <v>202</v>
      </c>
      <c r="H86" s="184" t="str">
        <f t="shared" si="17"/>
        <v>100,00%</v>
      </c>
      <c r="I86" s="164">
        <f t="shared" si="19"/>
        <v>1</v>
      </c>
      <c r="J86" s="155">
        <f t="shared" ca="1" si="18"/>
        <v>1</v>
      </c>
      <c r="K86" s="155">
        <f t="shared" ca="1" si="20"/>
        <v>1</v>
      </c>
      <c r="L86" s="159">
        <f t="shared" si="21"/>
        <v>0</v>
      </c>
    </row>
    <row r="87" spans="1:12" x14ac:dyDescent="0.25">
      <c r="A87" s="447"/>
      <c r="B87" s="430"/>
      <c r="C87" s="168" t="s">
        <v>716</v>
      </c>
      <c r="D87" s="422"/>
      <c r="E87" s="166">
        <f t="shared" si="23"/>
        <v>0.1</v>
      </c>
      <c r="F87" s="165">
        <v>0</v>
      </c>
      <c r="G87" s="165" t="s">
        <v>202</v>
      </c>
      <c r="H87" s="184" t="str">
        <f t="shared" si="17"/>
        <v>100,00%</v>
      </c>
      <c r="I87" s="164">
        <f t="shared" si="19"/>
        <v>1</v>
      </c>
      <c r="J87" s="155">
        <f t="shared" ca="1" si="18"/>
        <v>1</v>
      </c>
      <c r="K87" s="155">
        <f t="shared" ca="1" si="20"/>
        <v>1</v>
      </c>
      <c r="L87" s="159">
        <f t="shared" si="21"/>
        <v>0</v>
      </c>
    </row>
    <row r="88" spans="1:12" x14ac:dyDescent="0.25">
      <c r="A88" s="447"/>
      <c r="B88" s="430"/>
      <c r="C88" s="168" t="s">
        <v>715</v>
      </c>
      <c r="D88" s="422"/>
      <c r="E88" s="166">
        <f t="shared" si="23"/>
        <v>0.1</v>
      </c>
      <c r="F88" s="165">
        <v>0</v>
      </c>
      <c r="G88" s="165" t="s">
        <v>202</v>
      </c>
      <c r="H88" s="184" t="str">
        <f t="shared" si="17"/>
        <v>100,00%</v>
      </c>
      <c r="I88" s="164">
        <f t="shared" si="19"/>
        <v>1</v>
      </c>
      <c r="J88" s="155">
        <f t="shared" ca="1" si="18"/>
        <v>1</v>
      </c>
      <c r="K88" s="155">
        <f t="shared" ca="1" si="20"/>
        <v>1</v>
      </c>
      <c r="L88" s="159">
        <f t="shared" si="21"/>
        <v>0</v>
      </c>
    </row>
    <row r="89" spans="1:12" x14ac:dyDescent="0.25">
      <c r="A89" s="447"/>
      <c r="B89" s="430"/>
      <c r="C89" s="168" t="s">
        <v>714</v>
      </c>
      <c r="D89" s="442" t="s">
        <v>409</v>
      </c>
      <c r="E89" s="166">
        <f t="shared" si="23"/>
        <v>0.1</v>
      </c>
      <c r="F89" s="165">
        <v>0</v>
      </c>
      <c r="G89" s="165" t="s">
        <v>202</v>
      </c>
      <c r="H89" s="184" t="str">
        <f t="shared" si="17"/>
        <v>100,00%</v>
      </c>
      <c r="I89" s="164">
        <f t="shared" si="19"/>
        <v>1</v>
      </c>
      <c r="J89" s="155">
        <f t="shared" ca="1" si="18"/>
        <v>1</v>
      </c>
      <c r="K89" s="155">
        <f t="shared" ca="1" si="20"/>
        <v>1</v>
      </c>
      <c r="L89" s="159">
        <f t="shared" si="21"/>
        <v>0</v>
      </c>
    </row>
    <row r="90" spans="1:12" x14ac:dyDescent="0.25">
      <c r="A90" s="447"/>
      <c r="B90" s="430"/>
      <c r="C90" s="168" t="s">
        <v>713</v>
      </c>
      <c r="D90" s="442"/>
      <c r="E90" s="166">
        <f t="shared" si="23"/>
        <v>0.1</v>
      </c>
      <c r="F90" s="165">
        <v>0</v>
      </c>
      <c r="G90" s="165" t="s">
        <v>202</v>
      </c>
      <c r="H90" s="184" t="str">
        <f t="shared" si="17"/>
        <v>100,00%</v>
      </c>
      <c r="I90" s="164">
        <f t="shared" si="19"/>
        <v>1</v>
      </c>
      <c r="J90" s="155">
        <f t="shared" ca="1" si="18"/>
        <v>1</v>
      </c>
      <c r="K90" s="155">
        <f t="shared" ca="1" si="20"/>
        <v>1</v>
      </c>
      <c r="L90" s="159">
        <f t="shared" si="21"/>
        <v>0</v>
      </c>
    </row>
    <row r="91" spans="1:12" x14ac:dyDescent="0.25">
      <c r="A91" s="447"/>
      <c r="B91" s="430"/>
      <c r="C91" s="168" t="s">
        <v>712</v>
      </c>
      <c r="D91" s="442"/>
      <c r="E91" s="166">
        <f t="shared" si="23"/>
        <v>0.1</v>
      </c>
      <c r="F91" s="165">
        <v>0</v>
      </c>
      <c r="G91" s="165" t="s">
        <v>202</v>
      </c>
      <c r="H91" s="184" t="str">
        <f t="shared" si="17"/>
        <v>100,00%</v>
      </c>
      <c r="I91" s="164">
        <f t="shared" si="19"/>
        <v>1</v>
      </c>
      <c r="J91" s="155">
        <f t="shared" ca="1" si="18"/>
        <v>1</v>
      </c>
      <c r="K91" s="155">
        <f t="shared" ca="1" si="20"/>
        <v>1</v>
      </c>
      <c r="L91" s="159">
        <f t="shared" si="21"/>
        <v>0</v>
      </c>
    </row>
    <row r="92" spans="1:12" x14ac:dyDescent="0.25">
      <c r="A92" s="447"/>
      <c r="B92" s="430"/>
      <c r="C92" s="168" t="s">
        <v>711</v>
      </c>
      <c r="D92" s="442"/>
      <c r="E92" s="166">
        <f t="shared" si="23"/>
        <v>0.1</v>
      </c>
      <c r="F92" s="165">
        <v>0</v>
      </c>
      <c r="G92" s="165" t="s">
        <v>202</v>
      </c>
      <c r="H92" s="184" t="str">
        <f t="shared" si="17"/>
        <v>100,00%</v>
      </c>
      <c r="I92" s="164">
        <f t="shared" si="19"/>
        <v>1</v>
      </c>
      <c r="J92" s="155">
        <f t="shared" ca="1" si="18"/>
        <v>1</v>
      </c>
      <c r="K92" s="155">
        <f t="shared" ca="1" si="20"/>
        <v>1</v>
      </c>
      <c r="L92" s="159">
        <f t="shared" si="21"/>
        <v>0</v>
      </c>
    </row>
    <row r="93" spans="1:12" x14ac:dyDescent="0.25">
      <c r="A93" s="447"/>
      <c r="B93" s="430"/>
      <c r="C93" s="168" t="s">
        <v>710</v>
      </c>
      <c r="D93" s="442"/>
      <c r="E93" s="166">
        <f t="shared" si="23"/>
        <v>0.1</v>
      </c>
      <c r="F93" s="165">
        <v>0</v>
      </c>
      <c r="G93" s="165" t="s">
        <v>202</v>
      </c>
      <c r="H93" s="184" t="str">
        <f t="shared" si="17"/>
        <v>100,00%</v>
      </c>
      <c r="I93" s="164">
        <f t="shared" si="19"/>
        <v>1</v>
      </c>
      <c r="J93" s="155">
        <f t="shared" ca="1" si="18"/>
        <v>1</v>
      </c>
      <c r="K93" s="155">
        <f t="shared" ca="1" si="20"/>
        <v>1</v>
      </c>
      <c r="L93" s="159">
        <f t="shared" si="21"/>
        <v>0</v>
      </c>
    </row>
    <row r="94" spans="1:12" x14ac:dyDescent="0.25">
      <c r="A94" s="447"/>
      <c r="B94" s="430"/>
      <c r="C94" s="168" t="s">
        <v>709</v>
      </c>
      <c r="D94" s="422" t="s">
        <v>403</v>
      </c>
      <c r="E94" s="166">
        <f t="shared" si="23"/>
        <v>0.1</v>
      </c>
      <c r="F94" s="165">
        <v>0</v>
      </c>
      <c r="G94" s="165" t="s">
        <v>202</v>
      </c>
      <c r="H94" s="184" t="str">
        <f t="shared" si="17"/>
        <v>100,00%</v>
      </c>
      <c r="I94" s="164">
        <f t="shared" si="19"/>
        <v>1</v>
      </c>
      <c r="J94" s="155">
        <f t="shared" ca="1" si="18"/>
        <v>1</v>
      </c>
      <c r="K94" s="155">
        <f t="shared" ca="1" si="20"/>
        <v>1</v>
      </c>
      <c r="L94" s="159">
        <f t="shared" si="21"/>
        <v>0</v>
      </c>
    </row>
    <row r="95" spans="1:12" x14ac:dyDescent="0.25">
      <c r="A95" s="447"/>
      <c r="B95" s="430"/>
      <c r="C95" s="168" t="s">
        <v>708</v>
      </c>
      <c r="D95" s="422"/>
      <c r="E95" s="166">
        <f t="shared" si="23"/>
        <v>0.1</v>
      </c>
      <c r="F95" s="165">
        <v>0</v>
      </c>
      <c r="G95" s="165" t="s">
        <v>202</v>
      </c>
      <c r="H95" s="184" t="str">
        <f t="shared" si="17"/>
        <v>100,00%</v>
      </c>
      <c r="I95" s="164">
        <f t="shared" si="19"/>
        <v>1</v>
      </c>
      <c r="J95" s="155">
        <f t="shared" ca="1" si="18"/>
        <v>1</v>
      </c>
      <c r="K95" s="155">
        <f t="shared" ca="1" si="20"/>
        <v>1</v>
      </c>
      <c r="L95" s="159">
        <f t="shared" si="21"/>
        <v>0</v>
      </c>
    </row>
    <row r="96" spans="1:12" x14ac:dyDescent="0.25">
      <c r="A96" s="447"/>
      <c r="B96" s="430"/>
      <c r="C96" s="168" t="s">
        <v>707</v>
      </c>
      <c r="D96" s="422"/>
      <c r="E96" s="166">
        <f t="shared" si="23"/>
        <v>0.1</v>
      </c>
      <c r="F96" s="165">
        <v>0</v>
      </c>
      <c r="G96" s="165" t="s">
        <v>202</v>
      </c>
      <c r="H96" s="184" t="str">
        <f t="shared" si="17"/>
        <v>100,00%</v>
      </c>
      <c r="I96" s="164">
        <f t="shared" si="19"/>
        <v>1</v>
      </c>
      <c r="J96" s="155">
        <f t="shared" ca="1" si="18"/>
        <v>1</v>
      </c>
      <c r="K96" s="155">
        <f t="shared" ca="1" si="20"/>
        <v>1</v>
      </c>
      <c r="L96" s="159">
        <f t="shared" si="21"/>
        <v>0</v>
      </c>
    </row>
    <row r="97" spans="1:12" x14ac:dyDescent="0.25">
      <c r="A97" s="447"/>
      <c r="B97" s="430"/>
      <c r="C97" s="168" t="s">
        <v>706</v>
      </c>
      <c r="D97" s="422" t="s">
        <v>399</v>
      </c>
      <c r="E97" s="166">
        <f t="shared" si="23"/>
        <v>0.1</v>
      </c>
      <c r="F97" s="165">
        <v>0</v>
      </c>
      <c r="G97" s="165" t="s">
        <v>202</v>
      </c>
      <c r="H97" s="184" t="str">
        <f t="shared" si="17"/>
        <v>100,00%</v>
      </c>
      <c r="I97" s="164">
        <f t="shared" si="19"/>
        <v>1</v>
      </c>
      <c r="J97" s="155">
        <f t="shared" ca="1" si="18"/>
        <v>1</v>
      </c>
      <c r="K97" s="155">
        <f t="shared" ca="1" si="20"/>
        <v>1</v>
      </c>
      <c r="L97" s="159">
        <f t="shared" si="21"/>
        <v>0</v>
      </c>
    </row>
    <row r="98" spans="1:12" x14ac:dyDescent="0.25">
      <c r="A98" s="447"/>
      <c r="B98" s="430"/>
      <c r="C98" s="168" t="s">
        <v>705</v>
      </c>
      <c r="D98" s="422"/>
      <c r="E98" s="166">
        <f t="shared" si="23"/>
        <v>0.1</v>
      </c>
      <c r="F98" s="165">
        <v>0</v>
      </c>
      <c r="G98" s="165" t="s">
        <v>202</v>
      </c>
      <c r="H98" s="184" t="str">
        <f t="shared" si="17"/>
        <v>100,00%</v>
      </c>
      <c r="I98" s="164">
        <f t="shared" si="19"/>
        <v>1</v>
      </c>
      <c r="J98" s="155">
        <f t="shared" ca="1" si="18"/>
        <v>1</v>
      </c>
      <c r="K98" s="155">
        <f t="shared" ca="1" si="20"/>
        <v>1</v>
      </c>
      <c r="L98" s="159">
        <f t="shared" si="21"/>
        <v>0</v>
      </c>
    </row>
    <row r="99" spans="1:12" x14ac:dyDescent="0.25">
      <c r="A99" s="447"/>
      <c r="B99" s="430"/>
      <c r="C99" s="168" t="s">
        <v>704</v>
      </c>
      <c r="D99" s="422"/>
      <c r="E99" s="166">
        <f t="shared" si="23"/>
        <v>0.1</v>
      </c>
      <c r="F99" s="165">
        <v>0</v>
      </c>
      <c r="G99" s="165" t="s">
        <v>202</v>
      </c>
      <c r="H99" s="184" t="str">
        <f t="shared" ref="H99:H130" si="24">IF(G99="O",(($O$11-(F99*E99))/($O$11)),"100,00%")</f>
        <v>100,00%</v>
      </c>
      <c r="I99" s="164">
        <f t="shared" si="19"/>
        <v>1</v>
      </c>
      <c r="J99" s="155">
        <f t="shared" ref="J99:J130" ca="1" si="25">(($O$11-(F99*E99))/($O$11))</f>
        <v>1</v>
      </c>
      <c r="K99" s="155">
        <f t="shared" ca="1" si="20"/>
        <v>1</v>
      </c>
      <c r="L99" s="159">
        <f t="shared" si="21"/>
        <v>0</v>
      </c>
    </row>
    <row r="100" spans="1:12" x14ac:dyDescent="0.25">
      <c r="A100" s="447"/>
      <c r="B100" s="430"/>
      <c r="C100" s="168" t="s">
        <v>703</v>
      </c>
      <c r="D100" s="422"/>
      <c r="E100" s="166">
        <f t="shared" si="23"/>
        <v>0.1</v>
      </c>
      <c r="F100" s="165">
        <v>0</v>
      </c>
      <c r="G100" s="165" t="s">
        <v>202</v>
      </c>
      <c r="H100" s="184" t="str">
        <f t="shared" si="24"/>
        <v>100,00%</v>
      </c>
      <c r="I100" s="164">
        <f t="shared" ref="I100:I131" si="26">I99*H100</f>
        <v>1</v>
      </c>
      <c r="J100" s="155">
        <f t="shared" ca="1" si="25"/>
        <v>1</v>
      </c>
      <c r="K100" s="155">
        <f t="shared" ref="K100:K131" ca="1" si="27">K99*J100</f>
        <v>1</v>
      </c>
      <c r="L100" s="159">
        <f t="shared" si="21"/>
        <v>0</v>
      </c>
    </row>
    <row r="101" spans="1:12" x14ac:dyDescent="0.25">
      <c r="A101" s="437" t="s">
        <v>356</v>
      </c>
      <c r="B101" s="430" t="s">
        <v>355</v>
      </c>
      <c r="C101" s="170" t="s">
        <v>702</v>
      </c>
      <c r="D101" s="422" t="s">
        <v>345</v>
      </c>
      <c r="E101" s="169">
        <v>1</v>
      </c>
      <c r="F101" s="165">
        <v>0</v>
      </c>
      <c r="G101" s="165" t="s">
        <v>202</v>
      </c>
      <c r="H101" s="184" t="str">
        <f t="shared" si="24"/>
        <v>100,00%</v>
      </c>
      <c r="I101" s="164">
        <f t="shared" si="26"/>
        <v>1</v>
      </c>
      <c r="J101" s="155">
        <f t="shared" ca="1" si="25"/>
        <v>1</v>
      </c>
      <c r="K101" s="155">
        <f t="shared" ca="1" si="27"/>
        <v>1</v>
      </c>
      <c r="L101" s="159">
        <f t="shared" si="21"/>
        <v>0</v>
      </c>
    </row>
    <row r="102" spans="1:12" x14ac:dyDescent="0.25">
      <c r="A102" s="437"/>
      <c r="B102" s="430"/>
      <c r="C102" s="170" t="s">
        <v>701</v>
      </c>
      <c r="D102" s="422"/>
      <c r="E102" s="169">
        <v>1</v>
      </c>
      <c r="F102" s="165">
        <v>0</v>
      </c>
      <c r="G102" s="165" t="s">
        <v>202</v>
      </c>
      <c r="H102" s="184" t="str">
        <f t="shared" si="24"/>
        <v>100,00%</v>
      </c>
      <c r="I102" s="164">
        <f t="shared" si="26"/>
        <v>1</v>
      </c>
      <c r="J102" s="155">
        <f t="shared" ca="1" si="25"/>
        <v>1</v>
      </c>
      <c r="K102" s="155">
        <f t="shared" ca="1" si="27"/>
        <v>1</v>
      </c>
      <c r="L102" s="159">
        <f t="shared" si="21"/>
        <v>0</v>
      </c>
    </row>
    <row r="103" spans="1:12" x14ac:dyDescent="0.25">
      <c r="A103" s="437"/>
      <c r="B103" s="430"/>
      <c r="C103" s="170" t="s">
        <v>700</v>
      </c>
      <c r="D103" s="422"/>
      <c r="E103" s="169">
        <v>1</v>
      </c>
      <c r="F103" s="165">
        <v>0</v>
      </c>
      <c r="G103" s="165" t="s">
        <v>851</v>
      </c>
      <c r="H103" s="184" t="str">
        <f t="shared" si="24"/>
        <v>100,00%</v>
      </c>
      <c r="I103" s="164">
        <f t="shared" si="26"/>
        <v>1</v>
      </c>
      <c r="J103" s="155">
        <f t="shared" ca="1" si="25"/>
        <v>1</v>
      </c>
      <c r="K103" s="155">
        <f t="shared" ca="1" si="27"/>
        <v>1</v>
      </c>
      <c r="L103" s="159">
        <f t="shared" si="21"/>
        <v>0</v>
      </c>
    </row>
    <row r="104" spans="1:12" x14ac:dyDescent="0.25">
      <c r="A104" s="437"/>
      <c r="B104" s="430"/>
      <c r="C104" s="170" t="s">
        <v>699</v>
      </c>
      <c r="D104" s="422"/>
      <c r="E104" s="169">
        <v>1</v>
      </c>
      <c r="F104" s="165">
        <v>0</v>
      </c>
      <c r="G104" s="165" t="s">
        <v>202</v>
      </c>
      <c r="H104" s="184" t="str">
        <f t="shared" si="24"/>
        <v>100,00%</v>
      </c>
      <c r="I104" s="164">
        <f t="shared" si="26"/>
        <v>1</v>
      </c>
      <c r="J104" s="155">
        <f t="shared" ca="1" si="25"/>
        <v>1</v>
      </c>
      <c r="K104" s="155">
        <f t="shared" ca="1" si="27"/>
        <v>1</v>
      </c>
      <c r="L104" s="159">
        <f t="shared" si="21"/>
        <v>0</v>
      </c>
    </row>
    <row r="105" spans="1:12" x14ac:dyDescent="0.25">
      <c r="A105" s="437"/>
      <c r="B105" s="430"/>
      <c r="C105" s="170" t="s">
        <v>698</v>
      </c>
      <c r="D105" s="422"/>
      <c r="E105" s="169">
        <v>1</v>
      </c>
      <c r="F105" s="165">
        <v>0</v>
      </c>
      <c r="G105" s="165" t="s">
        <v>202</v>
      </c>
      <c r="H105" s="184" t="str">
        <f t="shared" si="24"/>
        <v>100,00%</v>
      </c>
      <c r="I105" s="164">
        <f t="shared" si="26"/>
        <v>1</v>
      </c>
      <c r="J105" s="155">
        <f t="shared" ca="1" si="25"/>
        <v>1</v>
      </c>
      <c r="K105" s="155">
        <f t="shared" ca="1" si="27"/>
        <v>1</v>
      </c>
      <c r="L105" s="159">
        <f t="shared" si="21"/>
        <v>0</v>
      </c>
    </row>
    <row r="106" spans="1:12" x14ac:dyDescent="0.25">
      <c r="A106" s="437"/>
      <c r="B106" s="430"/>
      <c r="C106" s="170" t="s">
        <v>697</v>
      </c>
      <c r="D106" s="422"/>
      <c r="E106" s="169">
        <v>1</v>
      </c>
      <c r="F106" s="165">
        <v>0</v>
      </c>
      <c r="G106" s="165" t="s">
        <v>202</v>
      </c>
      <c r="H106" s="184" t="str">
        <f t="shared" si="24"/>
        <v>100,00%</v>
      </c>
      <c r="I106" s="164">
        <f t="shared" si="26"/>
        <v>1</v>
      </c>
      <c r="J106" s="155">
        <f t="shared" ca="1" si="25"/>
        <v>1</v>
      </c>
      <c r="K106" s="155">
        <f t="shared" ca="1" si="27"/>
        <v>1</v>
      </c>
      <c r="L106" s="159">
        <f t="shared" si="21"/>
        <v>0</v>
      </c>
    </row>
    <row r="107" spans="1:12" x14ac:dyDescent="0.25">
      <c r="A107" s="437"/>
      <c r="B107" s="430"/>
      <c r="C107" s="170" t="s">
        <v>696</v>
      </c>
      <c r="D107" s="422"/>
      <c r="E107" s="172">
        <f>1/333</f>
        <v>3.003003003003003E-3</v>
      </c>
      <c r="F107" s="165">
        <v>0</v>
      </c>
      <c r="G107" s="165" t="s">
        <v>202</v>
      </c>
      <c r="H107" s="184" t="str">
        <f t="shared" si="24"/>
        <v>100,00%</v>
      </c>
      <c r="I107" s="164">
        <f t="shared" si="26"/>
        <v>1</v>
      </c>
      <c r="J107" s="155">
        <f t="shared" ca="1" si="25"/>
        <v>1</v>
      </c>
      <c r="K107" s="155">
        <f t="shared" ca="1" si="27"/>
        <v>1</v>
      </c>
      <c r="L107" s="159">
        <f t="shared" si="21"/>
        <v>0</v>
      </c>
    </row>
    <row r="108" spans="1:12" x14ac:dyDescent="0.25">
      <c r="A108" s="437"/>
      <c r="B108" s="421" t="s">
        <v>347</v>
      </c>
      <c r="C108" s="170" t="s">
        <v>695</v>
      </c>
      <c r="D108" s="422" t="s">
        <v>345</v>
      </c>
      <c r="E108" s="169">
        <v>1</v>
      </c>
      <c r="F108" s="165">
        <v>0</v>
      </c>
      <c r="G108" s="165" t="s">
        <v>202</v>
      </c>
      <c r="H108" s="184" t="str">
        <f t="shared" si="24"/>
        <v>100,00%</v>
      </c>
      <c r="I108" s="164">
        <f t="shared" si="26"/>
        <v>1</v>
      </c>
      <c r="J108" s="155">
        <f t="shared" ca="1" si="25"/>
        <v>1</v>
      </c>
      <c r="K108" s="155">
        <f t="shared" ca="1" si="27"/>
        <v>1</v>
      </c>
      <c r="L108" s="159">
        <f t="shared" si="21"/>
        <v>0</v>
      </c>
    </row>
    <row r="109" spans="1:12" x14ac:dyDescent="0.25">
      <c r="A109" s="437"/>
      <c r="B109" s="421"/>
      <c r="C109" s="170" t="s">
        <v>694</v>
      </c>
      <c r="D109" s="422"/>
      <c r="E109" s="169">
        <v>1</v>
      </c>
      <c r="F109" s="165">
        <v>0</v>
      </c>
      <c r="G109" s="165" t="s">
        <v>202</v>
      </c>
      <c r="H109" s="184" t="str">
        <f t="shared" si="24"/>
        <v>100,00%</v>
      </c>
      <c r="I109" s="164">
        <f t="shared" si="26"/>
        <v>1</v>
      </c>
      <c r="J109" s="155">
        <f t="shared" ca="1" si="25"/>
        <v>1</v>
      </c>
      <c r="K109" s="155">
        <f t="shared" ca="1" si="27"/>
        <v>1</v>
      </c>
      <c r="L109" s="159">
        <f t="shared" si="21"/>
        <v>0</v>
      </c>
    </row>
    <row r="110" spans="1:12" x14ac:dyDescent="0.25">
      <c r="A110" s="437"/>
      <c r="B110" s="421"/>
      <c r="C110" s="170" t="s">
        <v>693</v>
      </c>
      <c r="D110" s="422"/>
      <c r="E110" s="169">
        <v>1</v>
      </c>
      <c r="F110" s="165">
        <v>0</v>
      </c>
      <c r="G110" s="165" t="s">
        <v>202</v>
      </c>
      <c r="H110" s="184" t="str">
        <f t="shared" si="24"/>
        <v>100,00%</v>
      </c>
      <c r="I110" s="164">
        <f t="shared" si="26"/>
        <v>1</v>
      </c>
      <c r="J110" s="155">
        <f t="shared" ca="1" si="25"/>
        <v>1</v>
      </c>
      <c r="K110" s="155">
        <f t="shared" ca="1" si="27"/>
        <v>1</v>
      </c>
      <c r="L110" s="159">
        <f t="shared" si="21"/>
        <v>0</v>
      </c>
    </row>
    <row r="111" spans="1:12" x14ac:dyDescent="0.25">
      <c r="A111" s="437"/>
      <c r="B111" s="421"/>
      <c r="C111" s="170" t="s">
        <v>692</v>
      </c>
      <c r="D111" s="422"/>
      <c r="E111" s="169">
        <v>1</v>
      </c>
      <c r="F111" s="165">
        <v>0</v>
      </c>
      <c r="G111" s="165" t="s">
        <v>202</v>
      </c>
      <c r="H111" s="184" t="str">
        <f t="shared" si="24"/>
        <v>100,00%</v>
      </c>
      <c r="I111" s="164">
        <f t="shared" si="26"/>
        <v>1</v>
      </c>
      <c r="J111" s="155">
        <f t="shared" ca="1" si="25"/>
        <v>1</v>
      </c>
      <c r="K111" s="155">
        <f t="shared" ca="1" si="27"/>
        <v>1</v>
      </c>
      <c r="L111" s="159">
        <f t="shared" si="21"/>
        <v>0</v>
      </c>
    </row>
    <row r="112" spans="1:12" x14ac:dyDescent="0.25">
      <c r="A112" s="437"/>
      <c r="B112" s="421"/>
      <c r="C112" s="170" t="s">
        <v>691</v>
      </c>
      <c r="D112" s="422"/>
      <c r="E112" s="169">
        <v>1</v>
      </c>
      <c r="F112" s="165">
        <v>0</v>
      </c>
      <c r="G112" s="165" t="s">
        <v>202</v>
      </c>
      <c r="H112" s="184" t="str">
        <f t="shared" si="24"/>
        <v>100,00%</v>
      </c>
      <c r="I112" s="164">
        <f t="shared" si="26"/>
        <v>1</v>
      </c>
      <c r="J112" s="155">
        <f t="shared" ca="1" si="25"/>
        <v>1</v>
      </c>
      <c r="K112" s="155">
        <f t="shared" ca="1" si="27"/>
        <v>1</v>
      </c>
      <c r="L112" s="159">
        <f t="shared" si="21"/>
        <v>0</v>
      </c>
    </row>
    <row r="113" spans="1:12" x14ac:dyDescent="0.25">
      <c r="A113" s="437"/>
      <c r="B113" s="421"/>
      <c r="C113" s="170" t="s">
        <v>690</v>
      </c>
      <c r="D113" s="422"/>
      <c r="E113" s="169">
        <v>1</v>
      </c>
      <c r="F113" s="165">
        <v>0</v>
      </c>
      <c r="G113" s="165" t="s">
        <v>202</v>
      </c>
      <c r="H113" s="184" t="str">
        <f t="shared" si="24"/>
        <v>100,00%</v>
      </c>
      <c r="I113" s="164">
        <f t="shared" si="26"/>
        <v>1</v>
      </c>
      <c r="J113" s="155">
        <f t="shared" ca="1" si="25"/>
        <v>1</v>
      </c>
      <c r="K113" s="155">
        <f t="shared" ca="1" si="27"/>
        <v>1</v>
      </c>
      <c r="L113" s="159">
        <f t="shared" si="21"/>
        <v>0</v>
      </c>
    </row>
    <row r="114" spans="1:12" x14ac:dyDescent="0.25">
      <c r="A114" s="437"/>
      <c r="B114" s="421"/>
      <c r="C114" s="170" t="s">
        <v>689</v>
      </c>
      <c r="D114" s="422"/>
      <c r="E114" s="169">
        <v>1</v>
      </c>
      <c r="F114" s="165">
        <v>0</v>
      </c>
      <c r="G114" s="165" t="s">
        <v>202</v>
      </c>
      <c r="H114" s="184" t="str">
        <f t="shared" si="24"/>
        <v>100,00%</v>
      </c>
      <c r="I114" s="164">
        <f t="shared" si="26"/>
        <v>1</v>
      </c>
      <c r="J114" s="155">
        <f t="shared" ca="1" si="25"/>
        <v>1</v>
      </c>
      <c r="K114" s="155">
        <f t="shared" ca="1" si="27"/>
        <v>1</v>
      </c>
      <c r="L114" s="159">
        <f t="shared" si="21"/>
        <v>0</v>
      </c>
    </row>
    <row r="115" spans="1:12" x14ac:dyDescent="0.25">
      <c r="A115" s="437"/>
      <c r="B115" s="421"/>
      <c r="C115" s="170" t="s">
        <v>688</v>
      </c>
      <c r="D115" s="422"/>
      <c r="E115" s="169">
        <v>1</v>
      </c>
      <c r="F115" s="165">
        <v>0</v>
      </c>
      <c r="G115" s="165" t="s">
        <v>202</v>
      </c>
      <c r="H115" s="184" t="str">
        <f t="shared" si="24"/>
        <v>100,00%</v>
      </c>
      <c r="I115" s="164">
        <f t="shared" si="26"/>
        <v>1</v>
      </c>
      <c r="J115" s="155">
        <f t="shared" ca="1" si="25"/>
        <v>1</v>
      </c>
      <c r="K115" s="155">
        <f t="shared" ca="1" si="27"/>
        <v>1</v>
      </c>
      <c r="L115" s="159">
        <f t="shared" si="21"/>
        <v>0</v>
      </c>
    </row>
    <row r="116" spans="1:12" x14ac:dyDescent="0.25">
      <c r="A116" s="437"/>
      <c r="B116" s="421"/>
      <c r="C116" s="170" t="s">
        <v>687</v>
      </c>
      <c r="D116" s="422"/>
      <c r="E116" s="169">
        <v>1</v>
      </c>
      <c r="F116" s="165">
        <v>0</v>
      </c>
      <c r="G116" s="165" t="s">
        <v>202</v>
      </c>
      <c r="H116" s="184" t="str">
        <f t="shared" si="24"/>
        <v>100,00%</v>
      </c>
      <c r="I116" s="164">
        <f t="shared" si="26"/>
        <v>1</v>
      </c>
      <c r="J116" s="155">
        <f t="shared" ca="1" si="25"/>
        <v>1</v>
      </c>
      <c r="K116" s="155">
        <f t="shared" ca="1" si="27"/>
        <v>1</v>
      </c>
      <c r="L116" s="159">
        <f t="shared" si="21"/>
        <v>0</v>
      </c>
    </row>
    <row r="117" spans="1:12" ht="25.5" x14ac:dyDescent="0.25">
      <c r="A117" s="433" t="s">
        <v>282</v>
      </c>
      <c r="B117" s="185" t="s">
        <v>536</v>
      </c>
      <c r="C117" s="168" t="s">
        <v>686</v>
      </c>
      <c r="D117" s="167"/>
      <c r="E117" s="172">
        <v>1E-3</v>
      </c>
      <c r="F117" s="165">
        <v>0</v>
      </c>
      <c r="G117" s="165" t="s">
        <v>202</v>
      </c>
      <c r="H117" s="184" t="str">
        <f t="shared" si="24"/>
        <v>100,00%</v>
      </c>
      <c r="I117" s="164">
        <f t="shared" si="26"/>
        <v>1</v>
      </c>
      <c r="J117" s="155">
        <f t="shared" ca="1" si="25"/>
        <v>1</v>
      </c>
      <c r="K117" s="155">
        <f t="shared" ca="1" si="27"/>
        <v>1</v>
      </c>
      <c r="L117" s="159">
        <f t="shared" si="21"/>
        <v>0</v>
      </c>
    </row>
    <row r="118" spans="1:12" x14ac:dyDescent="0.25">
      <c r="A118" s="433"/>
      <c r="B118" s="421" t="s">
        <v>685</v>
      </c>
      <c r="C118" s="168" t="s">
        <v>684</v>
      </c>
      <c r="D118" s="442"/>
      <c r="E118" s="169">
        <v>0.04</v>
      </c>
      <c r="F118" s="165">
        <v>0</v>
      </c>
      <c r="G118" s="165" t="s">
        <v>202</v>
      </c>
      <c r="H118" s="184" t="str">
        <f t="shared" si="24"/>
        <v>100,00%</v>
      </c>
      <c r="I118" s="164">
        <f t="shared" si="26"/>
        <v>1</v>
      </c>
      <c r="J118" s="155">
        <f t="shared" ca="1" si="25"/>
        <v>1</v>
      </c>
      <c r="K118" s="155">
        <f t="shared" ca="1" si="27"/>
        <v>1</v>
      </c>
      <c r="L118" s="159">
        <f t="shared" si="21"/>
        <v>0</v>
      </c>
    </row>
    <row r="119" spans="1:12" x14ac:dyDescent="0.25">
      <c r="A119" s="433"/>
      <c r="B119" s="430"/>
      <c r="C119" s="168" t="s">
        <v>683</v>
      </c>
      <c r="D119" s="442"/>
      <c r="E119" s="169">
        <v>0.04</v>
      </c>
      <c r="F119" s="165">
        <v>0</v>
      </c>
      <c r="G119" s="165" t="s">
        <v>202</v>
      </c>
      <c r="H119" s="184" t="str">
        <f t="shared" si="24"/>
        <v>100,00%</v>
      </c>
      <c r="I119" s="164">
        <f t="shared" si="26"/>
        <v>1</v>
      </c>
      <c r="J119" s="155">
        <f t="shared" ca="1" si="25"/>
        <v>1</v>
      </c>
      <c r="K119" s="155">
        <f t="shared" ca="1" si="27"/>
        <v>1</v>
      </c>
      <c r="L119" s="159">
        <f t="shared" si="21"/>
        <v>0</v>
      </c>
    </row>
    <row r="120" spans="1:12" x14ac:dyDescent="0.25">
      <c r="A120" s="433"/>
      <c r="B120" s="430"/>
      <c r="C120" s="168" t="s">
        <v>682</v>
      </c>
      <c r="D120" s="442"/>
      <c r="E120" s="169">
        <v>0.04</v>
      </c>
      <c r="F120" s="165">
        <v>0</v>
      </c>
      <c r="G120" s="165" t="s">
        <v>202</v>
      </c>
      <c r="H120" s="184" t="str">
        <f t="shared" si="24"/>
        <v>100,00%</v>
      </c>
      <c r="I120" s="164">
        <f t="shared" si="26"/>
        <v>1</v>
      </c>
      <c r="J120" s="155">
        <f t="shared" ca="1" si="25"/>
        <v>1</v>
      </c>
      <c r="K120" s="155">
        <f t="shared" ca="1" si="27"/>
        <v>1</v>
      </c>
      <c r="L120" s="159">
        <f t="shared" si="21"/>
        <v>0</v>
      </c>
    </row>
    <row r="121" spans="1:12" x14ac:dyDescent="0.25">
      <c r="A121" s="433"/>
      <c r="B121" s="430"/>
      <c r="C121" s="168" t="s">
        <v>681</v>
      </c>
      <c r="D121" s="442"/>
      <c r="E121" s="169">
        <v>0.04</v>
      </c>
      <c r="F121" s="165">
        <v>0</v>
      </c>
      <c r="G121" s="165" t="s">
        <v>202</v>
      </c>
      <c r="H121" s="184" t="str">
        <f t="shared" si="24"/>
        <v>100,00%</v>
      </c>
      <c r="I121" s="164">
        <f t="shared" si="26"/>
        <v>1</v>
      </c>
      <c r="J121" s="155">
        <f t="shared" ca="1" si="25"/>
        <v>1</v>
      </c>
      <c r="K121" s="155">
        <f t="shared" ca="1" si="27"/>
        <v>1</v>
      </c>
      <c r="L121" s="159">
        <f t="shared" si="21"/>
        <v>0</v>
      </c>
    </row>
    <row r="122" spans="1:12" x14ac:dyDescent="0.25">
      <c r="A122" s="433"/>
      <c r="B122" s="430"/>
      <c r="C122" s="168" t="s">
        <v>680</v>
      </c>
      <c r="D122" s="442"/>
      <c r="E122" s="169">
        <v>0.04</v>
      </c>
      <c r="F122" s="165">
        <v>0</v>
      </c>
      <c r="G122" s="165" t="s">
        <v>202</v>
      </c>
      <c r="H122" s="184" t="str">
        <f t="shared" si="24"/>
        <v>100,00%</v>
      </c>
      <c r="I122" s="164">
        <f t="shared" si="26"/>
        <v>1</v>
      </c>
      <c r="J122" s="155">
        <f t="shared" ca="1" si="25"/>
        <v>1</v>
      </c>
      <c r="K122" s="155">
        <f t="shared" ca="1" si="27"/>
        <v>1</v>
      </c>
      <c r="L122" s="159">
        <f t="shared" si="21"/>
        <v>0</v>
      </c>
    </row>
    <row r="123" spans="1:12" x14ac:dyDescent="0.25">
      <c r="A123" s="433"/>
      <c r="B123" s="430"/>
      <c r="C123" s="168" t="s">
        <v>679</v>
      </c>
      <c r="D123" s="442"/>
      <c r="E123" s="169">
        <v>0.04</v>
      </c>
      <c r="F123" s="165">
        <v>0</v>
      </c>
      <c r="G123" s="165" t="s">
        <v>202</v>
      </c>
      <c r="H123" s="184" t="str">
        <f t="shared" si="24"/>
        <v>100,00%</v>
      </c>
      <c r="I123" s="164">
        <f t="shared" si="26"/>
        <v>1</v>
      </c>
      <c r="J123" s="155">
        <f t="shared" ca="1" si="25"/>
        <v>1</v>
      </c>
      <c r="K123" s="155">
        <f t="shared" ca="1" si="27"/>
        <v>1</v>
      </c>
      <c r="L123" s="159">
        <f t="shared" si="21"/>
        <v>0</v>
      </c>
    </row>
    <row r="124" spans="1:12" x14ac:dyDescent="0.25">
      <c r="A124" s="433"/>
      <c r="B124" s="421" t="s">
        <v>678</v>
      </c>
      <c r="C124" s="168" t="s">
        <v>677</v>
      </c>
      <c r="D124" s="167"/>
      <c r="E124" s="169">
        <v>0.04</v>
      </c>
      <c r="F124" s="165">
        <v>0</v>
      </c>
      <c r="G124" s="165" t="s">
        <v>202</v>
      </c>
      <c r="H124" s="184" t="str">
        <f t="shared" si="24"/>
        <v>100,00%</v>
      </c>
      <c r="I124" s="164">
        <f t="shared" si="26"/>
        <v>1</v>
      </c>
      <c r="J124" s="155">
        <f t="shared" ca="1" si="25"/>
        <v>1</v>
      </c>
      <c r="K124" s="155">
        <f t="shared" ca="1" si="27"/>
        <v>1</v>
      </c>
      <c r="L124" s="159">
        <f t="shared" si="21"/>
        <v>0</v>
      </c>
    </row>
    <row r="125" spans="1:12" x14ac:dyDescent="0.25">
      <c r="A125" s="433"/>
      <c r="B125" s="421"/>
      <c r="C125" s="168" t="s">
        <v>676</v>
      </c>
      <c r="D125" s="167"/>
      <c r="E125" s="169">
        <v>0.04</v>
      </c>
      <c r="F125" s="165">
        <v>0</v>
      </c>
      <c r="G125" s="165" t="s">
        <v>202</v>
      </c>
      <c r="H125" s="184" t="str">
        <f t="shared" si="24"/>
        <v>100,00%</v>
      </c>
      <c r="I125" s="164">
        <f t="shared" si="26"/>
        <v>1</v>
      </c>
      <c r="J125" s="155">
        <f t="shared" ca="1" si="25"/>
        <v>1</v>
      </c>
      <c r="K125" s="155">
        <f t="shared" ca="1" si="27"/>
        <v>1</v>
      </c>
      <c r="L125" s="159">
        <f t="shared" si="21"/>
        <v>0</v>
      </c>
    </row>
    <row r="126" spans="1:12" x14ac:dyDescent="0.25">
      <c r="A126" s="433"/>
      <c r="B126" s="421"/>
      <c r="C126" s="168" t="s">
        <v>675</v>
      </c>
      <c r="D126" s="167"/>
      <c r="E126" s="169">
        <v>0.04</v>
      </c>
      <c r="F126" s="165">
        <v>0</v>
      </c>
      <c r="G126" s="165" t="s">
        <v>202</v>
      </c>
      <c r="H126" s="184" t="str">
        <f t="shared" si="24"/>
        <v>100,00%</v>
      </c>
      <c r="I126" s="164">
        <f t="shared" si="26"/>
        <v>1</v>
      </c>
      <c r="J126" s="155">
        <f t="shared" ca="1" si="25"/>
        <v>1</v>
      </c>
      <c r="K126" s="155">
        <f t="shared" ca="1" si="27"/>
        <v>1</v>
      </c>
      <c r="L126" s="159">
        <f t="shared" si="21"/>
        <v>0</v>
      </c>
    </row>
    <row r="127" spans="1:12" x14ac:dyDescent="0.25">
      <c r="A127" s="433"/>
      <c r="B127" s="421"/>
      <c r="C127" s="168" t="s">
        <v>674</v>
      </c>
      <c r="D127" s="167"/>
      <c r="E127" s="169">
        <v>0.04</v>
      </c>
      <c r="F127" s="165">
        <v>0</v>
      </c>
      <c r="G127" s="165" t="s">
        <v>202</v>
      </c>
      <c r="H127" s="184" t="str">
        <f t="shared" si="24"/>
        <v>100,00%</v>
      </c>
      <c r="I127" s="164">
        <f t="shared" si="26"/>
        <v>1</v>
      </c>
      <c r="J127" s="155">
        <f t="shared" ca="1" si="25"/>
        <v>1</v>
      </c>
      <c r="K127" s="155">
        <f t="shared" ca="1" si="27"/>
        <v>1</v>
      </c>
      <c r="L127" s="159">
        <f t="shared" si="21"/>
        <v>0</v>
      </c>
    </row>
    <row r="128" spans="1:12" x14ac:dyDescent="0.25">
      <c r="A128" s="433"/>
      <c r="B128" s="421"/>
      <c r="C128" s="168" t="s">
        <v>673</v>
      </c>
      <c r="D128" s="167"/>
      <c r="E128" s="169">
        <v>0.04</v>
      </c>
      <c r="F128" s="165">
        <v>0</v>
      </c>
      <c r="G128" s="165" t="s">
        <v>202</v>
      </c>
      <c r="H128" s="184" t="str">
        <f t="shared" si="24"/>
        <v>100,00%</v>
      </c>
      <c r="I128" s="164">
        <f t="shared" si="26"/>
        <v>1</v>
      </c>
      <c r="J128" s="155">
        <f t="shared" ca="1" si="25"/>
        <v>1</v>
      </c>
      <c r="K128" s="155">
        <f t="shared" ca="1" si="27"/>
        <v>1</v>
      </c>
      <c r="L128" s="159">
        <f t="shared" si="21"/>
        <v>0</v>
      </c>
    </row>
    <row r="129" spans="1:12" x14ac:dyDescent="0.25">
      <c r="A129" s="433"/>
      <c r="B129" s="421"/>
      <c r="C129" s="168" t="s">
        <v>672</v>
      </c>
      <c r="D129" s="167"/>
      <c r="E129" s="169">
        <v>0.04</v>
      </c>
      <c r="F129" s="165">
        <v>0</v>
      </c>
      <c r="G129" s="165" t="s">
        <v>202</v>
      </c>
      <c r="H129" s="184" t="str">
        <f t="shared" si="24"/>
        <v>100,00%</v>
      </c>
      <c r="I129" s="164">
        <f t="shared" si="26"/>
        <v>1</v>
      </c>
      <c r="J129" s="155">
        <f t="shared" ca="1" si="25"/>
        <v>1</v>
      </c>
      <c r="K129" s="155">
        <f t="shared" ca="1" si="27"/>
        <v>1</v>
      </c>
      <c r="L129" s="159">
        <f t="shared" si="21"/>
        <v>0</v>
      </c>
    </row>
    <row r="130" spans="1:12" x14ac:dyDescent="0.25">
      <c r="A130" s="433"/>
      <c r="B130" s="421"/>
      <c r="C130" s="168" t="s">
        <v>671</v>
      </c>
      <c r="D130" s="167"/>
      <c r="E130" s="169">
        <v>0.04</v>
      </c>
      <c r="F130" s="165">
        <v>0</v>
      </c>
      <c r="G130" s="165" t="s">
        <v>202</v>
      </c>
      <c r="H130" s="184" t="str">
        <f t="shared" si="24"/>
        <v>100,00%</v>
      </c>
      <c r="I130" s="164">
        <f t="shared" si="26"/>
        <v>1</v>
      </c>
      <c r="J130" s="155">
        <f t="shared" ca="1" si="25"/>
        <v>1</v>
      </c>
      <c r="K130" s="155">
        <f t="shared" ca="1" si="27"/>
        <v>1</v>
      </c>
      <c r="L130" s="159">
        <f t="shared" si="21"/>
        <v>0</v>
      </c>
    </row>
    <row r="131" spans="1:12" x14ac:dyDescent="0.25">
      <c r="A131" s="433"/>
      <c r="B131" s="430" t="s">
        <v>670</v>
      </c>
      <c r="C131" s="186" t="s">
        <v>669</v>
      </c>
      <c r="D131" s="442" t="s">
        <v>668</v>
      </c>
      <c r="E131" s="169">
        <v>6.6666666666666666E-2</v>
      </c>
      <c r="F131" s="165">
        <v>0</v>
      </c>
      <c r="G131" s="165" t="s">
        <v>202</v>
      </c>
      <c r="H131" s="184" t="str">
        <f t="shared" ref="H131:H162" si="28">IF(G131="O",(($O$11-(F131*E131))/($O$11)),"100,00%")</f>
        <v>100,00%</v>
      </c>
      <c r="I131" s="164">
        <f t="shared" si="26"/>
        <v>1</v>
      </c>
      <c r="J131" s="155">
        <f t="shared" ref="J131:J164" ca="1" si="29">(($O$11-(F131*E131))/($O$11))</f>
        <v>1</v>
      </c>
      <c r="K131" s="155">
        <f t="shared" ca="1" si="27"/>
        <v>1</v>
      </c>
      <c r="L131" s="159">
        <f t="shared" si="21"/>
        <v>0</v>
      </c>
    </row>
    <row r="132" spans="1:12" x14ac:dyDescent="0.25">
      <c r="A132" s="433"/>
      <c r="B132" s="430"/>
      <c r="C132" s="168" t="s">
        <v>667</v>
      </c>
      <c r="D132" s="442"/>
      <c r="E132" s="169">
        <v>6.6666666666666666E-2</v>
      </c>
      <c r="F132" s="165">
        <v>0</v>
      </c>
      <c r="G132" s="165" t="s">
        <v>202</v>
      </c>
      <c r="H132" s="184" t="str">
        <f t="shared" si="28"/>
        <v>100,00%</v>
      </c>
      <c r="I132" s="164">
        <f t="shared" ref="I132:I163" si="30">I131*H132</f>
        <v>1</v>
      </c>
      <c r="J132" s="155">
        <f t="shared" ca="1" si="29"/>
        <v>1</v>
      </c>
      <c r="K132" s="155">
        <f t="shared" ref="K132:K163" ca="1" si="31">K131*J132</f>
        <v>1</v>
      </c>
      <c r="L132" s="159">
        <f t="shared" ref="L132:L164" si="32">F132*E132</f>
        <v>0</v>
      </c>
    </row>
    <row r="133" spans="1:12" x14ac:dyDescent="0.25">
      <c r="A133" s="433"/>
      <c r="B133" s="430"/>
      <c r="C133" s="168" t="s">
        <v>666</v>
      </c>
      <c r="D133" s="442"/>
      <c r="E133" s="169">
        <v>6.6666666666666666E-2</v>
      </c>
      <c r="F133" s="165">
        <v>0</v>
      </c>
      <c r="G133" s="165" t="s">
        <v>202</v>
      </c>
      <c r="H133" s="184" t="str">
        <f t="shared" si="28"/>
        <v>100,00%</v>
      </c>
      <c r="I133" s="164">
        <f t="shared" si="30"/>
        <v>1</v>
      </c>
      <c r="J133" s="155">
        <f t="shared" ca="1" si="29"/>
        <v>1</v>
      </c>
      <c r="K133" s="155">
        <f t="shared" ca="1" si="31"/>
        <v>1</v>
      </c>
      <c r="L133" s="159">
        <f t="shared" si="32"/>
        <v>0</v>
      </c>
    </row>
    <row r="134" spans="1:12" x14ac:dyDescent="0.25">
      <c r="A134" s="433"/>
      <c r="B134" s="430"/>
      <c r="C134" s="168" t="s">
        <v>665</v>
      </c>
      <c r="D134" s="442" t="s">
        <v>664</v>
      </c>
      <c r="E134" s="169">
        <v>6.6666666666666666E-2</v>
      </c>
      <c r="F134" s="165">
        <v>0</v>
      </c>
      <c r="G134" s="165" t="s">
        <v>202</v>
      </c>
      <c r="H134" s="184" t="str">
        <f t="shared" si="28"/>
        <v>100,00%</v>
      </c>
      <c r="I134" s="164">
        <f t="shared" si="30"/>
        <v>1</v>
      </c>
      <c r="J134" s="155">
        <f t="shared" ca="1" si="29"/>
        <v>1</v>
      </c>
      <c r="K134" s="155">
        <f t="shared" ca="1" si="31"/>
        <v>1</v>
      </c>
      <c r="L134" s="159">
        <f t="shared" si="32"/>
        <v>0</v>
      </c>
    </row>
    <row r="135" spans="1:12" x14ac:dyDescent="0.25">
      <c r="A135" s="433"/>
      <c r="B135" s="430"/>
      <c r="C135" s="168" t="s">
        <v>663</v>
      </c>
      <c r="D135" s="442"/>
      <c r="E135" s="169">
        <v>6.6666666666666666E-2</v>
      </c>
      <c r="F135" s="165">
        <v>0</v>
      </c>
      <c r="G135" s="165" t="s">
        <v>202</v>
      </c>
      <c r="H135" s="184" t="str">
        <f t="shared" si="28"/>
        <v>100,00%</v>
      </c>
      <c r="I135" s="164">
        <f t="shared" si="30"/>
        <v>1</v>
      </c>
      <c r="J135" s="155">
        <f t="shared" ca="1" si="29"/>
        <v>1</v>
      </c>
      <c r="K135" s="155">
        <f t="shared" ca="1" si="31"/>
        <v>1</v>
      </c>
      <c r="L135" s="159">
        <f t="shared" si="32"/>
        <v>0</v>
      </c>
    </row>
    <row r="136" spans="1:12" x14ac:dyDescent="0.25">
      <c r="A136" s="433"/>
      <c r="B136" s="430"/>
      <c r="C136" s="168" t="s">
        <v>662</v>
      </c>
      <c r="D136" s="442"/>
      <c r="E136" s="169">
        <v>6.6666666666666666E-2</v>
      </c>
      <c r="F136" s="165">
        <v>0</v>
      </c>
      <c r="G136" s="165" t="s">
        <v>202</v>
      </c>
      <c r="H136" s="184" t="str">
        <f t="shared" si="28"/>
        <v>100,00%</v>
      </c>
      <c r="I136" s="164">
        <f t="shared" si="30"/>
        <v>1</v>
      </c>
      <c r="J136" s="155">
        <f t="shared" ca="1" si="29"/>
        <v>1</v>
      </c>
      <c r="K136" s="155">
        <f t="shared" ca="1" si="31"/>
        <v>1</v>
      </c>
      <c r="L136" s="159">
        <f t="shared" si="32"/>
        <v>0</v>
      </c>
    </row>
    <row r="137" spans="1:12" x14ac:dyDescent="0.25">
      <c r="A137" s="433"/>
      <c r="B137" s="430"/>
      <c r="C137" s="168" t="s">
        <v>661</v>
      </c>
      <c r="D137" s="442" t="s">
        <v>660</v>
      </c>
      <c r="E137" s="169">
        <v>6.6666666666666666E-2</v>
      </c>
      <c r="F137" s="165">
        <v>0</v>
      </c>
      <c r="G137" s="165" t="s">
        <v>202</v>
      </c>
      <c r="H137" s="184" t="str">
        <f t="shared" si="28"/>
        <v>100,00%</v>
      </c>
      <c r="I137" s="164">
        <f t="shared" si="30"/>
        <v>1</v>
      </c>
      <c r="J137" s="155">
        <f t="shared" ca="1" si="29"/>
        <v>1</v>
      </c>
      <c r="K137" s="155">
        <f t="shared" ca="1" si="31"/>
        <v>1</v>
      </c>
      <c r="L137" s="159">
        <f t="shared" si="32"/>
        <v>0</v>
      </c>
    </row>
    <row r="138" spans="1:12" x14ac:dyDescent="0.25">
      <c r="A138" s="433"/>
      <c r="B138" s="430"/>
      <c r="C138" s="168" t="s">
        <v>659</v>
      </c>
      <c r="D138" s="442"/>
      <c r="E138" s="169">
        <v>6.6666666666666666E-2</v>
      </c>
      <c r="F138" s="165">
        <v>0</v>
      </c>
      <c r="G138" s="165" t="s">
        <v>202</v>
      </c>
      <c r="H138" s="184" t="str">
        <f t="shared" si="28"/>
        <v>100,00%</v>
      </c>
      <c r="I138" s="164">
        <f t="shared" si="30"/>
        <v>1</v>
      </c>
      <c r="J138" s="155">
        <f t="shared" ca="1" si="29"/>
        <v>1</v>
      </c>
      <c r="K138" s="155">
        <f t="shared" ca="1" si="31"/>
        <v>1</v>
      </c>
      <c r="L138" s="159">
        <f t="shared" si="32"/>
        <v>0</v>
      </c>
    </row>
    <row r="139" spans="1:12" x14ac:dyDescent="0.25">
      <c r="A139" s="433"/>
      <c r="B139" s="430"/>
      <c r="C139" s="168" t="s">
        <v>658</v>
      </c>
      <c r="D139" s="442"/>
      <c r="E139" s="169">
        <v>6.6666666666666666E-2</v>
      </c>
      <c r="F139" s="165">
        <v>0</v>
      </c>
      <c r="G139" s="165" t="s">
        <v>202</v>
      </c>
      <c r="H139" s="184" t="str">
        <f t="shared" si="28"/>
        <v>100,00%</v>
      </c>
      <c r="I139" s="164">
        <f t="shared" si="30"/>
        <v>1</v>
      </c>
      <c r="J139" s="155">
        <f t="shared" ca="1" si="29"/>
        <v>1</v>
      </c>
      <c r="K139" s="155">
        <f t="shared" ca="1" si="31"/>
        <v>1</v>
      </c>
      <c r="L139" s="159">
        <f t="shared" si="32"/>
        <v>0</v>
      </c>
    </row>
    <row r="140" spans="1:12" x14ac:dyDescent="0.25">
      <c r="A140" s="433"/>
      <c r="B140" s="430"/>
      <c r="C140" s="168" t="s">
        <v>657</v>
      </c>
      <c r="D140" s="442" t="s">
        <v>656</v>
      </c>
      <c r="E140" s="169">
        <v>6.6666666666666666E-2</v>
      </c>
      <c r="F140" s="165">
        <v>0</v>
      </c>
      <c r="G140" s="165" t="s">
        <v>202</v>
      </c>
      <c r="H140" s="184" t="str">
        <f t="shared" si="28"/>
        <v>100,00%</v>
      </c>
      <c r="I140" s="164">
        <f t="shared" si="30"/>
        <v>1</v>
      </c>
      <c r="J140" s="155">
        <f t="shared" ca="1" si="29"/>
        <v>1</v>
      </c>
      <c r="K140" s="155">
        <f t="shared" ca="1" si="31"/>
        <v>1</v>
      </c>
      <c r="L140" s="159">
        <f t="shared" si="32"/>
        <v>0</v>
      </c>
    </row>
    <row r="141" spans="1:12" x14ac:dyDescent="0.25">
      <c r="A141" s="433"/>
      <c r="B141" s="430"/>
      <c r="C141" s="168" t="s">
        <v>655</v>
      </c>
      <c r="D141" s="442"/>
      <c r="E141" s="169">
        <v>6.6666666666666666E-2</v>
      </c>
      <c r="F141" s="165">
        <v>0</v>
      </c>
      <c r="G141" s="165" t="s">
        <v>202</v>
      </c>
      <c r="H141" s="184" t="str">
        <f t="shared" si="28"/>
        <v>100,00%</v>
      </c>
      <c r="I141" s="164">
        <f t="shared" si="30"/>
        <v>1</v>
      </c>
      <c r="J141" s="155">
        <f t="shared" ca="1" si="29"/>
        <v>1</v>
      </c>
      <c r="K141" s="155">
        <f t="shared" ca="1" si="31"/>
        <v>1</v>
      </c>
      <c r="L141" s="159">
        <f t="shared" si="32"/>
        <v>0</v>
      </c>
    </row>
    <row r="142" spans="1:12" x14ac:dyDescent="0.25">
      <c r="A142" s="433"/>
      <c r="B142" s="430"/>
      <c r="C142" s="168" t="s">
        <v>654</v>
      </c>
      <c r="D142" s="442"/>
      <c r="E142" s="169">
        <v>6.6666666666666666E-2</v>
      </c>
      <c r="F142" s="165">
        <v>0</v>
      </c>
      <c r="G142" s="165" t="s">
        <v>202</v>
      </c>
      <c r="H142" s="184" t="str">
        <f t="shared" si="28"/>
        <v>100,00%</v>
      </c>
      <c r="I142" s="164">
        <f t="shared" si="30"/>
        <v>1</v>
      </c>
      <c r="J142" s="155">
        <f t="shared" ca="1" si="29"/>
        <v>1</v>
      </c>
      <c r="K142" s="155">
        <f t="shared" ca="1" si="31"/>
        <v>1</v>
      </c>
      <c r="L142" s="159">
        <f t="shared" si="32"/>
        <v>0</v>
      </c>
    </row>
    <row r="143" spans="1:12" x14ac:dyDescent="0.25">
      <c r="A143" s="433"/>
      <c r="B143" s="430"/>
      <c r="C143" s="168" t="s">
        <v>653</v>
      </c>
      <c r="D143" s="442" t="s">
        <v>652</v>
      </c>
      <c r="E143" s="169">
        <v>6.6666666666666666E-2</v>
      </c>
      <c r="F143" s="165">
        <v>0</v>
      </c>
      <c r="G143" s="165" t="s">
        <v>202</v>
      </c>
      <c r="H143" s="184" t="str">
        <f t="shared" si="28"/>
        <v>100,00%</v>
      </c>
      <c r="I143" s="164">
        <f t="shared" si="30"/>
        <v>1</v>
      </c>
      <c r="J143" s="155">
        <f t="shared" ca="1" si="29"/>
        <v>1</v>
      </c>
      <c r="K143" s="155">
        <f t="shared" ca="1" si="31"/>
        <v>1</v>
      </c>
      <c r="L143" s="159">
        <f t="shared" si="32"/>
        <v>0</v>
      </c>
    </row>
    <row r="144" spans="1:12" x14ac:dyDescent="0.25">
      <c r="A144" s="433"/>
      <c r="B144" s="430"/>
      <c r="C144" s="168" t="s">
        <v>651</v>
      </c>
      <c r="D144" s="442"/>
      <c r="E144" s="169">
        <v>6.6666666666666666E-2</v>
      </c>
      <c r="F144" s="165">
        <v>0</v>
      </c>
      <c r="G144" s="165" t="s">
        <v>202</v>
      </c>
      <c r="H144" s="184" t="str">
        <f t="shared" si="28"/>
        <v>100,00%</v>
      </c>
      <c r="I144" s="164">
        <f t="shared" si="30"/>
        <v>1</v>
      </c>
      <c r="J144" s="155">
        <f t="shared" ca="1" si="29"/>
        <v>1</v>
      </c>
      <c r="K144" s="155">
        <f t="shared" ca="1" si="31"/>
        <v>1</v>
      </c>
      <c r="L144" s="159">
        <f t="shared" si="32"/>
        <v>0</v>
      </c>
    </row>
    <row r="145" spans="1:12" x14ac:dyDescent="0.25">
      <c r="A145" s="433"/>
      <c r="B145" s="430"/>
      <c r="C145" s="168" t="s">
        <v>650</v>
      </c>
      <c r="D145" s="442"/>
      <c r="E145" s="169">
        <v>6.6666666666666666E-2</v>
      </c>
      <c r="F145" s="165">
        <v>0</v>
      </c>
      <c r="G145" s="165" t="s">
        <v>202</v>
      </c>
      <c r="H145" s="184" t="str">
        <f t="shared" si="28"/>
        <v>100,00%</v>
      </c>
      <c r="I145" s="164">
        <f t="shared" si="30"/>
        <v>1</v>
      </c>
      <c r="J145" s="155">
        <f t="shared" ca="1" si="29"/>
        <v>1</v>
      </c>
      <c r="K145" s="155">
        <f t="shared" ca="1" si="31"/>
        <v>1</v>
      </c>
      <c r="L145" s="159">
        <f t="shared" si="32"/>
        <v>0</v>
      </c>
    </row>
    <row r="146" spans="1:12" x14ac:dyDescent="0.25">
      <c r="A146" s="433"/>
      <c r="B146" s="430"/>
      <c r="C146" s="168" t="s">
        <v>649</v>
      </c>
      <c r="D146" s="442" t="s">
        <v>648</v>
      </c>
      <c r="E146" s="169">
        <v>6.6666666666666666E-2</v>
      </c>
      <c r="F146" s="165">
        <v>0</v>
      </c>
      <c r="G146" s="165" t="s">
        <v>202</v>
      </c>
      <c r="H146" s="184" t="str">
        <f t="shared" si="28"/>
        <v>100,00%</v>
      </c>
      <c r="I146" s="164">
        <f t="shared" si="30"/>
        <v>1</v>
      </c>
      <c r="J146" s="155">
        <f t="shared" ca="1" si="29"/>
        <v>1</v>
      </c>
      <c r="K146" s="155">
        <f t="shared" ca="1" si="31"/>
        <v>1</v>
      </c>
      <c r="L146" s="159">
        <f t="shared" si="32"/>
        <v>0</v>
      </c>
    </row>
    <row r="147" spans="1:12" x14ac:dyDescent="0.25">
      <c r="A147" s="433"/>
      <c r="B147" s="430"/>
      <c r="C147" s="168" t="s">
        <v>647</v>
      </c>
      <c r="D147" s="442"/>
      <c r="E147" s="169">
        <v>6.6666666666666666E-2</v>
      </c>
      <c r="F147" s="165">
        <v>0</v>
      </c>
      <c r="G147" s="165" t="s">
        <v>202</v>
      </c>
      <c r="H147" s="184" t="str">
        <f t="shared" si="28"/>
        <v>100,00%</v>
      </c>
      <c r="I147" s="164">
        <f t="shared" si="30"/>
        <v>1</v>
      </c>
      <c r="J147" s="155">
        <f t="shared" ca="1" si="29"/>
        <v>1</v>
      </c>
      <c r="K147" s="155">
        <f t="shared" ca="1" si="31"/>
        <v>1</v>
      </c>
      <c r="L147" s="159">
        <f t="shared" si="32"/>
        <v>0</v>
      </c>
    </row>
    <row r="148" spans="1:12" x14ac:dyDescent="0.25">
      <c r="A148" s="433"/>
      <c r="B148" s="430"/>
      <c r="C148" s="168" t="s">
        <v>646</v>
      </c>
      <c r="D148" s="442"/>
      <c r="E148" s="169">
        <v>6.6666666666666666E-2</v>
      </c>
      <c r="F148" s="165">
        <v>0</v>
      </c>
      <c r="G148" s="165" t="s">
        <v>202</v>
      </c>
      <c r="H148" s="184" t="str">
        <f t="shared" si="28"/>
        <v>100,00%</v>
      </c>
      <c r="I148" s="164">
        <f t="shared" si="30"/>
        <v>1</v>
      </c>
      <c r="J148" s="155">
        <f t="shared" ca="1" si="29"/>
        <v>1</v>
      </c>
      <c r="K148" s="155">
        <f t="shared" ca="1" si="31"/>
        <v>1</v>
      </c>
      <c r="L148" s="159">
        <f t="shared" si="32"/>
        <v>0</v>
      </c>
    </row>
    <row r="149" spans="1:12" x14ac:dyDescent="0.25">
      <c r="A149" s="433"/>
      <c r="B149" s="435" t="s">
        <v>645</v>
      </c>
      <c r="C149" s="174" t="s">
        <v>644</v>
      </c>
      <c r="D149" s="449" t="s">
        <v>643</v>
      </c>
      <c r="E149" s="166">
        <v>0.05</v>
      </c>
      <c r="F149" s="165">
        <v>0</v>
      </c>
      <c r="G149" s="165" t="s">
        <v>202</v>
      </c>
      <c r="H149" s="184" t="str">
        <f t="shared" si="28"/>
        <v>100,00%</v>
      </c>
      <c r="I149" s="164">
        <f t="shared" si="30"/>
        <v>1</v>
      </c>
      <c r="J149" s="155">
        <f t="shared" ca="1" si="29"/>
        <v>1</v>
      </c>
      <c r="K149" s="155">
        <f t="shared" ca="1" si="31"/>
        <v>1</v>
      </c>
      <c r="L149" s="159">
        <f t="shared" si="32"/>
        <v>0</v>
      </c>
    </row>
    <row r="150" spans="1:12" x14ac:dyDescent="0.25">
      <c r="A150" s="433"/>
      <c r="B150" s="450"/>
      <c r="C150" s="174" t="s">
        <v>642</v>
      </c>
      <c r="D150" s="449"/>
      <c r="E150" s="166">
        <v>0.05</v>
      </c>
      <c r="F150" s="165">
        <v>0</v>
      </c>
      <c r="G150" s="165" t="s">
        <v>202</v>
      </c>
      <c r="H150" s="184" t="str">
        <f t="shared" si="28"/>
        <v>100,00%</v>
      </c>
      <c r="I150" s="164">
        <f t="shared" si="30"/>
        <v>1</v>
      </c>
      <c r="J150" s="155">
        <f t="shared" ca="1" si="29"/>
        <v>1</v>
      </c>
      <c r="K150" s="155">
        <f t="shared" ca="1" si="31"/>
        <v>1</v>
      </c>
      <c r="L150" s="159">
        <f t="shared" si="32"/>
        <v>0</v>
      </c>
    </row>
    <row r="151" spans="1:12" x14ac:dyDescent="0.25">
      <c r="A151" s="433"/>
      <c r="B151" s="450"/>
      <c r="C151" s="174" t="s">
        <v>641</v>
      </c>
      <c r="D151" s="449"/>
      <c r="E151" s="166">
        <v>0.05</v>
      </c>
      <c r="F151" s="165">
        <v>0</v>
      </c>
      <c r="G151" s="165" t="s">
        <v>202</v>
      </c>
      <c r="H151" s="184" t="str">
        <f t="shared" si="28"/>
        <v>100,00%</v>
      </c>
      <c r="I151" s="164">
        <f t="shared" si="30"/>
        <v>1</v>
      </c>
      <c r="J151" s="155">
        <f t="shared" ca="1" si="29"/>
        <v>1</v>
      </c>
      <c r="K151" s="155">
        <f t="shared" ca="1" si="31"/>
        <v>1</v>
      </c>
      <c r="L151" s="159">
        <f t="shared" si="32"/>
        <v>0</v>
      </c>
    </row>
    <row r="152" spans="1:12" x14ac:dyDescent="0.25">
      <c r="A152" s="433"/>
      <c r="B152" s="450"/>
      <c r="C152" s="174" t="s">
        <v>640</v>
      </c>
      <c r="D152" s="449"/>
      <c r="E152" s="166">
        <v>0.05</v>
      </c>
      <c r="F152" s="165">
        <v>0</v>
      </c>
      <c r="G152" s="165" t="s">
        <v>202</v>
      </c>
      <c r="H152" s="184" t="str">
        <f t="shared" si="28"/>
        <v>100,00%</v>
      </c>
      <c r="I152" s="164">
        <f t="shared" si="30"/>
        <v>1</v>
      </c>
      <c r="J152" s="155">
        <f t="shared" ca="1" si="29"/>
        <v>1</v>
      </c>
      <c r="K152" s="155">
        <f t="shared" ca="1" si="31"/>
        <v>1</v>
      </c>
      <c r="L152" s="159">
        <f t="shared" si="32"/>
        <v>0</v>
      </c>
    </row>
    <row r="153" spans="1:12" x14ac:dyDescent="0.25">
      <c r="A153" s="433"/>
      <c r="B153" s="450"/>
      <c r="C153" s="174" t="s">
        <v>639</v>
      </c>
      <c r="D153" s="449"/>
      <c r="E153" s="166">
        <v>0.05</v>
      </c>
      <c r="F153" s="165">
        <v>0</v>
      </c>
      <c r="G153" s="165" t="s">
        <v>202</v>
      </c>
      <c r="H153" s="184" t="str">
        <f t="shared" si="28"/>
        <v>100,00%</v>
      </c>
      <c r="I153" s="164">
        <f t="shared" si="30"/>
        <v>1</v>
      </c>
      <c r="J153" s="155">
        <f t="shared" ca="1" si="29"/>
        <v>1</v>
      </c>
      <c r="K153" s="155">
        <f t="shared" ca="1" si="31"/>
        <v>1</v>
      </c>
      <c r="L153" s="159">
        <f t="shared" si="32"/>
        <v>0</v>
      </c>
    </row>
    <row r="154" spans="1:12" x14ac:dyDescent="0.25">
      <c r="A154" s="433"/>
      <c r="B154" s="450"/>
      <c r="C154" s="174" t="s">
        <v>638</v>
      </c>
      <c r="D154" s="449"/>
      <c r="E154" s="166">
        <v>0.05</v>
      </c>
      <c r="F154" s="165">
        <v>0</v>
      </c>
      <c r="G154" s="165" t="s">
        <v>202</v>
      </c>
      <c r="H154" s="184" t="str">
        <f t="shared" si="28"/>
        <v>100,00%</v>
      </c>
      <c r="I154" s="164">
        <f t="shared" si="30"/>
        <v>1</v>
      </c>
      <c r="J154" s="155">
        <f t="shared" ca="1" si="29"/>
        <v>1</v>
      </c>
      <c r="K154" s="155">
        <f t="shared" ca="1" si="31"/>
        <v>1</v>
      </c>
      <c r="L154" s="159">
        <f t="shared" si="32"/>
        <v>0</v>
      </c>
    </row>
    <row r="155" spans="1:12" x14ac:dyDescent="0.25">
      <c r="A155" s="433"/>
      <c r="B155" s="450"/>
      <c r="C155" s="174" t="s">
        <v>637</v>
      </c>
      <c r="D155" s="449"/>
      <c r="E155" s="166">
        <v>0.05</v>
      </c>
      <c r="F155" s="165">
        <v>0</v>
      </c>
      <c r="G155" s="165" t="s">
        <v>202</v>
      </c>
      <c r="H155" s="184" t="str">
        <f t="shared" si="28"/>
        <v>100,00%</v>
      </c>
      <c r="I155" s="164">
        <f t="shared" si="30"/>
        <v>1</v>
      </c>
      <c r="J155" s="155">
        <f t="shared" ca="1" si="29"/>
        <v>1</v>
      </c>
      <c r="K155" s="155">
        <f t="shared" ca="1" si="31"/>
        <v>1</v>
      </c>
      <c r="L155" s="159">
        <f t="shared" si="32"/>
        <v>0</v>
      </c>
    </row>
    <row r="156" spans="1:12" ht="25.5" x14ac:dyDescent="0.25">
      <c r="A156" s="433"/>
      <c r="B156" s="185" t="s">
        <v>636</v>
      </c>
      <c r="C156" s="168" t="s">
        <v>635</v>
      </c>
      <c r="D156" s="167" t="s">
        <v>634</v>
      </c>
      <c r="E156" s="166">
        <v>0.1</v>
      </c>
      <c r="F156" s="165">
        <v>0</v>
      </c>
      <c r="G156" s="165" t="s">
        <v>202</v>
      </c>
      <c r="H156" s="184" t="str">
        <f t="shared" si="28"/>
        <v>100,00%</v>
      </c>
      <c r="I156" s="164">
        <f t="shared" si="30"/>
        <v>1</v>
      </c>
      <c r="J156" s="155">
        <f t="shared" ca="1" si="29"/>
        <v>1</v>
      </c>
      <c r="K156" s="155">
        <f t="shared" ca="1" si="31"/>
        <v>1</v>
      </c>
      <c r="L156" s="159">
        <f t="shared" si="32"/>
        <v>0</v>
      </c>
    </row>
    <row r="157" spans="1:12" x14ac:dyDescent="0.25">
      <c r="A157" s="423" t="s">
        <v>215</v>
      </c>
      <c r="B157" s="424"/>
      <c r="C157" s="168" t="s">
        <v>633</v>
      </c>
      <c r="D157" s="167" t="s">
        <v>212</v>
      </c>
      <c r="E157" s="166">
        <v>0.5</v>
      </c>
      <c r="F157" s="165">
        <v>0</v>
      </c>
      <c r="G157" s="165" t="s">
        <v>202</v>
      </c>
      <c r="H157" s="184" t="str">
        <f t="shared" si="28"/>
        <v>100,00%</v>
      </c>
      <c r="I157" s="164">
        <f t="shared" si="30"/>
        <v>1</v>
      </c>
      <c r="J157" s="155">
        <f t="shared" ca="1" si="29"/>
        <v>1</v>
      </c>
      <c r="K157" s="155">
        <f t="shared" ca="1" si="31"/>
        <v>1</v>
      </c>
      <c r="L157" s="159">
        <f t="shared" si="32"/>
        <v>0</v>
      </c>
    </row>
    <row r="158" spans="1:12" x14ac:dyDescent="0.25">
      <c r="A158" s="423"/>
      <c r="B158" s="424"/>
      <c r="C158" s="168" t="s">
        <v>633</v>
      </c>
      <c r="D158" s="167" t="s">
        <v>211</v>
      </c>
      <c r="E158" s="166">
        <v>0.25</v>
      </c>
      <c r="F158" s="165">
        <v>0</v>
      </c>
      <c r="G158" s="165" t="s">
        <v>202</v>
      </c>
      <c r="H158" s="184" t="str">
        <f t="shared" si="28"/>
        <v>100,00%</v>
      </c>
      <c r="I158" s="164">
        <f t="shared" si="30"/>
        <v>1</v>
      </c>
      <c r="J158" s="155">
        <f t="shared" ca="1" si="29"/>
        <v>1</v>
      </c>
      <c r="K158" s="155">
        <f t="shared" ca="1" si="31"/>
        <v>1</v>
      </c>
      <c r="L158" s="159">
        <f t="shared" si="32"/>
        <v>0</v>
      </c>
    </row>
    <row r="159" spans="1:12" x14ac:dyDescent="0.25">
      <c r="A159" s="423"/>
      <c r="B159" s="424"/>
      <c r="C159" s="168" t="s">
        <v>633</v>
      </c>
      <c r="D159" s="167" t="s">
        <v>210</v>
      </c>
      <c r="E159" s="166">
        <v>0.13</v>
      </c>
      <c r="F159" s="165">
        <v>0</v>
      </c>
      <c r="G159" s="165" t="s">
        <v>202</v>
      </c>
      <c r="H159" s="184" t="str">
        <f t="shared" si="28"/>
        <v>100,00%</v>
      </c>
      <c r="I159" s="164">
        <f t="shared" si="30"/>
        <v>1</v>
      </c>
      <c r="J159" s="155">
        <f t="shared" ca="1" si="29"/>
        <v>1</v>
      </c>
      <c r="K159" s="155">
        <f t="shared" ca="1" si="31"/>
        <v>1</v>
      </c>
      <c r="L159" s="159">
        <f t="shared" si="32"/>
        <v>0</v>
      </c>
    </row>
    <row r="160" spans="1:12" x14ac:dyDescent="0.25">
      <c r="A160" s="423"/>
      <c r="B160" s="424"/>
      <c r="C160" s="168" t="s">
        <v>633</v>
      </c>
      <c r="D160" s="167" t="s">
        <v>209</v>
      </c>
      <c r="E160" s="166">
        <v>0.5</v>
      </c>
      <c r="F160" s="165">
        <v>0</v>
      </c>
      <c r="G160" s="165" t="s">
        <v>202</v>
      </c>
      <c r="H160" s="184" t="str">
        <f t="shared" si="28"/>
        <v>100,00%</v>
      </c>
      <c r="I160" s="164">
        <f t="shared" si="30"/>
        <v>1</v>
      </c>
      <c r="J160" s="155">
        <f t="shared" ca="1" si="29"/>
        <v>1</v>
      </c>
      <c r="K160" s="155">
        <f t="shared" ca="1" si="31"/>
        <v>1</v>
      </c>
      <c r="L160" s="159">
        <f t="shared" si="32"/>
        <v>0</v>
      </c>
    </row>
    <row r="161" spans="1:12" x14ac:dyDescent="0.25">
      <c r="A161" s="423"/>
      <c r="B161" s="424"/>
      <c r="C161" s="168" t="s">
        <v>632</v>
      </c>
      <c r="D161" s="167" t="s">
        <v>212</v>
      </c>
      <c r="E161" s="166">
        <v>0.5</v>
      </c>
      <c r="F161" s="165">
        <v>0</v>
      </c>
      <c r="G161" s="165" t="s">
        <v>202</v>
      </c>
      <c r="H161" s="184" t="str">
        <f t="shared" si="28"/>
        <v>100,00%</v>
      </c>
      <c r="I161" s="164">
        <f t="shared" si="30"/>
        <v>1</v>
      </c>
      <c r="J161" s="155">
        <f t="shared" ca="1" si="29"/>
        <v>1</v>
      </c>
      <c r="K161" s="155">
        <f t="shared" ca="1" si="31"/>
        <v>1</v>
      </c>
      <c r="L161" s="159">
        <f t="shared" si="32"/>
        <v>0</v>
      </c>
    </row>
    <row r="162" spans="1:12" x14ac:dyDescent="0.25">
      <c r="A162" s="423"/>
      <c r="B162" s="424"/>
      <c r="C162" s="168" t="s">
        <v>632</v>
      </c>
      <c r="D162" s="167" t="s">
        <v>211</v>
      </c>
      <c r="E162" s="166">
        <v>0.25</v>
      </c>
      <c r="F162" s="165">
        <v>0</v>
      </c>
      <c r="G162" s="165" t="s">
        <v>202</v>
      </c>
      <c r="H162" s="184" t="str">
        <f t="shared" si="28"/>
        <v>100,00%</v>
      </c>
      <c r="I162" s="164">
        <f t="shared" si="30"/>
        <v>1</v>
      </c>
      <c r="J162" s="155">
        <f t="shared" ca="1" si="29"/>
        <v>1</v>
      </c>
      <c r="K162" s="155">
        <f t="shared" ca="1" si="31"/>
        <v>1</v>
      </c>
      <c r="L162" s="159">
        <f t="shared" si="32"/>
        <v>0</v>
      </c>
    </row>
    <row r="163" spans="1:12" x14ac:dyDescent="0.25">
      <c r="A163" s="423"/>
      <c r="B163" s="424"/>
      <c r="C163" s="168" t="s">
        <v>632</v>
      </c>
      <c r="D163" s="167" t="s">
        <v>210</v>
      </c>
      <c r="E163" s="166">
        <v>0.13</v>
      </c>
      <c r="F163" s="165">
        <v>0</v>
      </c>
      <c r="G163" s="165" t="s">
        <v>202</v>
      </c>
      <c r="H163" s="184" t="str">
        <f>IF(G163="O",(($O$11-(F163*E163))/($O$11)),"100,00%")</f>
        <v>100,00%</v>
      </c>
      <c r="I163" s="164">
        <f t="shared" si="30"/>
        <v>1</v>
      </c>
      <c r="J163" s="155">
        <f t="shared" ca="1" si="29"/>
        <v>1</v>
      </c>
      <c r="K163" s="155">
        <f t="shared" ca="1" si="31"/>
        <v>1</v>
      </c>
      <c r="L163" s="159">
        <f t="shared" si="32"/>
        <v>0</v>
      </c>
    </row>
    <row r="164" spans="1:12" ht="15.75" thickBot="1" x14ac:dyDescent="0.3">
      <c r="A164" s="425"/>
      <c r="B164" s="426"/>
      <c r="C164" s="163" t="s">
        <v>632</v>
      </c>
      <c r="D164" s="162" t="s">
        <v>209</v>
      </c>
      <c r="E164" s="161">
        <v>0.5</v>
      </c>
      <c r="F164" s="160">
        <v>0</v>
      </c>
      <c r="G164" s="165" t="s">
        <v>202</v>
      </c>
      <c r="H164" s="184" t="str">
        <f>IF(G164="O",(($O$11-(F164*E164))/($O$11)),"100,00%")</f>
        <v>100,00%</v>
      </c>
      <c r="I164" s="157">
        <f>I163*H164</f>
        <v>1</v>
      </c>
      <c r="J164" s="156">
        <f t="shared" ca="1" si="29"/>
        <v>1</v>
      </c>
      <c r="K164" s="155">
        <f ca="1">K163*J164</f>
        <v>1</v>
      </c>
      <c r="L164" s="159">
        <f t="shared" si="32"/>
        <v>0</v>
      </c>
    </row>
    <row r="165" spans="1:12" ht="16.5" thickBot="1" x14ac:dyDescent="0.3">
      <c r="A165" s="395" t="s">
        <v>201</v>
      </c>
      <c r="B165" s="396"/>
      <c r="C165" s="396"/>
      <c r="D165" s="396"/>
      <c r="E165" s="396"/>
      <c r="F165" s="396"/>
      <c r="G165" s="396"/>
      <c r="H165" s="397"/>
      <c r="I165" s="183">
        <f>I164</f>
        <v>1</v>
      </c>
      <c r="J165" s="182"/>
      <c r="K165" s="136">
        <f ca="1">K164</f>
        <v>1</v>
      </c>
    </row>
    <row r="166" spans="1:12" ht="16.5" thickBot="1" x14ac:dyDescent="0.3">
      <c r="A166" s="456" t="s">
        <v>631</v>
      </c>
      <c r="B166" s="457"/>
      <c r="C166" s="457"/>
      <c r="D166" s="457"/>
      <c r="E166" s="457"/>
      <c r="F166" s="457"/>
      <c r="G166" s="457"/>
      <c r="H166" s="457"/>
      <c r="I166" s="457"/>
      <c r="J166" s="457"/>
      <c r="K166" s="465"/>
    </row>
    <row r="167" spans="1:12" x14ac:dyDescent="0.25">
      <c r="A167" s="446" t="s">
        <v>526</v>
      </c>
      <c r="B167" s="440" t="s">
        <v>630</v>
      </c>
      <c r="C167" s="177" t="s">
        <v>629</v>
      </c>
      <c r="D167" s="448" t="s">
        <v>628</v>
      </c>
      <c r="E167" s="181">
        <f t="shared" ref="E167:E177" si="33">1/2</f>
        <v>0.5</v>
      </c>
      <c r="F167" s="159">
        <v>0</v>
      </c>
      <c r="G167" s="159" t="s">
        <v>202</v>
      </c>
      <c r="H167" s="158" t="str">
        <f t="shared" ref="H167:H198" si="34">IF(G167="O",(($O$12-(F167*E167))/($O$12)),"100,00%")</f>
        <v>100,00%</v>
      </c>
      <c r="I167" s="175" t="str">
        <f>H167</f>
        <v>100,00%</v>
      </c>
      <c r="J167" s="152" t="e">
        <f t="shared" ref="J167:J198" ca="1" si="35">(($O$12-(F167*E167))/($O$12))</f>
        <v>#DIV/0!</v>
      </c>
      <c r="K167" s="152" t="e">
        <f ca="1">J167</f>
        <v>#DIV/0!</v>
      </c>
      <c r="L167" s="159">
        <f>F167*E167</f>
        <v>0</v>
      </c>
    </row>
    <row r="168" spans="1:12" x14ac:dyDescent="0.25">
      <c r="A168" s="447"/>
      <c r="B168" s="430"/>
      <c r="C168" s="170" t="s">
        <v>627</v>
      </c>
      <c r="D168" s="442"/>
      <c r="E168" s="180">
        <f t="shared" si="33"/>
        <v>0.5</v>
      </c>
      <c r="F168" s="165">
        <v>0</v>
      </c>
      <c r="G168" s="159" t="s">
        <v>202</v>
      </c>
      <c r="H168" s="158" t="str">
        <f t="shared" si="34"/>
        <v>100,00%</v>
      </c>
      <c r="I168" s="164">
        <f t="shared" ref="I168:I199" si="36">I167*H168</f>
        <v>1</v>
      </c>
      <c r="J168" s="155" t="e">
        <f t="shared" ca="1" si="35"/>
        <v>#DIV/0!</v>
      </c>
      <c r="K168" s="155" t="e">
        <f t="shared" ref="K168:K199" ca="1" si="37">K167*J168</f>
        <v>#DIV/0!</v>
      </c>
      <c r="L168" s="159">
        <f>F168*E168</f>
        <v>0</v>
      </c>
    </row>
    <row r="169" spans="1:12" x14ac:dyDescent="0.25">
      <c r="A169" s="447"/>
      <c r="B169" s="430"/>
      <c r="C169" s="170" t="s">
        <v>626</v>
      </c>
      <c r="D169" s="442"/>
      <c r="E169" s="180">
        <f t="shared" si="33"/>
        <v>0.5</v>
      </c>
      <c r="F169" s="165">
        <v>0</v>
      </c>
      <c r="G169" s="159" t="s">
        <v>851</v>
      </c>
      <c r="H169" s="158" t="str">
        <f t="shared" si="34"/>
        <v>100,00%</v>
      </c>
      <c r="I169" s="164">
        <f t="shared" si="36"/>
        <v>1</v>
      </c>
      <c r="J169" s="155" t="e">
        <f t="shared" ca="1" si="35"/>
        <v>#DIV/0!</v>
      </c>
      <c r="K169" s="155" t="e">
        <f t="shared" ca="1" si="37"/>
        <v>#DIV/0!</v>
      </c>
      <c r="L169" s="159">
        <f t="shared" ref="L169:L232" si="38">F169*E169</f>
        <v>0</v>
      </c>
    </row>
    <row r="170" spans="1:12" x14ac:dyDescent="0.25">
      <c r="A170" s="447"/>
      <c r="B170" s="430"/>
      <c r="C170" s="170" t="s">
        <v>625</v>
      </c>
      <c r="D170" s="442"/>
      <c r="E170" s="180">
        <f t="shared" si="33"/>
        <v>0.5</v>
      </c>
      <c r="F170" s="165">
        <v>0</v>
      </c>
      <c r="G170" s="159" t="s">
        <v>202</v>
      </c>
      <c r="H170" s="158" t="str">
        <f t="shared" si="34"/>
        <v>100,00%</v>
      </c>
      <c r="I170" s="164">
        <f t="shared" si="36"/>
        <v>1</v>
      </c>
      <c r="J170" s="155" t="e">
        <f t="shared" ca="1" si="35"/>
        <v>#DIV/0!</v>
      </c>
      <c r="K170" s="155" t="e">
        <f t="shared" ca="1" si="37"/>
        <v>#DIV/0!</v>
      </c>
      <c r="L170" s="159">
        <f t="shared" si="38"/>
        <v>0</v>
      </c>
    </row>
    <row r="171" spans="1:12" x14ac:dyDescent="0.25">
      <c r="A171" s="447"/>
      <c r="B171" s="430"/>
      <c r="C171" s="170" t="s">
        <v>624</v>
      </c>
      <c r="D171" s="442" t="s">
        <v>623</v>
      </c>
      <c r="E171" s="180">
        <f t="shared" si="33"/>
        <v>0.5</v>
      </c>
      <c r="F171" s="165">
        <v>0</v>
      </c>
      <c r="G171" s="159" t="s">
        <v>202</v>
      </c>
      <c r="H171" s="158" t="str">
        <f t="shared" si="34"/>
        <v>100,00%</v>
      </c>
      <c r="I171" s="164">
        <f t="shared" si="36"/>
        <v>1</v>
      </c>
      <c r="J171" s="155" t="e">
        <f t="shared" ca="1" si="35"/>
        <v>#DIV/0!</v>
      </c>
      <c r="K171" s="155" t="e">
        <f t="shared" ca="1" si="37"/>
        <v>#DIV/0!</v>
      </c>
      <c r="L171" s="159">
        <f t="shared" si="38"/>
        <v>0</v>
      </c>
    </row>
    <row r="172" spans="1:12" x14ac:dyDescent="0.25">
      <c r="A172" s="447"/>
      <c r="B172" s="430"/>
      <c r="C172" s="170" t="s">
        <v>622</v>
      </c>
      <c r="D172" s="442"/>
      <c r="E172" s="180">
        <f t="shared" si="33"/>
        <v>0.5</v>
      </c>
      <c r="F172" s="165">
        <v>0</v>
      </c>
      <c r="G172" s="159" t="s">
        <v>202</v>
      </c>
      <c r="H172" s="158" t="str">
        <f t="shared" si="34"/>
        <v>100,00%</v>
      </c>
      <c r="I172" s="164">
        <f t="shared" si="36"/>
        <v>1</v>
      </c>
      <c r="J172" s="155" t="e">
        <f t="shared" ca="1" si="35"/>
        <v>#DIV/0!</v>
      </c>
      <c r="K172" s="155" t="e">
        <f t="shared" ca="1" si="37"/>
        <v>#DIV/0!</v>
      </c>
      <c r="L172" s="159">
        <f t="shared" si="38"/>
        <v>0</v>
      </c>
    </row>
    <row r="173" spans="1:12" x14ac:dyDescent="0.25">
      <c r="A173" s="447"/>
      <c r="B173" s="430"/>
      <c r="C173" s="170" t="s">
        <v>621</v>
      </c>
      <c r="D173" s="442"/>
      <c r="E173" s="180">
        <f t="shared" si="33"/>
        <v>0.5</v>
      </c>
      <c r="F173" s="165">
        <v>0</v>
      </c>
      <c r="G173" s="159" t="s">
        <v>202</v>
      </c>
      <c r="H173" s="158" t="str">
        <f t="shared" si="34"/>
        <v>100,00%</v>
      </c>
      <c r="I173" s="164">
        <f t="shared" si="36"/>
        <v>1</v>
      </c>
      <c r="J173" s="155" t="e">
        <f t="shared" ca="1" si="35"/>
        <v>#DIV/0!</v>
      </c>
      <c r="K173" s="155" t="e">
        <f t="shared" ca="1" si="37"/>
        <v>#DIV/0!</v>
      </c>
      <c r="L173" s="159">
        <f t="shared" si="38"/>
        <v>0</v>
      </c>
    </row>
    <row r="174" spans="1:12" x14ac:dyDescent="0.25">
      <c r="A174" s="447"/>
      <c r="B174" s="430"/>
      <c r="C174" s="170" t="s">
        <v>620</v>
      </c>
      <c r="D174" s="422" t="s">
        <v>619</v>
      </c>
      <c r="E174" s="180">
        <f t="shared" si="33"/>
        <v>0.5</v>
      </c>
      <c r="F174" s="165">
        <v>0</v>
      </c>
      <c r="G174" s="159" t="s">
        <v>202</v>
      </c>
      <c r="H174" s="158" t="str">
        <f t="shared" si="34"/>
        <v>100,00%</v>
      </c>
      <c r="I174" s="164">
        <f t="shared" si="36"/>
        <v>1</v>
      </c>
      <c r="J174" s="155" t="e">
        <f t="shared" ca="1" si="35"/>
        <v>#DIV/0!</v>
      </c>
      <c r="K174" s="155" t="e">
        <f t="shared" ca="1" si="37"/>
        <v>#DIV/0!</v>
      </c>
      <c r="L174" s="159">
        <f t="shared" si="38"/>
        <v>0</v>
      </c>
    </row>
    <row r="175" spans="1:12" x14ac:dyDescent="0.25">
      <c r="A175" s="447"/>
      <c r="B175" s="430"/>
      <c r="C175" s="170" t="s">
        <v>618</v>
      </c>
      <c r="D175" s="422"/>
      <c r="E175" s="180">
        <f t="shared" si="33"/>
        <v>0.5</v>
      </c>
      <c r="F175" s="165">
        <v>0</v>
      </c>
      <c r="G175" s="159" t="s">
        <v>202</v>
      </c>
      <c r="H175" s="158" t="str">
        <f t="shared" si="34"/>
        <v>100,00%</v>
      </c>
      <c r="I175" s="164">
        <f t="shared" si="36"/>
        <v>1</v>
      </c>
      <c r="J175" s="155" t="e">
        <f t="shared" ca="1" si="35"/>
        <v>#DIV/0!</v>
      </c>
      <c r="K175" s="155" t="e">
        <f t="shared" ca="1" si="37"/>
        <v>#DIV/0!</v>
      </c>
      <c r="L175" s="159">
        <f t="shared" si="38"/>
        <v>0</v>
      </c>
    </row>
    <row r="176" spans="1:12" x14ac:dyDescent="0.25">
      <c r="A176" s="447"/>
      <c r="B176" s="430"/>
      <c r="C176" s="170" t="s">
        <v>617</v>
      </c>
      <c r="D176" s="422"/>
      <c r="E176" s="180">
        <f t="shared" si="33"/>
        <v>0.5</v>
      </c>
      <c r="F176" s="165">
        <v>0</v>
      </c>
      <c r="G176" s="159" t="s">
        <v>202</v>
      </c>
      <c r="H176" s="158" t="str">
        <f t="shared" si="34"/>
        <v>100,00%</v>
      </c>
      <c r="I176" s="164">
        <f t="shared" si="36"/>
        <v>1</v>
      </c>
      <c r="J176" s="155" t="e">
        <f t="shared" ca="1" si="35"/>
        <v>#DIV/0!</v>
      </c>
      <c r="K176" s="155" t="e">
        <f t="shared" ca="1" si="37"/>
        <v>#DIV/0!</v>
      </c>
      <c r="L176" s="159">
        <f t="shared" si="38"/>
        <v>0</v>
      </c>
    </row>
    <row r="177" spans="1:12" x14ac:dyDescent="0.25">
      <c r="A177" s="447"/>
      <c r="B177" s="430"/>
      <c r="C177" s="170" t="s">
        <v>616</v>
      </c>
      <c r="D177" s="422"/>
      <c r="E177" s="180">
        <f t="shared" si="33"/>
        <v>0.5</v>
      </c>
      <c r="F177" s="165">
        <v>0</v>
      </c>
      <c r="G177" s="159" t="s">
        <v>202</v>
      </c>
      <c r="H177" s="158" t="str">
        <f t="shared" si="34"/>
        <v>100,00%</v>
      </c>
      <c r="I177" s="164">
        <f t="shared" si="36"/>
        <v>1</v>
      </c>
      <c r="J177" s="155" t="e">
        <f t="shared" ca="1" si="35"/>
        <v>#DIV/0!</v>
      </c>
      <c r="K177" s="155" t="e">
        <f t="shared" ca="1" si="37"/>
        <v>#DIV/0!</v>
      </c>
      <c r="L177" s="159">
        <f t="shared" si="38"/>
        <v>0</v>
      </c>
    </row>
    <row r="178" spans="1:12" x14ac:dyDescent="0.25">
      <c r="A178" s="447"/>
      <c r="B178" s="430"/>
      <c r="C178" s="179" t="s">
        <v>615</v>
      </c>
      <c r="D178" s="436" t="s">
        <v>614</v>
      </c>
      <c r="E178" s="166">
        <f t="shared" ref="E178:E196" si="39">0.5/5</f>
        <v>0.1</v>
      </c>
      <c r="F178" s="165">
        <v>0</v>
      </c>
      <c r="G178" s="159" t="s">
        <v>202</v>
      </c>
      <c r="H178" s="158" t="str">
        <f t="shared" si="34"/>
        <v>100,00%</v>
      </c>
      <c r="I178" s="164">
        <f t="shared" si="36"/>
        <v>1</v>
      </c>
      <c r="J178" s="155" t="e">
        <f t="shared" ca="1" si="35"/>
        <v>#DIV/0!</v>
      </c>
      <c r="K178" s="155" t="e">
        <f t="shared" ca="1" si="37"/>
        <v>#DIV/0!</v>
      </c>
      <c r="L178" s="159">
        <f t="shared" si="38"/>
        <v>0</v>
      </c>
    </row>
    <row r="179" spans="1:12" x14ac:dyDescent="0.25">
      <c r="A179" s="447"/>
      <c r="B179" s="430"/>
      <c r="C179" s="179" t="s">
        <v>613</v>
      </c>
      <c r="D179" s="449"/>
      <c r="E179" s="166">
        <f t="shared" si="39"/>
        <v>0.1</v>
      </c>
      <c r="F179" s="165">
        <v>0</v>
      </c>
      <c r="G179" s="159" t="s">
        <v>202</v>
      </c>
      <c r="H179" s="158" t="str">
        <f t="shared" si="34"/>
        <v>100,00%</v>
      </c>
      <c r="I179" s="164">
        <f t="shared" si="36"/>
        <v>1</v>
      </c>
      <c r="J179" s="155" t="e">
        <f t="shared" ca="1" si="35"/>
        <v>#DIV/0!</v>
      </c>
      <c r="K179" s="155" t="e">
        <f t="shared" ca="1" si="37"/>
        <v>#DIV/0!</v>
      </c>
      <c r="L179" s="159">
        <f t="shared" si="38"/>
        <v>0</v>
      </c>
    </row>
    <row r="180" spans="1:12" x14ac:dyDescent="0.25">
      <c r="A180" s="447"/>
      <c r="B180" s="430"/>
      <c r="C180" s="179" t="s">
        <v>612</v>
      </c>
      <c r="D180" s="449"/>
      <c r="E180" s="166">
        <f t="shared" si="39"/>
        <v>0.1</v>
      </c>
      <c r="F180" s="165">
        <v>0</v>
      </c>
      <c r="G180" s="159" t="s">
        <v>202</v>
      </c>
      <c r="H180" s="158" t="str">
        <f t="shared" si="34"/>
        <v>100,00%</v>
      </c>
      <c r="I180" s="164">
        <f t="shared" si="36"/>
        <v>1</v>
      </c>
      <c r="J180" s="155" t="e">
        <f t="shared" ca="1" si="35"/>
        <v>#DIV/0!</v>
      </c>
      <c r="K180" s="155" t="e">
        <f t="shared" ca="1" si="37"/>
        <v>#DIV/0!</v>
      </c>
      <c r="L180" s="159">
        <f t="shared" si="38"/>
        <v>0</v>
      </c>
    </row>
    <row r="181" spans="1:12" x14ac:dyDescent="0.25">
      <c r="A181" s="447"/>
      <c r="B181" s="430"/>
      <c r="C181" s="179" t="s">
        <v>611</v>
      </c>
      <c r="D181" s="449"/>
      <c r="E181" s="166">
        <f t="shared" si="39"/>
        <v>0.1</v>
      </c>
      <c r="F181" s="165">
        <v>0</v>
      </c>
      <c r="G181" s="159" t="s">
        <v>202</v>
      </c>
      <c r="H181" s="158" t="str">
        <f t="shared" si="34"/>
        <v>100,00%</v>
      </c>
      <c r="I181" s="164">
        <f t="shared" si="36"/>
        <v>1</v>
      </c>
      <c r="J181" s="155" t="e">
        <f t="shared" ca="1" si="35"/>
        <v>#DIV/0!</v>
      </c>
      <c r="K181" s="155" t="e">
        <f t="shared" ca="1" si="37"/>
        <v>#DIV/0!</v>
      </c>
      <c r="L181" s="159">
        <f t="shared" si="38"/>
        <v>0</v>
      </c>
    </row>
    <row r="182" spans="1:12" x14ac:dyDescent="0.25">
      <c r="A182" s="447"/>
      <c r="B182" s="430"/>
      <c r="C182" s="179" t="s">
        <v>610</v>
      </c>
      <c r="D182" s="449"/>
      <c r="E182" s="166">
        <f t="shared" si="39"/>
        <v>0.1</v>
      </c>
      <c r="F182" s="165">
        <v>0</v>
      </c>
      <c r="G182" s="159" t="s">
        <v>202</v>
      </c>
      <c r="H182" s="158" t="str">
        <f t="shared" si="34"/>
        <v>100,00%</v>
      </c>
      <c r="I182" s="164">
        <f t="shared" si="36"/>
        <v>1</v>
      </c>
      <c r="J182" s="155" t="e">
        <f t="shared" ca="1" si="35"/>
        <v>#DIV/0!</v>
      </c>
      <c r="K182" s="155" t="e">
        <f t="shared" ca="1" si="37"/>
        <v>#DIV/0!</v>
      </c>
      <c r="L182" s="159">
        <f t="shared" si="38"/>
        <v>0</v>
      </c>
    </row>
    <row r="183" spans="1:12" x14ac:dyDescent="0.25">
      <c r="A183" s="447"/>
      <c r="B183" s="430"/>
      <c r="C183" s="179" t="s">
        <v>609</v>
      </c>
      <c r="D183" s="449"/>
      <c r="E183" s="166">
        <f t="shared" si="39"/>
        <v>0.1</v>
      </c>
      <c r="F183" s="165">
        <v>0</v>
      </c>
      <c r="G183" s="159" t="s">
        <v>202</v>
      </c>
      <c r="H183" s="158" t="str">
        <f t="shared" si="34"/>
        <v>100,00%</v>
      </c>
      <c r="I183" s="164">
        <f t="shared" si="36"/>
        <v>1</v>
      </c>
      <c r="J183" s="155" t="e">
        <f t="shared" ca="1" si="35"/>
        <v>#DIV/0!</v>
      </c>
      <c r="K183" s="155" t="e">
        <f t="shared" ca="1" si="37"/>
        <v>#DIV/0!</v>
      </c>
      <c r="L183" s="159">
        <f t="shared" si="38"/>
        <v>0</v>
      </c>
    </row>
    <row r="184" spans="1:12" x14ac:dyDescent="0.25">
      <c r="A184" s="447"/>
      <c r="B184" s="430"/>
      <c r="C184" s="179" t="s">
        <v>608</v>
      </c>
      <c r="D184" s="449"/>
      <c r="E184" s="166">
        <f t="shared" si="39"/>
        <v>0.1</v>
      </c>
      <c r="F184" s="165">
        <v>0</v>
      </c>
      <c r="G184" s="159" t="s">
        <v>202</v>
      </c>
      <c r="H184" s="158" t="str">
        <f t="shared" si="34"/>
        <v>100,00%</v>
      </c>
      <c r="I184" s="164">
        <f t="shared" si="36"/>
        <v>1</v>
      </c>
      <c r="J184" s="155" t="e">
        <f t="shared" ca="1" si="35"/>
        <v>#DIV/0!</v>
      </c>
      <c r="K184" s="155" t="e">
        <f t="shared" ca="1" si="37"/>
        <v>#DIV/0!</v>
      </c>
      <c r="L184" s="159">
        <f t="shared" si="38"/>
        <v>0</v>
      </c>
    </row>
    <row r="185" spans="1:12" x14ac:dyDescent="0.25">
      <c r="A185" s="447"/>
      <c r="B185" s="430"/>
      <c r="C185" s="179" t="s">
        <v>607</v>
      </c>
      <c r="D185" s="449"/>
      <c r="E185" s="166">
        <f t="shared" si="39"/>
        <v>0.1</v>
      </c>
      <c r="F185" s="165">
        <v>0</v>
      </c>
      <c r="G185" s="159" t="s">
        <v>202</v>
      </c>
      <c r="H185" s="158" t="str">
        <f t="shared" si="34"/>
        <v>100,00%</v>
      </c>
      <c r="I185" s="164">
        <f t="shared" si="36"/>
        <v>1</v>
      </c>
      <c r="J185" s="155" t="e">
        <f t="shared" ca="1" si="35"/>
        <v>#DIV/0!</v>
      </c>
      <c r="K185" s="155" t="e">
        <f t="shared" ca="1" si="37"/>
        <v>#DIV/0!</v>
      </c>
      <c r="L185" s="159">
        <f t="shared" si="38"/>
        <v>0</v>
      </c>
    </row>
    <row r="186" spans="1:12" x14ac:dyDescent="0.25">
      <c r="A186" s="447"/>
      <c r="B186" s="430"/>
      <c r="C186" s="179" t="s">
        <v>606</v>
      </c>
      <c r="D186" s="449"/>
      <c r="E186" s="166">
        <f t="shared" si="39"/>
        <v>0.1</v>
      </c>
      <c r="F186" s="165">
        <v>0</v>
      </c>
      <c r="G186" s="159" t="s">
        <v>202</v>
      </c>
      <c r="H186" s="158" t="str">
        <f t="shared" si="34"/>
        <v>100,00%</v>
      </c>
      <c r="I186" s="164">
        <f t="shared" si="36"/>
        <v>1</v>
      </c>
      <c r="J186" s="155" t="e">
        <f t="shared" ca="1" si="35"/>
        <v>#DIV/0!</v>
      </c>
      <c r="K186" s="155" t="e">
        <f t="shared" ca="1" si="37"/>
        <v>#DIV/0!</v>
      </c>
      <c r="L186" s="159">
        <f t="shared" si="38"/>
        <v>0</v>
      </c>
    </row>
    <row r="187" spans="1:12" x14ac:dyDescent="0.25">
      <c r="A187" s="447"/>
      <c r="B187" s="430"/>
      <c r="C187" s="179" t="s">
        <v>605</v>
      </c>
      <c r="D187" s="449"/>
      <c r="E187" s="166">
        <f t="shared" si="39"/>
        <v>0.1</v>
      </c>
      <c r="F187" s="165">
        <v>0</v>
      </c>
      <c r="G187" s="159" t="s">
        <v>202</v>
      </c>
      <c r="H187" s="158" t="str">
        <f t="shared" si="34"/>
        <v>100,00%</v>
      </c>
      <c r="I187" s="164">
        <f t="shared" si="36"/>
        <v>1</v>
      </c>
      <c r="J187" s="155" t="e">
        <f t="shared" ca="1" si="35"/>
        <v>#DIV/0!</v>
      </c>
      <c r="K187" s="155" t="e">
        <f t="shared" ca="1" si="37"/>
        <v>#DIV/0!</v>
      </c>
      <c r="L187" s="159">
        <f t="shared" si="38"/>
        <v>0</v>
      </c>
    </row>
    <row r="188" spans="1:12" x14ac:dyDescent="0.25">
      <c r="A188" s="447"/>
      <c r="B188" s="430"/>
      <c r="C188" s="179" t="s">
        <v>604</v>
      </c>
      <c r="D188" s="449"/>
      <c r="E188" s="166">
        <f t="shared" si="39"/>
        <v>0.1</v>
      </c>
      <c r="F188" s="165">
        <v>0</v>
      </c>
      <c r="G188" s="159" t="s">
        <v>202</v>
      </c>
      <c r="H188" s="158" t="str">
        <f t="shared" si="34"/>
        <v>100,00%</v>
      </c>
      <c r="I188" s="164">
        <f t="shared" si="36"/>
        <v>1</v>
      </c>
      <c r="J188" s="155" t="e">
        <f t="shared" ca="1" si="35"/>
        <v>#DIV/0!</v>
      </c>
      <c r="K188" s="155" t="e">
        <f t="shared" ca="1" si="37"/>
        <v>#DIV/0!</v>
      </c>
      <c r="L188" s="159">
        <f t="shared" si="38"/>
        <v>0</v>
      </c>
    </row>
    <row r="189" spans="1:12" x14ac:dyDescent="0.25">
      <c r="A189" s="447"/>
      <c r="B189" s="430"/>
      <c r="C189" s="170" t="s">
        <v>603</v>
      </c>
      <c r="D189" s="442" t="s">
        <v>602</v>
      </c>
      <c r="E189" s="166">
        <f t="shared" si="39"/>
        <v>0.1</v>
      </c>
      <c r="F189" s="165">
        <v>0</v>
      </c>
      <c r="G189" s="159" t="s">
        <v>202</v>
      </c>
      <c r="H189" s="158" t="str">
        <f t="shared" si="34"/>
        <v>100,00%</v>
      </c>
      <c r="I189" s="164">
        <f t="shared" si="36"/>
        <v>1</v>
      </c>
      <c r="J189" s="155" t="e">
        <f t="shared" ca="1" si="35"/>
        <v>#DIV/0!</v>
      </c>
      <c r="K189" s="155" t="e">
        <f t="shared" ca="1" si="37"/>
        <v>#DIV/0!</v>
      </c>
      <c r="L189" s="159">
        <f t="shared" si="38"/>
        <v>0</v>
      </c>
    </row>
    <row r="190" spans="1:12" x14ac:dyDescent="0.25">
      <c r="A190" s="447"/>
      <c r="B190" s="430"/>
      <c r="C190" s="170" t="s">
        <v>601</v>
      </c>
      <c r="D190" s="442"/>
      <c r="E190" s="166">
        <f t="shared" si="39"/>
        <v>0.1</v>
      </c>
      <c r="F190" s="165">
        <v>0</v>
      </c>
      <c r="G190" s="159" t="s">
        <v>202</v>
      </c>
      <c r="H190" s="158" t="str">
        <f t="shared" si="34"/>
        <v>100,00%</v>
      </c>
      <c r="I190" s="164">
        <f t="shared" si="36"/>
        <v>1</v>
      </c>
      <c r="J190" s="155" t="e">
        <f t="shared" ca="1" si="35"/>
        <v>#DIV/0!</v>
      </c>
      <c r="K190" s="155" t="e">
        <f t="shared" ca="1" si="37"/>
        <v>#DIV/0!</v>
      </c>
      <c r="L190" s="159">
        <f t="shared" si="38"/>
        <v>0</v>
      </c>
    </row>
    <row r="191" spans="1:12" x14ac:dyDescent="0.25">
      <c r="A191" s="447"/>
      <c r="B191" s="430"/>
      <c r="C191" s="170" t="s">
        <v>600</v>
      </c>
      <c r="D191" s="442" t="s">
        <v>599</v>
      </c>
      <c r="E191" s="166">
        <f t="shared" si="39"/>
        <v>0.1</v>
      </c>
      <c r="F191" s="165">
        <v>0</v>
      </c>
      <c r="G191" s="159" t="s">
        <v>202</v>
      </c>
      <c r="H191" s="158" t="str">
        <f t="shared" si="34"/>
        <v>100,00%</v>
      </c>
      <c r="I191" s="164">
        <f t="shared" si="36"/>
        <v>1</v>
      </c>
      <c r="J191" s="155" t="e">
        <f t="shared" ca="1" si="35"/>
        <v>#DIV/0!</v>
      </c>
      <c r="K191" s="155" t="e">
        <f t="shared" ca="1" si="37"/>
        <v>#DIV/0!</v>
      </c>
      <c r="L191" s="159">
        <f t="shared" si="38"/>
        <v>0</v>
      </c>
    </row>
    <row r="192" spans="1:12" x14ac:dyDescent="0.25">
      <c r="A192" s="447"/>
      <c r="B192" s="430"/>
      <c r="C192" s="170" t="s">
        <v>598</v>
      </c>
      <c r="D192" s="442"/>
      <c r="E192" s="166">
        <f t="shared" si="39"/>
        <v>0.1</v>
      </c>
      <c r="F192" s="165">
        <v>0</v>
      </c>
      <c r="G192" s="159" t="s">
        <v>202</v>
      </c>
      <c r="H192" s="158" t="str">
        <f t="shared" si="34"/>
        <v>100,00%</v>
      </c>
      <c r="I192" s="164">
        <f t="shared" si="36"/>
        <v>1</v>
      </c>
      <c r="J192" s="155" t="e">
        <f t="shared" ca="1" si="35"/>
        <v>#DIV/0!</v>
      </c>
      <c r="K192" s="155" t="e">
        <f t="shared" ca="1" si="37"/>
        <v>#DIV/0!</v>
      </c>
      <c r="L192" s="159">
        <f t="shared" si="38"/>
        <v>0</v>
      </c>
    </row>
    <row r="193" spans="1:12" x14ac:dyDescent="0.25">
      <c r="A193" s="447"/>
      <c r="B193" s="430"/>
      <c r="C193" s="170" t="s">
        <v>597</v>
      </c>
      <c r="D193" s="442" t="s">
        <v>596</v>
      </c>
      <c r="E193" s="166">
        <f t="shared" si="39"/>
        <v>0.1</v>
      </c>
      <c r="F193" s="165">
        <v>0</v>
      </c>
      <c r="G193" s="159" t="s">
        <v>202</v>
      </c>
      <c r="H193" s="158" t="str">
        <f t="shared" si="34"/>
        <v>100,00%</v>
      </c>
      <c r="I193" s="164">
        <f t="shared" si="36"/>
        <v>1</v>
      </c>
      <c r="J193" s="155" t="e">
        <f t="shared" ca="1" si="35"/>
        <v>#DIV/0!</v>
      </c>
      <c r="K193" s="155" t="e">
        <f t="shared" ca="1" si="37"/>
        <v>#DIV/0!</v>
      </c>
      <c r="L193" s="159">
        <f t="shared" si="38"/>
        <v>0</v>
      </c>
    </row>
    <row r="194" spans="1:12" x14ac:dyDescent="0.25">
      <c r="A194" s="447"/>
      <c r="B194" s="430"/>
      <c r="C194" s="170" t="s">
        <v>595</v>
      </c>
      <c r="D194" s="442"/>
      <c r="E194" s="166">
        <f t="shared" si="39"/>
        <v>0.1</v>
      </c>
      <c r="F194" s="165">
        <v>0</v>
      </c>
      <c r="G194" s="159" t="s">
        <v>202</v>
      </c>
      <c r="H194" s="158" t="str">
        <f t="shared" si="34"/>
        <v>100,00%</v>
      </c>
      <c r="I194" s="164">
        <f t="shared" si="36"/>
        <v>1</v>
      </c>
      <c r="J194" s="155" t="e">
        <f t="shared" ca="1" si="35"/>
        <v>#DIV/0!</v>
      </c>
      <c r="K194" s="155" t="e">
        <f t="shared" ca="1" si="37"/>
        <v>#DIV/0!</v>
      </c>
      <c r="L194" s="159">
        <f t="shared" si="38"/>
        <v>0</v>
      </c>
    </row>
    <row r="195" spans="1:12" x14ac:dyDescent="0.25">
      <c r="A195" s="447"/>
      <c r="B195" s="430"/>
      <c r="C195" s="170" t="s">
        <v>594</v>
      </c>
      <c r="D195" s="442" t="s">
        <v>593</v>
      </c>
      <c r="E195" s="166">
        <f t="shared" si="39"/>
        <v>0.1</v>
      </c>
      <c r="F195" s="165">
        <v>0</v>
      </c>
      <c r="G195" s="159" t="s">
        <v>202</v>
      </c>
      <c r="H195" s="158" t="str">
        <f t="shared" si="34"/>
        <v>100,00%</v>
      </c>
      <c r="I195" s="164">
        <f t="shared" si="36"/>
        <v>1</v>
      </c>
      <c r="J195" s="155" t="e">
        <f t="shared" ca="1" si="35"/>
        <v>#DIV/0!</v>
      </c>
      <c r="K195" s="155" t="e">
        <f t="shared" ca="1" si="37"/>
        <v>#DIV/0!</v>
      </c>
      <c r="L195" s="159">
        <f t="shared" si="38"/>
        <v>0</v>
      </c>
    </row>
    <row r="196" spans="1:12" x14ac:dyDescent="0.25">
      <c r="A196" s="447"/>
      <c r="B196" s="430"/>
      <c r="C196" s="170" t="s">
        <v>592</v>
      </c>
      <c r="D196" s="442"/>
      <c r="E196" s="166">
        <f t="shared" si="39"/>
        <v>0.1</v>
      </c>
      <c r="F196" s="165">
        <v>0</v>
      </c>
      <c r="G196" s="159" t="s">
        <v>202</v>
      </c>
      <c r="H196" s="158" t="str">
        <f t="shared" si="34"/>
        <v>100,00%</v>
      </c>
      <c r="I196" s="164">
        <f t="shared" si="36"/>
        <v>1</v>
      </c>
      <c r="J196" s="155" t="e">
        <f t="shared" ca="1" si="35"/>
        <v>#DIV/0!</v>
      </c>
      <c r="K196" s="155" t="e">
        <f t="shared" ca="1" si="37"/>
        <v>#DIV/0!</v>
      </c>
      <c r="L196" s="159">
        <f t="shared" si="38"/>
        <v>0</v>
      </c>
    </row>
    <row r="197" spans="1:12" x14ac:dyDescent="0.25">
      <c r="A197" s="447"/>
      <c r="B197" s="430" t="s">
        <v>591</v>
      </c>
      <c r="C197" s="170" t="s">
        <v>590</v>
      </c>
      <c r="D197" s="442" t="s">
        <v>490</v>
      </c>
      <c r="E197" s="166">
        <f t="shared" ref="E197:E207" si="40">1/2</f>
        <v>0.5</v>
      </c>
      <c r="F197" s="165">
        <v>0</v>
      </c>
      <c r="G197" s="159" t="s">
        <v>202</v>
      </c>
      <c r="H197" s="158" t="str">
        <f t="shared" si="34"/>
        <v>100,00%</v>
      </c>
      <c r="I197" s="164">
        <f t="shared" si="36"/>
        <v>1</v>
      </c>
      <c r="J197" s="155" t="e">
        <f t="shared" ca="1" si="35"/>
        <v>#DIV/0!</v>
      </c>
      <c r="K197" s="155" t="e">
        <f t="shared" ca="1" si="37"/>
        <v>#DIV/0!</v>
      </c>
      <c r="L197" s="159">
        <f t="shared" si="38"/>
        <v>0</v>
      </c>
    </row>
    <row r="198" spans="1:12" x14ac:dyDescent="0.25">
      <c r="A198" s="447"/>
      <c r="B198" s="430"/>
      <c r="C198" s="170" t="s">
        <v>589</v>
      </c>
      <c r="D198" s="442"/>
      <c r="E198" s="166">
        <f t="shared" si="40"/>
        <v>0.5</v>
      </c>
      <c r="F198" s="165">
        <v>0</v>
      </c>
      <c r="G198" s="159" t="s">
        <v>202</v>
      </c>
      <c r="H198" s="158" t="str">
        <f t="shared" si="34"/>
        <v>100,00%</v>
      </c>
      <c r="I198" s="164">
        <f t="shared" si="36"/>
        <v>1</v>
      </c>
      <c r="J198" s="155" t="e">
        <f t="shared" ca="1" si="35"/>
        <v>#DIV/0!</v>
      </c>
      <c r="K198" s="155" t="e">
        <f t="shared" ca="1" si="37"/>
        <v>#DIV/0!</v>
      </c>
      <c r="L198" s="159">
        <f t="shared" si="38"/>
        <v>0</v>
      </c>
    </row>
    <row r="199" spans="1:12" x14ac:dyDescent="0.25">
      <c r="A199" s="447"/>
      <c r="B199" s="430"/>
      <c r="C199" s="170" t="s">
        <v>588</v>
      </c>
      <c r="D199" s="442"/>
      <c r="E199" s="166">
        <f t="shared" si="40"/>
        <v>0.5</v>
      </c>
      <c r="F199" s="165">
        <v>0</v>
      </c>
      <c r="G199" s="159" t="s">
        <v>202</v>
      </c>
      <c r="H199" s="158" t="str">
        <f t="shared" ref="H199:H230" si="41">IF(G199="O",(($O$12-(F199*E199))/($O$12)),"100,00%")</f>
        <v>100,00%</v>
      </c>
      <c r="I199" s="164">
        <f t="shared" si="36"/>
        <v>1</v>
      </c>
      <c r="J199" s="155" t="e">
        <f t="shared" ref="J199:J230" ca="1" si="42">(($O$12-(F199*E199))/($O$12))</f>
        <v>#DIV/0!</v>
      </c>
      <c r="K199" s="155" t="e">
        <f t="shared" ca="1" si="37"/>
        <v>#DIV/0!</v>
      </c>
      <c r="L199" s="159">
        <f t="shared" si="38"/>
        <v>0</v>
      </c>
    </row>
    <row r="200" spans="1:12" x14ac:dyDescent="0.25">
      <c r="A200" s="447"/>
      <c r="B200" s="430"/>
      <c r="C200" s="170" t="s">
        <v>587</v>
      </c>
      <c r="D200" s="442"/>
      <c r="E200" s="166">
        <f t="shared" si="40"/>
        <v>0.5</v>
      </c>
      <c r="F200" s="165">
        <v>0</v>
      </c>
      <c r="G200" s="159" t="s">
        <v>202</v>
      </c>
      <c r="H200" s="158" t="str">
        <f t="shared" si="41"/>
        <v>100,00%</v>
      </c>
      <c r="I200" s="164">
        <f t="shared" ref="I200:I231" si="43">I199*H200</f>
        <v>1</v>
      </c>
      <c r="J200" s="155" t="e">
        <f t="shared" ca="1" si="42"/>
        <v>#DIV/0!</v>
      </c>
      <c r="K200" s="155" t="e">
        <f t="shared" ref="K200:K231" ca="1" si="44">K199*J200</f>
        <v>#DIV/0!</v>
      </c>
      <c r="L200" s="159">
        <f t="shared" si="38"/>
        <v>0</v>
      </c>
    </row>
    <row r="201" spans="1:12" x14ac:dyDescent="0.25">
      <c r="A201" s="447"/>
      <c r="B201" s="430"/>
      <c r="C201" s="170" t="s">
        <v>586</v>
      </c>
      <c r="D201" s="442" t="s">
        <v>585</v>
      </c>
      <c r="E201" s="166">
        <f t="shared" si="40"/>
        <v>0.5</v>
      </c>
      <c r="F201" s="165">
        <v>0</v>
      </c>
      <c r="G201" s="159" t="s">
        <v>202</v>
      </c>
      <c r="H201" s="158" t="str">
        <f t="shared" si="41"/>
        <v>100,00%</v>
      </c>
      <c r="I201" s="164">
        <f t="shared" si="43"/>
        <v>1</v>
      </c>
      <c r="J201" s="155" t="e">
        <f t="shared" ca="1" si="42"/>
        <v>#DIV/0!</v>
      </c>
      <c r="K201" s="155" t="e">
        <f t="shared" ca="1" si="44"/>
        <v>#DIV/0!</v>
      </c>
      <c r="L201" s="159">
        <f t="shared" si="38"/>
        <v>0</v>
      </c>
    </row>
    <row r="202" spans="1:12" x14ac:dyDescent="0.25">
      <c r="A202" s="447"/>
      <c r="B202" s="430"/>
      <c r="C202" s="170" t="s">
        <v>584</v>
      </c>
      <c r="D202" s="442"/>
      <c r="E202" s="166">
        <f t="shared" si="40"/>
        <v>0.5</v>
      </c>
      <c r="F202" s="165">
        <v>0</v>
      </c>
      <c r="G202" s="159" t="s">
        <v>202</v>
      </c>
      <c r="H202" s="158" t="str">
        <f t="shared" si="41"/>
        <v>100,00%</v>
      </c>
      <c r="I202" s="164">
        <f t="shared" si="43"/>
        <v>1</v>
      </c>
      <c r="J202" s="155" t="e">
        <f t="shared" ca="1" si="42"/>
        <v>#DIV/0!</v>
      </c>
      <c r="K202" s="155" t="e">
        <f t="shared" ca="1" si="44"/>
        <v>#DIV/0!</v>
      </c>
      <c r="L202" s="159">
        <f t="shared" si="38"/>
        <v>0</v>
      </c>
    </row>
    <row r="203" spans="1:12" x14ac:dyDescent="0.25">
      <c r="A203" s="447"/>
      <c r="B203" s="430"/>
      <c r="C203" s="170" t="s">
        <v>583</v>
      </c>
      <c r="D203" s="442"/>
      <c r="E203" s="166">
        <f t="shared" si="40"/>
        <v>0.5</v>
      </c>
      <c r="F203" s="165">
        <v>0</v>
      </c>
      <c r="G203" s="159" t="s">
        <v>202</v>
      </c>
      <c r="H203" s="158" t="str">
        <f t="shared" si="41"/>
        <v>100,00%</v>
      </c>
      <c r="I203" s="164">
        <f t="shared" si="43"/>
        <v>1</v>
      </c>
      <c r="J203" s="155" t="e">
        <f t="shared" ca="1" si="42"/>
        <v>#DIV/0!</v>
      </c>
      <c r="K203" s="155" t="e">
        <f t="shared" ca="1" si="44"/>
        <v>#DIV/0!</v>
      </c>
      <c r="L203" s="159">
        <f t="shared" si="38"/>
        <v>0</v>
      </c>
    </row>
    <row r="204" spans="1:12" x14ac:dyDescent="0.25">
      <c r="A204" s="447"/>
      <c r="B204" s="430"/>
      <c r="C204" s="170" t="s">
        <v>582</v>
      </c>
      <c r="D204" s="422" t="s">
        <v>581</v>
      </c>
      <c r="E204" s="166">
        <f t="shared" si="40"/>
        <v>0.5</v>
      </c>
      <c r="F204" s="165">
        <v>0</v>
      </c>
      <c r="G204" s="159" t="s">
        <v>202</v>
      </c>
      <c r="H204" s="158" t="str">
        <f t="shared" si="41"/>
        <v>100,00%</v>
      </c>
      <c r="I204" s="164">
        <f t="shared" si="43"/>
        <v>1</v>
      </c>
      <c r="J204" s="155" t="e">
        <f t="shared" ca="1" si="42"/>
        <v>#DIV/0!</v>
      </c>
      <c r="K204" s="155" t="e">
        <f t="shared" ca="1" si="44"/>
        <v>#DIV/0!</v>
      </c>
      <c r="L204" s="159">
        <f t="shared" si="38"/>
        <v>0</v>
      </c>
    </row>
    <row r="205" spans="1:12" x14ac:dyDescent="0.25">
      <c r="A205" s="447"/>
      <c r="B205" s="430"/>
      <c r="C205" s="170" t="s">
        <v>580</v>
      </c>
      <c r="D205" s="422"/>
      <c r="E205" s="166">
        <f t="shared" si="40"/>
        <v>0.5</v>
      </c>
      <c r="F205" s="165">
        <v>0</v>
      </c>
      <c r="G205" s="159" t="s">
        <v>851</v>
      </c>
      <c r="H205" s="158" t="str">
        <f t="shared" si="41"/>
        <v>100,00%</v>
      </c>
      <c r="I205" s="164">
        <f t="shared" si="43"/>
        <v>1</v>
      </c>
      <c r="J205" s="155" t="e">
        <f t="shared" ca="1" si="42"/>
        <v>#DIV/0!</v>
      </c>
      <c r="K205" s="155" t="e">
        <f t="shared" ca="1" si="44"/>
        <v>#DIV/0!</v>
      </c>
      <c r="L205" s="159">
        <f t="shared" si="38"/>
        <v>0</v>
      </c>
    </row>
    <row r="206" spans="1:12" x14ac:dyDescent="0.25">
      <c r="A206" s="447"/>
      <c r="B206" s="430"/>
      <c r="C206" s="170" t="s">
        <v>579</v>
      </c>
      <c r="D206" s="422"/>
      <c r="E206" s="166">
        <f t="shared" si="40"/>
        <v>0.5</v>
      </c>
      <c r="F206" s="165">
        <v>0</v>
      </c>
      <c r="G206" s="159" t="s">
        <v>202</v>
      </c>
      <c r="H206" s="158" t="str">
        <f t="shared" si="41"/>
        <v>100,00%</v>
      </c>
      <c r="I206" s="164">
        <f t="shared" si="43"/>
        <v>1</v>
      </c>
      <c r="J206" s="155" t="e">
        <f t="shared" ca="1" si="42"/>
        <v>#DIV/0!</v>
      </c>
      <c r="K206" s="155" t="e">
        <f t="shared" ca="1" si="44"/>
        <v>#DIV/0!</v>
      </c>
      <c r="L206" s="159">
        <f t="shared" si="38"/>
        <v>0</v>
      </c>
    </row>
    <row r="207" spans="1:12" x14ac:dyDescent="0.25">
      <c r="A207" s="447"/>
      <c r="B207" s="430"/>
      <c r="C207" s="170" t="s">
        <v>578</v>
      </c>
      <c r="D207" s="422"/>
      <c r="E207" s="166">
        <f t="shared" si="40"/>
        <v>0.5</v>
      </c>
      <c r="F207" s="165">
        <v>0</v>
      </c>
      <c r="G207" s="159" t="s">
        <v>202</v>
      </c>
      <c r="H207" s="158" t="str">
        <f t="shared" si="41"/>
        <v>100,00%</v>
      </c>
      <c r="I207" s="164">
        <f t="shared" si="43"/>
        <v>1</v>
      </c>
      <c r="J207" s="155" t="e">
        <f t="shared" ca="1" si="42"/>
        <v>#DIV/0!</v>
      </c>
      <c r="K207" s="155" t="e">
        <f t="shared" ca="1" si="44"/>
        <v>#DIV/0!</v>
      </c>
      <c r="L207" s="159">
        <f t="shared" si="38"/>
        <v>0</v>
      </c>
    </row>
    <row r="208" spans="1:12" x14ac:dyDescent="0.25">
      <c r="A208" s="447"/>
      <c r="B208" s="430"/>
      <c r="C208" s="170" t="s">
        <v>577</v>
      </c>
      <c r="D208" s="442" t="s">
        <v>576</v>
      </c>
      <c r="E208" s="166">
        <f t="shared" ref="E208:E218" si="45">0.5/5</f>
        <v>0.1</v>
      </c>
      <c r="F208" s="165">
        <v>0</v>
      </c>
      <c r="G208" s="159" t="s">
        <v>202</v>
      </c>
      <c r="H208" s="158" t="str">
        <f t="shared" si="41"/>
        <v>100,00%</v>
      </c>
      <c r="I208" s="164">
        <f t="shared" si="43"/>
        <v>1</v>
      </c>
      <c r="J208" s="155" t="e">
        <f t="shared" ca="1" si="42"/>
        <v>#DIV/0!</v>
      </c>
      <c r="K208" s="155" t="e">
        <f t="shared" ca="1" si="44"/>
        <v>#DIV/0!</v>
      </c>
      <c r="L208" s="159">
        <f t="shared" si="38"/>
        <v>0</v>
      </c>
    </row>
    <row r="209" spans="1:12" x14ac:dyDescent="0.25">
      <c r="A209" s="447"/>
      <c r="B209" s="430"/>
      <c r="C209" s="170" t="s">
        <v>575</v>
      </c>
      <c r="D209" s="442"/>
      <c r="E209" s="166">
        <f t="shared" si="45"/>
        <v>0.1</v>
      </c>
      <c r="F209" s="165">
        <v>0</v>
      </c>
      <c r="G209" s="159" t="s">
        <v>202</v>
      </c>
      <c r="H209" s="158" t="str">
        <f t="shared" si="41"/>
        <v>100,00%</v>
      </c>
      <c r="I209" s="164">
        <f t="shared" si="43"/>
        <v>1</v>
      </c>
      <c r="J209" s="155" t="e">
        <f t="shared" ca="1" si="42"/>
        <v>#DIV/0!</v>
      </c>
      <c r="K209" s="155" t="e">
        <f t="shared" ca="1" si="44"/>
        <v>#DIV/0!</v>
      </c>
      <c r="L209" s="159">
        <f t="shared" si="38"/>
        <v>0</v>
      </c>
    </row>
    <row r="210" spans="1:12" x14ac:dyDescent="0.25">
      <c r="A210" s="447"/>
      <c r="B210" s="430"/>
      <c r="C210" s="170" t="s">
        <v>574</v>
      </c>
      <c r="D210" s="442"/>
      <c r="E210" s="166">
        <f t="shared" si="45"/>
        <v>0.1</v>
      </c>
      <c r="F210" s="165">
        <v>0</v>
      </c>
      <c r="G210" s="159" t="s">
        <v>202</v>
      </c>
      <c r="H210" s="158" t="str">
        <f t="shared" si="41"/>
        <v>100,00%</v>
      </c>
      <c r="I210" s="164">
        <f t="shared" si="43"/>
        <v>1</v>
      </c>
      <c r="J210" s="155" t="e">
        <f t="shared" ca="1" si="42"/>
        <v>#DIV/0!</v>
      </c>
      <c r="K210" s="155" t="e">
        <f t="shared" ca="1" si="44"/>
        <v>#DIV/0!</v>
      </c>
      <c r="L210" s="159">
        <f t="shared" si="38"/>
        <v>0</v>
      </c>
    </row>
    <row r="211" spans="1:12" x14ac:dyDescent="0.25">
      <c r="A211" s="447"/>
      <c r="B211" s="430"/>
      <c r="C211" s="170" t="s">
        <v>573</v>
      </c>
      <c r="D211" s="442" t="s">
        <v>572</v>
      </c>
      <c r="E211" s="166">
        <f t="shared" si="45"/>
        <v>0.1</v>
      </c>
      <c r="F211" s="165">
        <v>0</v>
      </c>
      <c r="G211" s="159" t="s">
        <v>202</v>
      </c>
      <c r="H211" s="158" t="str">
        <f t="shared" si="41"/>
        <v>100,00%</v>
      </c>
      <c r="I211" s="164">
        <f t="shared" si="43"/>
        <v>1</v>
      </c>
      <c r="J211" s="155" t="e">
        <f t="shared" ca="1" si="42"/>
        <v>#DIV/0!</v>
      </c>
      <c r="K211" s="155" t="e">
        <f t="shared" ca="1" si="44"/>
        <v>#DIV/0!</v>
      </c>
      <c r="L211" s="159">
        <f t="shared" si="38"/>
        <v>0</v>
      </c>
    </row>
    <row r="212" spans="1:12" x14ac:dyDescent="0.25">
      <c r="A212" s="447"/>
      <c r="B212" s="430"/>
      <c r="C212" s="170" t="s">
        <v>571</v>
      </c>
      <c r="D212" s="442"/>
      <c r="E212" s="166">
        <f t="shared" si="45"/>
        <v>0.1</v>
      </c>
      <c r="F212" s="165">
        <v>0</v>
      </c>
      <c r="G212" s="159" t="s">
        <v>202</v>
      </c>
      <c r="H212" s="158" t="str">
        <f t="shared" si="41"/>
        <v>100,00%</v>
      </c>
      <c r="I212" s="164">
        <f t="shared" si="43"/>
        <v>1</v>
      </c>
      <c r="J212" s="155" t="e">
        <f t="shared" ca="1" si="42"/>
        <v>#DIV/0!</v>
      </c>
      <c r="K212" s="155" t="e">
        <f t="shared" ca="1" si="44"/>
        <v>#DIV/0!</v>
      </c>
      <c r="L212" s="159">
        <f t="shared" si="38"/>
        <v>0</v>
      </c>
    </row>
    <row r="213" spans="1:12" x14ac:dyDescent="0.25">
      <c r="A213" s="447"/>
      <c r="B213" s="430"/>
      <c r="C213" s="170" t="s">
        <v>570</v>
      </c>
      <c r="D213" s="442" t="s">
        <v>569</v>
      </c>
      <c r="E213" s="166">
        <f t="shared" si="45"/>
        <v>0.1</v>
      </c>
      <c r="F213" s="165">
        <v>0</v>
      </c>
      <c r="G213" s="159" t="s">
        <v>202</v>
      </c>
      <c r="H213" s="158" t="str">
        <f t="shared" si="41"/>
        <v>100,00%</v>
      </c>
      <c r="I213" s="164">
        <f t="shared" si="43"/>
        <v>1</v>
      </c>
      <c r="J213" s="155" t="e">
        <f t="shared" ca="1" si="42"/>
        <v>#DIV/0!</v>
      </c>
      <c r="K213" s="155" t="e">
        <f t="shared" ca="1" si="44"/>
        <v>#DIV/0!</v>
      </c>
      <c r="L213" s="159">
        <f t="shared" si="38"/>
        <v>0</v>
      </c>
    </row>
    <row r="214" spans="1:12" x14ac:dyDescent="0.25">
      <c r="A214" s="447"/>
      <c r="B214" s="430"/>
      <c r="C214" s="170" t="s">
        <v>568</v>
      </c>
      <c r="D214" s="442"/>
      <c r="E214" s="166">
        <f t="shared" si="45"/>
        <v>0.1</v>
      </c>
      <c r="F214" s="165">
        <v>0</v>
      </c>
      <c r="G214" s="159" t="s">
        <v>202</v>
      </c>
      <c r="H214" s="158" t="str">
        <f t="shared" si="41"/>
        <v>100,00%</v>
      </c>
      <c r="I214" s="164">
        <f t="shared" si="43"/>
        <v>1</v>
      </c>
      <c r="J214" s="155" t="e">
        <f t="shared" ca="1" si="42"/>
        <v>#DIV/0!</v>
      </c>
      <c r="K214" s="155" t="e">
        <f t="shared" ca="1" si="44"/>
        <v>#DIV/0!</v>
      </c>
      <c r="L214" s="159">
        <f t="shared" si="38"/>
        <v>0</v>
      </c>
    </row>
    <row r="215" spans="1:12" x14ac:dyDescent="0.25">
      <c r="A215" s="447"/>
      <c r="B215" s="430"/>
      <c r="C215" s="170" t="s">
        <v>567</v>
      </c>
      <c r="D215" s="442" t="s">
        <v>566</v>
      </c>
      <c r="E215" s="166">
        <f t="shared" si="45"/>
        <v>0.1</v>
      </c>
      <c r="F215" s="165">
        <v>0</v>
      </c>
      <c r="G215" s="159" t="s">
        <v>202</v>
      </c>
      <c r="H215" s="158" t="str">
        <f t="shared" si="41"/>
        <v>100,00%</v>
      </c>
      <c r="I215" s="164">
        <f t="shared" si="43"/>
        <v>1</v>
      </c>
      <c r="J215" s="155" t="e">
        <f t="shared" ca="1" si="42"/>
        <v>#DIV/0!</v>
      </c>
      <c r="K215" s="155" t="e">
        <f t="shared" ca="1" si="44"/>
        <v>#DIV/0!</v>
      </c>
      <c r="L215" s="159">
        <f t="shared" si="38"/>
        <v>0</v>
      </c>
    </row>
    <row r="216" spans="1:12" x14ac:dyDescent="0.25">
      <c r="A216" s="447"/>
      <c r="B216" s="430"/>
      <c r="C216" s="170" t="s">
        <v>565</v>
      </c>
      <c r="D216" s="442"/>
      <c r="E216" s="166">
        <f t="shared" si="45"/>
        <v>0.1</v>
      </c>
      <c r="F216" s="165">
        <v>0</v>
      </c>
      <c r="G216" s="159" t="s">
        <v>202</v>
      </c>
      <c r="H216" s="158" t="str">
        <f t="shared" si="41"/>
        <v>100,00%</v>
      </c>
      <c r="I216" s="164">
        <f t="shared" si="43"/>
        <v>1</v>
      </c>
      <c r="J216" s="155" t="e">
        <f t="shared" ca="1" si="42"/>
        <v>#DIV/0!</v>
      </c>
      <c r="K216" s="155" t="e">
        <f t="shared" ca="1" si="44"/>
        <v>#DIV/0!</v>
      </c>
      <c r="L216" s="159">
        <f t="shared" si="38"/>
        <v>0</v>
      </c>
    </row>
    <row r="217" spans="1:12" x14ac:dyDescent="0.25">
      <c r="A217" s="447"/>
      <c r="B217" s="430"/>
      <c r="C217" s="170" t="s">
        <v>564</v>
      </c>
      <c r="D217" s="442" t="s">
        <v>563</v>
      </c>
      <c r="E217" s="166">
        <f t="shared" si="45"/>
        <v>0.1</v>
      </c>
      <c r="F217" s="165">
        <v>0</v>
      </c>
      <c r="G217" s="159" t="s">
        <v>202</v>
      </c>
      <c r="H217" s="158" t="str">
        <f t="shared" si="41"/>
        <v>100,00%</v>
      </c>
      <c r="I217" s="164">
        <f t="shared" si="43"/>
        <v>1</v>
      </c>
      <c r="J217" s="155" t="e">
        <f t="shared" ca="1" si="42"/>
        <v>#DIV/0!</v>
      </c>
      <c r="K217" s="155" t="e">
        <f t="shared" ca="1" si="44"/>
        <v>#DIV/0!</v>
      </c>
      <c r="L217" s="159">
        <f t="shared" si="38"/>
        <v>0</v>
      </c>
    </row>
    <row r="218" spans="1:12" x14ac:dyDescent="0.25">
      <c r="A218" s="447"/>
      <c r="B218" s="430"/>
      <c r="C218" s="170" t="s">
        <v>562</v>
      </c>
      <c r="D218" s="442"/>
      <c r="E218" s="166">
        <f t="shared" si="45"/>
        <v>0.1</v>
      </c>
      <c r="F218" s="165">
        <v>0</v>
      </c>
      <c r="G218" s="159" t="s">
        <v>202</v>
      </c>
      <c r="H218" s="158" t="str">
        <f t="shared" si="41"/>
        <v>100,00%</v>
      </c>
      <c r="I218" s="164">
        <f t="shared" si="43"/>
        <v>1</v>
      </c>
      <c r="J218" s="155" t="e">
        <f t="shared" ca="1" si="42"/>
        <v>#DIV/0!</v>
      </c>
      <c r="K218" s="155" t="e">
        <f t="shared" ca="1" si="44"/>
        <v>#DIV/0!</v>
      </c>
      <c r="L218" s="159">
        <f t="shared" si="38"/>
        <v>0</v>
      </c>
    </row>
    <row r="219" spans="1:12" x14ac:dyDescent="0.25">
      <c r="A219" s="437" t="s">
        <v>356</v>
      </c>
      <c r="B219" s="430" t="s">
        <v>355</v>
      </c>
      <c r="C219" s="170" t="s">
        <v>561</v>
      </c>
      <c r="D219" s="422" t="s">
        <v>345</v>
      </c>
      <c r="E219" s="169">
        <v>1</v>
      </c>
      <c r="F219" s="165">
        <v>0</v>
      </c>
      <c r="G219" s="159" t="s">
        <v>202</v>
      </c>
      <c r="H219" s="158" t="str">
        <f t="shared" si="41"/>
        <v>100,00%</v>
      </c>
      <c r="I219" s="164">
        <f t="shared" si="43"/>
        <v>1</v>
      </c>
      <c r="J219" s="155" t="e">
        <f t="shared" ca="1" si="42"/>
        <v>#DIV/0!</v>
      </c>
      <c r="K219" s="155" t="e">
        <f t="shared" ca="1" si="44"/>
        <v>#DIV/0!</v>
      </c>
      <c r="L219" s="159">
        <f t="shared" si="38"/>
        <v>0</v>
      </c>
    </row>
    <row r="220" spans="1:12" x14ac:dyDescent="0.25">
      <c r="A220" s="437"/>
      <c r="B220" s="430"/>
      <c r="C220" s="170" t="s">
        <v>560</v>
      </c>
      <c r="D220" s="422"/>
      <c r="E220" s="169">
        <v>1</v>
      </c>
      <c r="F220" s="165">
        <v>0</v>
      </c>
      <c r="G220" s="159" t="s">
        <v>202</v>
      </c>
      <c r="H220" s="158" t="str">
        <f t="shared" si="41"/>
        <v>100,00%</v>
      </c>
      <c r="I220" s="164">
        <f t="shared" si="43"/>
        <v>1</v>
      </c>
      <c r="J220" s="155" t="e">
        <f t="shared" ca="1" si="42"/>
        <v>#DIV/0!</v>
      </c>
      <c r="K220" s="155" t="e">
        <f t="shared" ca="1" si="44"/>
        <v>#DIV/0!</v>
      </c>
      <c r="L220" s="159">
        <f t="shared" si="38"/>
        <v>0</v>
      </c>
    </row>
    <row r="221" spans="1:12" x14ac:dyDescent="0.25">
      <c r="A221" s="437"/>
      <c r="B221" s="430"/>
      <c r="C221" s="170" t="s">
        <v>559</v>
      </c>
      <c r="D221" s="422"/>
      <c r="E221" s="169">
        <v>1</v>
      </c>
      <c r="F221" s="165">
        <v>0</v>
      </c>
      <c r="G221" s="159" t="s">
        <v>202</v>
      </c>
      <c r="H221" s="158" t="str">
        <f t="shared" si="41"/>
        <v>100,00%</v>
      </c>
      <c r="I221" s="164">
        <f t="shared" si="43"/>
        <v>1</v>
      </c>
      <c r="J221" s="155" t="e">
        <f t="shared" ca="1" si="42"/>
        <v>#DIV/0!</v>
      </c>
      <c r="K221" s="155" t="e">
        <f t="shared" ca="1" si="44"/>
        <v>#DIV/0!</v>
      </c>
      <c r="L221" s="159">
        <f t="shared" si="38"/>
        <v>0</v>
      </c>
    </row>
    <row r="222" spans="1:12" x14ac:dyDescent="0.25">
      <c r="A222" s="437"/>
      <c r="B222" s="430"/>
      <c r="C222" s="170" t="s">
        <v>558</v>
      </c>
      <c r="D222" s="422"/>
      <c r="E222" s="169">
        <v>1</v>
      </c>
      <c r="F222" s="165">
        <v>0</v>
      </c>
      <c r="G222" s="159" t="s">
        <v>202</v>
      </c>
      <c r="H222" s="158" t="str">
        <f t="shared" si="41"/>
        <v>100,00%</v>
      </c>
      <c r="I222" s="164">
        <f t="shared" si="43"/>
        <v>1</v>
      </c>
      <c r="J222" s="155" t="e">
        <f t="shared" ca="1" si="42"/>
        <v>#DIV/0!</v>
      </c>
      <c r="K222" s="155" t="e">
        <f t="shared" ca="1" si="44"/>
        <v>#DIV/0!</v>
      </c>
      <c r="L222" s="159">
        <f t="shared" si="38"/>
        <v>0</v>
      </c>
    </row>
    <row r="223" spans="1:12" x14ac:dyDescent="0.25">
      <c r="A223" s="437"/>
      <c r="B223" s="430"/>
      <c r="C223" s="170" t="s">
        <v>557</v>
      </c>
      <c r="D223" s="422"/>
      <c r="E223" s="169">
        <v>1</v>
      </c>
      <c r="F223" s="165">
        <v>0</v>
      </c>
      <c r="G223" s="159" t="s">
        <v>202</v>
      </c>
      <c r="H223" s="158" t="str">
        <f t="shared" si="41"/>
        <v>100,00%</v>
      </c>
      <c r="I223" s="164">
        <f t="shared" si="43"/>
        <v>1</v>
      </c>
      <c r="J223" s="155" t="e">
        <f t="shared" ca="1" si="42"/>
        <v>#DIV/0!</v>
      </c>
      <c r="K223" s="155" t="e">
        <f t="shared" ca="1" si="44"/>
        <v>#DIV/0!</v>
      </c>
      <c r="L223" s="159">
        <f t="shared" si="38"/>
        <v>0</v>
      </c>
    </row>
    <row r="224" spans="1:12" x14ac:dyDescent="0.25">
      <c r="A224" s="437"/>
      <c r="B224" s="430"/>
      <c r="C224" s="170" t="s">
        <v>556</v>
      </c>
      <c r="D224" s="422"/>
      <c r="E224" s="169">
        <v>1</v>
      </c>
      <c r="F224" s="165">
        <v>0</v>
      </c>
      <c r="G224" s="159" t="s">
        <v>202</v>
      </c>
      <c r="H224" s="158" t="str">
        <f t="shared" si="41"/>
        <v>100,00%</v>
      </c>
      <c r="I224" s="164">
        <f t="shared" si="43"/>
        <v>1</v>
      </c>
      <c r="J224" s="155" t="e">
        <f t="shared" ca="1" si="42"/>
        <v>#DIV/0!</v>
      </c>
      <c r="K224" s="155" t="e">
        <f t="shared" ca="1" si="44"/>
        <v>#DIV/0!</v>
      </c>
      <c r="L224" s="159">
        <f t="shared" si="38"/>
        <v>0</v>
      </c>
    </row>
    <row r="225" spans="1:12" x14ac:dyDescent="0.25">
      <c r="A225" s="437"/>
      <c r="B225" s="430"/>
      <c r="C225" s="170" t="s">
        <v>555</v>
      </c>
      <c r="D225" s="422"/>
      <c r="E225" s="172">
        <f>1/134</f>
        <v>7.462686567164179E-3</v>
      </c>
      <c r="F225" s="165">
        <v>0</v>
      </c>
      <c r="G225" s="159" t="s">
        <v>202</v>
      </c>
      <c r="H225" s="158" t="str">
        <f t="shared" si="41"/>
        <v>100,00%</v>
      </c>
      <c r="I225" s="164">
        <f t="shared" si="43"/>
        <v>1</v>
      </c>
      <c r="J225" s="155" t="e">
        <f t="shared" ca="1" si="42"/>
        <v>#DIV/0!</v>
      </c>
      <c r="K225" s="155" t="e">
        <f t="shared" ca="1" si="44"/>
        <v>#DIV/0!</v>
      </c>
      <c r="L225" s="159">
        <f t="shared" si="38"/>
        <v>0</v>
      </c>
    </row>
    <row r="226" spans="1:12" x14ac:dyDescent="0.25">
      <c r="A226" s="437"/>
      <c r="B226" s="421" t="s">
        <v>347</v>
      </c>
      <c r="C226" s="170" t="s">
        <v>554</v>
      </c>
      <c r="D226" s="442" t="s">
        <v>345</v>
      </c>
      <c r="E226" s="166">
        <v>1</v>
      </c>
      <c r="F226" s="165">
        <v>0</v>
      </c>
      <c r="G226" s="159" t="s">
        <v>202</v>
      </c>
      <c r="H226" s="158" t="str">
        <f t="shared" si="41"/>
        <v>100,00%</v>
      </c>
      <c r="I226" s="164">
        <f t="shared" si="43"/>
        <v>1</v>
      </c>
      <c r="J226" s="155" t="e">
        <f t="shared" ca="1" si="42"/>
        <v>#DIV/0!</v>
      </c>
      <c r="K226" s="155" t="e">
        <f t="shared" ca="1" si="44"/>
        <v>#DIV/0!</v>
      </c>
      <c r="L226" s="159">
        <f t="shared" si="38"/>
        <v>0</v>
      </c>
    </row>
    <row r="227" spans="1:12" x14ac:dyDescent="0.25">
      <c r="A227" s="437"/>
      <c r="B227" s="421"/>
      <c r="C227" s="170" t="s">
        <v>553</v>
      </c>
      <c r="D227" s="442"/>
      <c r="E227" s="166">
        <v>1</v>
      </c>
      <c r="F227" s="165">
        <v>0</v>
      </c>
      <c r="G227" s="159" t="s">
        <v>202</v>
      </c>
      <c r="H227" s="158" t="str">
        <f t="shared" si="41"/>
        <v>100,00%</v>
      </c>
      <c r="I227" s="164">
        <f t="shared" si="43"/>
        <v>1</v>
      </c>
      <c r="J227" s="155" t="e">
        <f t="shared" ca="1" si="42"/>
        <v>#DIV/0!</v>
      </c>
      <c r="K227" s="155" t="e">
        <f t="shared" ca="1" si="44"/>
        <v>#DIV/0!</v>
      </c>
      <c r="L227" s="159">
        <f t="shared" si="38"/>
        <v>0</v>
      </c>
    </row>
    <row r="228" spans="1:12" x14ac:dyDescent="0.25">
      <c r="A228" s="437"/>
      <c r="B228" s="421"/>
      <c r="C228" s="170" t="s">
        <v>552</v>
      </c>
      <c r="D228" s="442"/>
      <c r="E228" s="166">
        <v>1</v>
      </c>
      <c r="F228" s="165">
        <v>0</v>
      </c>
      <c r="G228" s="159" t="s">
        <v>202</v>
      </c>
      <c r="H228" s="158" t="str">
        <f t="shared" si="41"/>
        <v>100,00%</v>
      </c>
      <c r="I228" s="164">
        <f t="shared" si="43"/>
        <v>1</v>
      </c>
      <c r="J228" s="155" t="e">
        <f t="shared" ca="1" si="42"/>
        <v>#DIV/0!</v>
      </c>
      <c r="K228" s="155" t="e">
        <f t="shared" ca="1" si="44"/>
        <v>#DIV/0!</v>
      </c>
      <c r="L228" s="159">
        <f t="shared" si="38"/>
        <v>0</v>
      </c>
    </row>
    <row r="229" spans="1:12" x14ac:dyDescent="0.25">
      <c r="A229" s="437"/>
      <c r="B229" s="421"/>
      <c r="C229" s="170" t="s">
        <v>551</v>
      </c>
      <c r="D229" s="442"/>
      <c r="E229" s="166">
        <v>1</v>
      </c>
      <c r="F229" s="165">
        <v>0</v>
      </c>
      <c r="G229" s="159" t="s">
        <v>202</v>
      </c>
      <c r="H229" s="158" t="str">
        <f t="shared" si="41"/>
        <v>100,00%</v>
      </c>
      <c r="I229" s="164">
        <f t="shared" si="43"/>
        <v>1</v>
      </c>
      <c r="J229" s="155" t="e">
        <f t="shared" ca="1" si="42"/>
        <v>#DIV/0!</v>
      </c>
      <c r="K229" s="155" t="e">
        <f t="shared" ca="1" si="44"/>
        <v>#DIV/0!</v>
      </c>
      <c r="L229" s="159">
        <f t="shared" si="38"/>
        <v>0</v>
      </c>
    </row>
    <row r="230" spans="1:12" x14ac:dyDescent="0.25">
      <c r="A230" s="437"/>
      <c r="B230" s="421"/>
      <c r="C230" s="170" t="s">
        <v>550</v>
      </c>
      <c r="D230" s="442"/>
      <c r="E230" s="166">
        <v>1</v>
      </c>
      <c r="F230" s="165">
        <v>0</v>
      </c>
      <c r="G230" s="159" t="s">
        <v>202</v>
      </c>
      <c r="H230" s="158" t="str">
        <f t="shared" si="41"/>
        <v>100,00%</v>
      </c>
      <c r="I230" s="164">
        <f t="shared" si="43"/>
        <v>1</v>
      </c>
      <c r="J230" s="155" t="e">
        <f t="shared" ca="1" si="42"/>
        <v>#DIV/0!</v>
      </c>
      <c r="K230" s="155" t="e">
        <f t="shared" ca="1" si="44"/>
        <v>#DIV/0!</v>
      </c>
      <c r="L230" s="159">
        <f t="shared" si="38"/>
        <v>0</v>
      </c>
    </row>
    <row r="231" spans="1:12" x14ac:dyDescent="0.25">
      <c r="A231" s="437"/>
      <c r="B231" s="421"/>
      <c r="C231" s="170" t="s">
        <v>549</v>
      </c>
      <c r="D231" s="442"/>
      <c r="E231" s="166">
        <v>1</v>
      </c>
      <c r="F231" s="165">
        <v>0</v>
      </c>
      <c r="G231" s="159" t="s">
        <v>202</v>
      </c>
      <c r="H231" s="158" t="str">
        <f t="shared" ref="H231:H250" si="46">IF(G231="O",(($O$12-(F231*E231))/($O$12)),"100,00%")</f>
        <v>100,00%</v>
      </c>
      <c r="I231" s="164">
        <f t="shared" si="43"/>
        <v>1</v>
      </c>
      <c r="J231" s="155" t="e">
        <f t="shared" ref="J231:J250" ca="1" si="47">(($O$12-(F231*E231))/($O$12))</f>
        <v>#DIV/0!</v>
      </c>
      <c r="K231" s="155" t="e">
        <f t="shared" ca="1" si="44"/>
        <v>#DIV/0!</v>
      </c>
      <c r="L231" s="159">
        <f t="shared" si="38"/>
        <v>0</v>
      </c>
    </row>
    <row r="232" spans="1:12" x14ac:dyDescent="0.25">
      <c r="A232" s="433" t="s">
        <v>548</v>
      </c>
      <c r="B232" s="421" t="s">
        <v>547</v>
      </c>
      <c r="C232" s="170" t="s">
        <v>546</v>
      </c>
      <c r="D232" s="167"/>
      <c r="E232" s="169">
        <f t="shared" ref="E232:E241" si="48">(10/15)/10</f>
        <v>6.6666666666666666E-2</v>
      </c>
      <c r="F232" s="165">
        <v>0</v>
      </c>
      <c r="G232" s="159" t="s">
        <v>202</v>
      </c>
      <c r="H232" s="158" t="str">
        <f t="shared" si="46"/>
        <v>100,00%</v>
      </c>
      <c r="I232" s="164">
        <f t="shared" ref="I232:I250" si="49">I231*H232</f>
        <v>1</v>
      </c>
      <c r="J232" s="155" t="e">
        <f t="shared" ca="1" si="47"/>
        <v>#DIV/0!</v>
      </c>
      <c r="K232" s="155" t="e">
        <f t="shared" ref="K232:K250" ca="1" si="50">K231*J232</f>
        <v>#DIV/0!</v>
      </c>
      <c r="L232" s="159">
        <f t="shared" si="38"/>
        <v>0</v>
      </c>
    </row>
    <row r="233" spans="1:12" x14ac:dyDescent="0.25">
      <c r="A233" s="433"/>
      <c r="B233" s="421"/>
      <c r="C233" s="170" t="s">
        <v>545</v>
      </c>
      <c r="D233" s="167"/>
      <c r="E233" s="169">
        <f t="shared" si="48"/>
        <v>6.6666666666666666E-2</v>
      </c>
      <c r="F233" s="165">
        <v>0</v>
      </c>
      <c r="G233" s="159" t="s">
        <v>202</v>
      </c>
      <c r="H233" s="158" t="str">
        <f t="shared" si="46"/>
        <v>100,00%</v>
      </c>
      <c r="I233" s="164">
        <f t="shared" si="49"/>
        <v>1</v>
      </c>
      <c r="J233" s="155" t="e">
        <f t="shared" ca="1" si="47"/>
        <v>#DIV/0!</v>
      </c>
      <c r="K233" s="155" t="e">
        <f t="shared" ca="1" si="50"/>
        <v>#DIV/0!</v>
      </c>
      <c r="L233" s="159">
        <f t="shared" ref="L233:L296" si="51">F233*E233</f>
        <v>0</v>
      </c>
    </row>
    <row r="234" spans="1:12" x14ac:dyDescent="0.25">
      <c r="A234" s="433"/>
      <c r="B234" s="421"/>
      <c r="C234" s="170" t="s">
        <v>544</v>
      </c>
      <c r="D234" s="167"/>
      <c r="E234" s="169">
        <f t="shared" si="48"/>
        <v>6.6666666666666666E-2</v>
      </c>
      <c r="F234" s="165">
        <v>0</v>
      </c>
      <c r="G234" s="159" t="s">
        <v>202</v>
      </c>
      <c r="H234" s="158" t="str">
        <f t="shared" si="46"/>
        <v>100,00%</v>
      </c>
      <c r="I234" s="164">
        <f t="shared" si="49"/>
        <v>1</v>
      </c>
      <c r="J234" s="155" t="e">
        <f t="shared" ca="1" si="47"/>
        <v>#DIV/0!</v>
      </c>
      <c r="K234" s="155" t="e">
        <f t="shared" ca="1" si="50"/>
        <v>#DIV/0!</v>
      </c>
      <c r="L234" s="159">
        <f t="shared" si="51"/>
        <v>0</v>
      </c>
    </row>
    <row r="235" spans="1:12" x14ac:dyDescent="0.25">
      <c r="A235" s="433"/>
      <c r="B235" s="421"/>
      <c r="C235" s="170" t="s">
        <v>543</v>
      </c>
      <c r="D235" s="167"/>
      <c r="E235" s="169">
        <f t="shared" si="48"/>
        <v>6.6666666666666666E-2</v>
      </c>
      <c r="F235" s="165">
        <v>0</v>
      </c>
      <c r="G235" s="159" t="s">
        <v>202</v>
      </c>
      <c r="H235" s="158" t="str">
        <f t="shared" si="46"/>
        <v>100,00%</v>
      </c>
      <c r="I235" s="164">
        <f t="shared" si="49"/>
        <v>1</v>
      </c>
      <c r="J235" s="155" t="e">
        <f t="shared" ca="1" si="47"/>
        <v>#DIV/0!</v>
      </c>
      <c r="K235" s="155" t="e">
        <f t="shared" ca="1" si="50"/>
        <v>#DIV/0!</v>
      </c>
      <c r="L235" s="159">
        <f t="shared" si="51"/>
        <v>0</v>
      </c>
    </row>
    <row r="236" spans="1:12" x14ac:dyDescent="0.25">
      <c r="A236" s="433"/>
      <c r="B236" s="421"/>
      <c r="C236" s="170" t="s">
        <v>542</v>
      </c>
      <c r="D236" s="167"/>
      <c r="E236" s="169">
        <f t="shared" si="48"/>
        <v>6.6666666666666666E-2</v>
      </c>
      <c r="F236" s="165">
        <v>0</v>
      </c>
      <c r="G236" s="159" t="s">
        <v>202</v>
      </c>
      <c r="H236" s="158" t="str">
        <f t="shared" si="46"/>
        <v>100,00%</v>
      </c>
      <c r="I236" s="164">
        <f t="shared" si="49"/>
        <v>1</v>
      </c>
      <c r="J236" s="155" t="e">
        <f t="shared" ca="1" si="47"/>
        <v>#DIV/0!</v>
      </c>
      <c r="K236" s="155" t="e">
        <f t="shared" ca="1" si="50"/>
        <v>#DIV/0!</v>
      </c>
      <c r="L236" s="159">
        <f t="shared" si="51"/>
        <v>0</v>
      </c>
    </row>
    <row r="237" spans="1:12" x14ac:dyDescent="0.25">
      <c r="A237" s="433"/>
      <c r="B237" s="421"/>
      <c r="C237" s="170" t="s">
        <v>541</v>
      </c>
      <c r="D237" s="167"/>
      <c r="E237" s="169">
        <f t="shared" si="48"/>
        <v>6.6666666666666666E-2</v>
      </c>
      <c r="F237" s="165">
        <v>0</v>
      </c>
      <c r="G237" s="159" t="s">
        <v>202</v>
      </c>
      <c r="H237" s="158" t="str">
        <f t="shared" si="46"/>
        <v>100,00%</v>
      </c>
      <c r="I237" s="164">
        <f t="shared" si="49"/>
        <v>1</v>
      </c>
      <c r="J237" s="155" t="e">
        <f t="shared" ca="1" si="47"/>
        <v>#DIV/0!</v>
      </c>
      <c r="K237" s="155" t="e">
        <f t="shared" ca="1" si="50"/>
        <v>#DIV/0!</v>
      </c>
      <c r="L237" s="159">
        <f t="shared" si="51"/>
        <v>0</v>
      </c>
    </row>
    <row r="238" spans="1:12" x14ac:dyDescent="0.25">
      <c r="A238" s="433"/>
      <c r="B238" s="421"/>
      <c r="C238" s="170" t="s">
        <v>540</v>
      </c>
      <c r="D238" s="167"/>
      <c r="E238" s="169">
        <f t="shared" si="48"/>
        <v>6.6666666666666666E-2</v>
      </c>
      <c r="F238" s="165">
        <v>0</v>
      </c>
      <c r="G238" s="159" t="s">
        <v>202</v>
      </c>
      <c r="H238" s="158" t="str">
        <f t="shared" si="46"/>
        <v>100,00%</v>
      </c>
      <c r="I238" s="164">
        <f t="shared" si="49"/>
        <v>1</v>
      </c>
      <c r="J238" s="155" t="e">
        <f t="shared" ca="1" si="47"/>
        <v>#DIV/0!</v>
      </c>
      <c r="K238" s="155" t="e">
        <f t="shared" ca="1" si="50"/>
        <v>#DIV/0!</v>
      </c>
      <c r="L238" s="159">
        <f t="shared" si="51"/>
        <v>0</v>
      </c>
    </row>
    <row r="239" spans="1:12" x14ac:dyDescent="0.25">
      <c r="A239" s="433"/>
      <c r="B239" s="421"/>
      <c r="C239" s="170" t="s">
        <v>539</v>
      </c>
      <c r="D239" s="167"/>
      <c r="E239" s="169">
        <f t="shared" si="48"/>
        <v>6.6666666666666666E-2</v>
      </c>
      <c r="F239" s="165">
        <v>0</v>
      </c>
      <c r="G239" s="159" t="s">
        <v>202</v>
      </c>
      <c r="H239" s="158" t="str">
        <f t="shared" si="46"/>
        <v>100,00%</v>
      </c>
      <c r="I239" s="164">
        <f t="shared" si="49"/>
        <v>1</v>
      </c>
      <c r="J239" s="155" t="e">
        <f t="shared" ca="1" si="47"/>
        <v>#DIV/0!</v>
      </c>
      <c r="K239" s="155" t="e">
        <f t="shared" ca="1" si="50"/>
        <v>#DIV/0!</v>
      </c>
      <c r="L239" s="159">
        <f t="shared" si="51"/>
        <v>0</v>
      </c>
    </row>
    <row r="240" spans="1:12" x14ac:dyDescent="0.25">
      <c r="A240" s="433"/>
      <c r="B240" s="421"/>
      <c r="C240" s="170" t="s">
        <v>538</v>
      </c>
      <c r="D240" s="167"/>
      <c r="E240" s="169">
        <f t="shared" si="48"/>
        <v>6.6666666666666666E-2</v>
      </c>
      <c r="F240" s="165">
        <v>0</v>
      </c>
      <c r="G240" s="159" t="s">
        <v>202</v>
      </c>
      <c r="H240" s="158" t="str">
        <f t="shared" si="46"/>
        <v>100,00%</v>
      </c>
      <c r="I240" s="164">
        <f t="shared" si="49"/>
        <v>1</v>
      </c>
      <c r="J240" s="155" t="e">
        <f t="shared" ca="1" si="47"/>
        <v>#DIV/0!</v>
      </c>
      <c r="K240" s="155" t="e">
        <f t="shared" ca="1" si="50"/>
        <v>#DIV/0!</v>
      </c>
      <c r="L240" s="159">
        <f t="shared" si="51"/>
        <v>0</v>
      </c>
    </row>
    <row r="241" spans="1:12" x14ac:dyDescent="0.25">
      <c r="A241" s="433"/>
      <c r="B241" s="421"/>
      <c r="C241" s="170" t="s">
        <v>537</v>
      </c>
      <c r="D241" s="167"/>
      <c r="E241" s="169">
        <f t="shared" si="48"/>
        <v>6.6666666666666666E-2</v>
      </c>
      <c r="F241" s="165">
        <v>0</v>
      </c>
      <c r="G241" s="159" t="s">
        <v>202</v>
      </c>
      <c r="H241" s="158" t="str">
        <f t="shared" si="46"/>
        <v>100,00%</v>
      </c>
      <c r="I241" s="164">
        <f t="shared" si="49"/>
        <v>1</v>
      </c>
      <c r="J241" s="155" t="e">
        <f t="shared" ca="1" si="47"/>
        <v>#DIV/0!</v>
      </c>
      <c r="K241" s="155" t="e">
        <f t="shared" ca="1" si="50"/>
        <v>#DIV/0!</v>
      </c>
      <c r="L241" s="159">
        <f t="shared" si="51"/>
        <v>0</v>
      </c>
    </row>
    <row r="242" spans="1:12" x14ac:dyDescent="0.25">
      <c r="A242" s="433"/>
      <c r="B242" s="421" t="s">
        <v>536</v>
      </c>
      <c r="C242" s="170" t="s">
        <v>535</v>
      </c>
      <c r="D242" s="167"/>
      <c r="E242" s="169">
        <f>(5/15)/5</f>
        <v>6.6666666666666666E-2</v>
      </c>
      <c r="F242" s="165">
        <v>0</v>
      </c>
      <c r="G242" s="159" t="s">
        <v>202</v>
      </c>
      <c r="H242" s="158" t="str">
        <f t="shared" si="46"/>
        <v>100,00%</v>
      </c>
      <c r="I242" s="164">
        <f t="shared" si="49"/>
        <v>1</v>
      </c>
      <c r="J242" s="155" t="e">
        <f t="shared" ca="1" si="47"/>
        <v>#DIV/0!</v>
      </c>
      <c r="K242" s="155" t="e">
        <f t="shared" ca="1" si="50"/>
        <v>#DIV/0!</v>
      </c>
      <c r="L242" s="159">
        <f t="shared" si="51"/>
        <v>0</v>
      </c>
    </row>
    <row r="243" spans="1:12" x14ac:dyDescent="0.25">
      <c r="A243" s="433"/>
      <c r="B243" s="421"/>
      <c r="C243" s="170" t="s">
        <v>534</v>
      </c>
      <c r="D243" s="167"/>
      <c r="E243" s="169">
        <f>(5/15)/5</f>
        <v>6.6666666666666666E-2</v>
      </c>
      <c r="F243" s="165">
        <v>0</v>
      </c>
      <c r="G243" s="159" t="s">
        <v>202</v>
      </c>
      <c r="H243" s="158" t="str">
        <f t="shared" si="46"/>
        <v>100,00%</v>
      </c>
      <c r="I243" s="164">
        <f t="shared" si="49"/>
        <v>1</v>
      </c>
      <c r="J243" s="155" t="e">
        <f t="shared" ca="1" si="47"/>
        <v>#DIV/0!</v>
      </c>
      <c r="K243" s="155" t="e">
        <f t="shared" ca="1" si="50"/>
        <v>#DIV/0!</v>
      </c>
      <c r="L243" s="159">
        <f t="shared" si="51"/>
        <v>0</v>
      </c>
    </row>
    <row r="244" spans="1:12" x14ac:dyDescent="0.25">
      <c r="A244" s="433"/>
      <c r="B244" s="421"/>
      <c r="C244" s="170" t="s">
        <v>533</v>
      </c>
      <c r="D244" s="167"/>
      <c r="E244" s="169">
        <f>(5/15)/5</f>
        <v>6.6666666666666666E-2</v>
      </c>
      <c r="F244" s="165">
        <v>0</v>
      </c>
      <c r="G244" s="159" t="s">
        <v>202</v>
      </c>
      <c r="H244" s="158" t="str">
        <f t="shared" si="46"/>
        <v>100,00%</v>
      </c>
      <c r="I244" s="164">
        <f t="shared" si="49"/>
        <v>1</v>
      </c>
      <c r="J244" s="155" t="e">
        <f t="shared" ca="1" si="47"/>
        <v>#DIV/0!</v>
      </c>
      <c r="K244" s="155" t="e">
        <f t="shared" ca="1" si="50"/>
        <v>#DIV/0!</v>
      </c>
      <c r="L244" s="159">
        <f t="shared" si="51"/>
        <v>0</v>
      </c>
    </row>
    <row r="245" spans="1:12" x14ac:dyDescent="0.25">
      <c r="A245" s="433"/>
      <c r="B245" s="421"/>
      <c r="C245" s="170" t="s">
        <v>532</v>
      </c>
      <c r="D245" s="167"/>
      <c r="E245" s="169">
        <f>(5/15)/5</f>
        <v>6.6666666666666666E-2</v>
      </c>
      <c r="F245" s="165">
        <v>0</v>
      </c>
      <c r="G245" s="159" t="s">
        <v>202</v>
      </c>
      <c r="H245" s="158" t="str">
        <f t="shared" si="46"/>
        <v>100,00%</v>
      </c>
      <c r="I245" s="164">
        <f t="shared" si="49"/>
        <v>1</v>
      </c>
      <c r="J245" s="155" t="e">
        <f t="shared" ca="1" si="47"/>
        <v>#DIV/0!</v>
      </c>
      <c r="K245" s="155" t="e">
        <f t="shared" ca="1" si="50"/>
        <v>#DIV/0!</v>
      </c>
      <c r="L245" s="159">
        <f t="shared" si="51"/>
        <v>0</v>
      </c>
    </row>
    <row r="246" spans="1:12" x14ac:dyDescent="0.25">
      <c r="A246" s="433"/>
      <c r="B246" s="421"/>
      <c r="C246" s="170" t="s">
        <v>531</v>
      </c>
      <c r="D246" s="167"/>
      <c r="E246" s="169">
        <f>(5/15)/5</f>
        <v>6.6666666666666666E-2</v>
      </c>
      <c r="F246" s="165">
        <v>0</v>
      </c>
      <c r="G246" s="159" t="s">
        <v>202</v>
      </c>
      <c r="H246" s="158" t="str">
        <f t="shared" si="46"/>
        <v>100,00%</v>
      </c>
      <c r="I246" s="164">
        <f t="shared" si="49"/>
        <v>1</v>
      </c>
      <c r="J246" s="155" t="e">
        <f t="shared" ca="1" si="47"/>
        <v>#DIV/0!</v>
      </c>
      <c r="K246" s="155" t="e">
        <f t="shared" ca="1" si="50"/>
        <v>#DIV/0!</v>
      </c>
      <c r="L246" s="159">
        <f t="shared" si="51"/>
        <v>0</v>
      </c>
    </row>
    <row r="247" spans="1:12" x14ac:dyDescent="0.25">
      <c r="A247" s="443" t="s">
        <v>530</v>
      </c>
      <c r="B247" s="424"/>
      <c r="C247" s="444" t="s">
        <v>529</v>
      </c>
      <c r="D247" s="167" t="s">
        <v>528</v>
      </c>
      <c r="E247" s="166">
        <v>1</v>
      </c>
      <c r="F247" s="165">
        <v>0</v>
      </c>
      <c r="G247" s="159" t="s">
        <v>202</v>
      </c>
      <c r="H247" s="158" t="str">
        <f t="shared" si="46"/>
        <v>100,00%</v>
      </c>
      <c r="I247" s="164">
        <f t="shared" si="49"/>
        <v>1</v>
      </c>
      <c r="J247" s="155" t="e">
        <f t="shared" ca="1" si="47"/>
        <v>#DIV/0!</v>
      </c>
      <c r="K247" s="155" t="e">
        <f t="shared" ca="1" si="50"/>
        <v>#DIV/0!</v>
      </c>
      <c r="L247" s="159">
        <f t="shared" si="51"/>
        <v>0</v>
      </c>
    </row>
    <row r="248" spans="1:12" x14ac:dyDescent="0.25">
      <c r="A248" s="423"/>
      <c r="B248" s="424"/>
      <c r="C248" s="444"/>
      <c r="D248" s="167" t="s">
        <v>211</v>
      </c>
      <c r="E248" s="166">
        <v>0.5</v>
      </c>
      <c r="F248" s="165">
        <v>0</v>
      </c>
      <c r="G248" s="159" t="s">
        <v>202</v>
      </c>
      <c r="H248" s="158" t="str">
        <f t="shared" si="46"/>
        <v>100,00%</v>
      </c>
      <c r="I248" s="164">
        <f t="shared" si="49"/>
        <v>1</v>
      </c>
      <c r="J248" s="155" t="e">
        <f t="shared" ca="1" si="47"/>
        <v>#DIV/0!</v>
      </c>
      <c r="K248" s="155" t="e">
        <f t="shared" ca="1" si="50"/>
        <v>#DIV/0!</v>
      </c>
      <c r="L248" s="159">
        <f t="shared" si="51"/>
        <v>0</v>
      </c>
    </row>
    <row r="249" spans="1:12" x14ac:dyDescent="0.25">
      <c r="A249" s="423"/>
      <c r="B249" s="424"/>
      <c r="C249" s="444"/>
      <c r="D249" s="167" t="s">
        <v>210</v>
      </c>
      <c r="E249" s="166">
        <v>0.25</v>
      </c>
      <c r="F249" s="165">
        <v>0</v>
      </c>
      <c r="G249" s="159" t="s">
        <v>851</v>
      </c>
      <c r="H249" s="158" t="str">
        <f t="shared" si="46"/>
        <v>100,00%</v>
      </c>
      <c r="I249" s="164">
        <f t="shared" si="49"/>
        <v>1</v>
      </c>
      <c r="J249" s="155" t="e">
        <f t="shared" ca="1" si="47"/>
        <v>#DIV/0!</v>
      </c>
      <c r="K249" s="155" t="e">
        <f t="shared" ca="1" si="50"/>
        <v>#DIV/0!</v>
      </c>
      <c r="L249" s="159">
        <f t="shared" si="51"/>
        <v>0</v>
      </c>
    </row>
    <row r="250" spans="1:12" ht="15.75" thickBot="1" x14ac:dyDescent="0.3">
      <c r="A250" s="425"/>
      <c r="B250" s="426"/>
      <c r="C250" s="445"/>
      <c r="D250" s="162" t="s">
        <v>209</v>
      </c>
      <c r="E250" s="161">
        <v>1</v>
      </c>
      <c r="F250" s="160">
        <v>0</v>
      </c>
      <c r="G250" s="143" t="s">
        <v>202</v>
      </c>
      <c r="H250" s="142" t="str">
        <f t="shared" si="46"/>
        <v>100,00%</v>
      </c>
      <c r="I250" s="157">
        <f t="shared" si="49"/>
        <v>1</v>
      </c>
      <c r="J250" s="156" t="e">
        <f t="shared" ca="1" si="47"/>
        <v>#DIV/0!</v>
      </c>
      <c r="K250" s="156" t="e">
        <f t="shared" ca="1" si="50"/>
        <v>#DIV/0!</v>
      </c>
      <c r="L250" s="159">
        <f t="shared" si="51"/>
        <v>0</v>
      </c>
    </row>
    <row r="251" spans="1:12" ht="16.5" thickBot="1" x14ac:dyDescent="0.3">
      <c r="A251" s="390" t="s">
        <v>201</v>
      </c>
      <c r="B251" s="391"/>
      <c r="C251" s="391"/>
      <c r="D251" s="391"/>
      <c r="E251" s="391"/>
      <c r="F251" s="391"/>
      <c r="G251" s="391"/>
      <c r="H251" s="392"/>
      <c r="I251" s="136">
        <f>I250</f>
        <v>1</v>
      </c>
      <c r="J251" s="178"/>
      <c r="K251" s="136" t="e">
        <f ca="1">K250</f>
        <v>#DIV/0!</v>
      </c>
    </row>
    <row r="252" spans="1:12" ht="16.5" thickBot="1" x14ac:dyDescent="0.3">
      <c r="A252" s="456" t="s">
        <v>527</v>
      </c>
      <c r="B252" s="457"/>
      <c r="C252" s="457"/>
      <c r="D252" s="457"/>
      <c r="E252" s="457"/>
      <c r="F252" s="457"/>
      <c r="G252" s="457"/>
      <c r="H252" s="457"/>
      <c r="I252" s="457"/>
      <c r="J252" s="457"/>
      <c r="K252" s="465"/>
    </row>
    <row r="253" spans="1:12" x14ac:dyDescent="0.25">
      <c r="A253" s="438" t="s">
        <v>526</v>
      </c>
      <c r="B253" s="440" t="s">
        <v>525</v>
      </c>
      <c r="C253" s="177" t="s">
        <v>524</v>
      </c>
      <c r="D253" s="441" t="s">
        <v>523</v>
      </c>
      <c r="E253" s="176">
        <f t="shared" ref="E253:E258" si="52">1/6</f>
        <v>0.16666666666666666</v>
      </c>
      <c r="F253" s="159">
        <v>0</v>
      </c>
      <c r="G253" s="159" t="s">
        <v>202</v>
      </c>
      <c r="H253" s="158" t="str">
        <f t="shared" ref="H253:H316" si="53">IF(G253="O",(($O$13-(F253*E253))/($O$13)),"100,00%")</f>
        <v>100,00%</v>
      </c>
      <c r="I253" s="175" t="str">
        <f>H253</f>
        <v>100,00%</v>
      </c>
      <c r="J253" s="152">
        <f t="shared" ref="J253:J316" ca="1" si="54">(($O$13-(F253*E253))/($O$13))</f>
        <v>1</v>
      </c>
      <c r="K253" s="152">
        <f ca="1">J253</f>
        <v>1</v>
      </c>
      <c r="L253" s="159">
        <f t="shared" si="51"/>
        <v>0</v>
      </c>
    </row>
    <row r="254" spans="1:12" x14ac:dyDescent="0.25">
      <c r="A254" s="439"/>
      <c r="B254" s="430"/>
      <c r="C254" s="170" t="s">
        <v>522</v>
      </c>
      <c r="D254" s="422"/>
      <c r="E254" s="169">
        <f t="shared" si="52"/>
        <v>0.16666666666666666</v>
      </c>
      <c r="F254" s="165">
        <v>0</v>
      </c>
      <c r="G254" s="159" t="s">
        <v>202</v>
      </c>
      <c r="H254" s="158" t="str">
        <f t="shared" si="53"/>
        <v>100,00%</v>
      </c>
      <c r="I254" s="164">
        <f t="shared" ref="I254:I317" si="55">I253*H254</f>
        <v>1</v>
      </c>
      <c r="J254" s="155">
        <f t="shared" ca="1" si="54"/>
        <v>1</v>
      </c>
      <c r="K254" s="155">
        <f t="shared" ref="K254:K317" ca="1" si="56">K253*J254</f>
        <v>1</v>
      </c>
      <c r="L254" s="159">
        <f t="shared" si="51"/>
        <v>0</v>
      </c>
    </row>
    <row r="255" spans="1:12" x14ac:dyDescent="0.25">
      <c r="A255" s="439"/>
      <c r="B255" s="430"/>
      <c r="C255" s="170" t="s">
        <v>521</v>
      </c>
      <c r="D255" s="422"/>
      <c r="E255" s="169">
        <f t="shared" si="52"/>
        <v>0.16666666666666666</v>
      </c>
      <c r="F255" s="165">
        <v>0</v>
      </c>
      <c r="G255" s="159" t="s">
        <v>202</v>
      </c>
      <c r="H255" s="158" t="str">
        <f t="shared" si="53"/>
        <v>100,00%</v>
      </c>
      <c r="I255" s="164">
        <f t="shared" si="55"/>
        <v>1</v>
      </c>
      <c r="J255" s="155">
        <f t="shared" ca="1" si="54"/>
        <v>1</v>
      </c>
      <c r="K255" s="155">
        <f t="shared" ca="1" si="56"/>
        <v>1</v>
      </c>
      <c r="L255" s="159">
        <f t="shared" si="51"/>
        <v>0</v>
      </c>
    </row>
    <row r="256" spans="1:12" x14ac:dyDescent="0.25">
      <c r="A256" s="439"/>
      <c r="B256" s="430"/>
      <c r="C256" s="170" t="s">
        <v>520</v>
      </c>
      <c r="D256" s="422"/>
      <c r="E256" s="169">
        <f t="shared" si="52"/>
        <v>0.16666666666666666</v>
      </c>
      <c r="F256" s="165">
        <v>0</v>
      </c>
      <c r="G256" s="159" t="s">
        <v>851</v>
      </c>
      <c r="H256" s="158" t="str">
        <f t="shared" si="53"/>
        <v>100,00%</v>
      </c>
      <c r="I256" s="164">
        <f t="shared" si="55"/>
        <v>1</v>
      </c>
      <c r="J256" s="155">
        <f t="shared" ca="1" si="54"/>
        <v>1</v>
      </c>
      <c r="K256" s="155">
        <f t="shared" ca="1" si="56"/>
        <v>1</v>
      </c>
      <c r="L256" s="159">
        <f t="shared" si="51"/>
        <v>0</v>
      </c>
    </row>
    <row r="257" spans="1:12" x14ac:dyDescent="0.25">
      <c r="A257" s="439"/>
      <c r="B257" s="430"/>
      <c r="C257" s="170" t="s">
        <v>519</v>
      </c>
      <c r="D257" s="422"/>
      <c r="E257" s="169">
        <f t="shared" si="52"/>
        <v>0.16666666666666666</v>
      </c>
      <c r="F257" s="165">
        <v>0</v>
      </c>
      <c r="G257" s="159" t="s">
        <v>202</v>
      </c>
      <c r="H257" s="158" t="str">
        <f t="shared" si="53"/>
        <v>100,00%</v>
      </c>
      <c r="I257" s="164">
        <f t="shared" si="55"/>
        <v>1</v>
      </c>
      <c r="J257" s="155">
        <f t="shared" ca="1" si="54"/>
        <v>1</v>
      </c>
      <c r="K257" s="155">
        <f t="shared" ca="1" si="56"/>
        <v>1</v>
      </c>
      <c r="L257" s="159">
        <f t="shared" si="51"/>
        <v>0</v>
      </c>
    </row>
    <row r="258" spans="1:12" x14ac:dyDescent="0.25">
      <c r="A258" s="439"/>
      <c r="B258" s="430"/>
      <c r="C258" s="170" t="s">
        <v>518</v>
      </c>
      <c r="D258" s="422"/>
      <c r="E258" s="169">
        <f t="shared" si="52"/>
        <v>0.16666666666666666</v>
      </c>
      <c r="F258" s="165">
        <v>0</v>
      </c>
      <c r="G258" s="159" t="s">
        <v>202</v>
      </c>
      <c r="H258" s="158" t="str">
        <f t="shared" si="53"/>
        <v>100,00%</v>
      </c>
      <c r="I258" s="164">
        <f t="shared" si="55"/>
        <v>1</v>
      </c>
      <c r="J258" s="155">
        <f t="shared" ca="1" si="54"/>
        <v>1</v>
      </c>
      <c r="K258" s="155">
        <f t="shared" ca="1" si="56"/>
        <v>1</v>
      </c>
      <c r="L258" s="159">
        <f t="shared" si="51"/>
        <v>0</v>
      </c>
    </row>
    <row r="259" spans="1:12" x14ac:dyDescent="0.25">
      <c r="A259" s="439"/>
      <c r="B259" s="430"/>
      <c r="C259" s="170" t="s">
        <v>517</v>
      </c>
      <c r="D259" s="422" t="s">
        <v>516</v>
      </c>
      <c r="E259" s="169">
        <f t="shared" ref="E259:E279" si="57">(1/6)/2</f>
        <v>8.3333333333333329E-2</v>
      </c>
      <c r="F259" s="165">
        <v>0</v>
      </c>
      <c r="G259" s="159" t="s">
        <v>202</v>
      </c>
      <c r="H259" s="158" t="str">
        <f t="shared" si="53"/>
        <v>100,00%</v>
      </c>
      <c r="I259" s="164">
        <f t="shared" si="55"/>
        <v>1</v>
      </c>
      <c r="J259" s="155">
        <f t="shared" ca="1" si="54"/>
        <v>1</v>
      </c>
      <c r="K259" s="155">
        <f t="shared" ca="1" si="56"/>
        <v>1</v>
      </c>
      <c r="L259" s="159">
        <f t="shared" si="51"/>
        <v>0</v>
      </c>
    </row>
    <row r="260" spans="1:12" x14ac:dyDescent="0.25">
      <c r="A260" s="439"/>
      <c r="B260" s="430"/>
      <c r="C260" s="170" t="s">
        <v>515</v>
      </c>
      <c r="D260" s="422"/>
      <c r="E260" s="169">
        <f t="shared" si="57"/>
        <v>8.3333333333333329E-2</v>
      </c>
      <c r="F260" s="165">
        <v>0</v>
      </c>
      <c r="G260" s="159" t="s">
        <v>202</v>
      </c>
      <c r="H260" s="158" t="str">
        <f t="shared" si="53"/>
        <v>100,00%</v>
      </c>
      <c r="I260" s="164">
        <f t="shared" si="55"/>
        <v>1</v>
      </c>
      <c r="J260" s="155">
        <f t="shared" ca="1" si="54"/>
        <v>1</v>
      </c>
      <c r="K260" s="155">
        <f t="shared" ca="1" si="56"/>
        <v>1</v>
      </c>
      <c r="L260" s="159">
        <f t="shared" si="51"/>
        <v>0</v>
      </c>
    </row>
    <row r="261" spans="1:12" x14ac:dyDescent="0.25">
      <c r="A261" s="439"/>
      <c r="B261" s="430"/>
      <c r="C261" s="170" t="s">
        <v>514</v>
      </c>
      <c r="D261" s="422"/>
      <c r="E261" s="169">
        <f t="shared" si="57"/>
        <v>8.3333333333333329E-2</v>
      </c>
      <c r="F261" s="165">
        <v>0</v>
      </c>
      <c r="G261" s="159" t="s">
        <v>202</v>
      </c>
      <c r="H261" s="158" t="str">
        <f t="shared" si="53"/>
        <v>100,00%</v>
      </c>
      <c r="I261" s="164">
        <f t="shared" si="55"/>
        <v>1</v>
      </c>
      <c r="J261" s="155">
        <f t="shared" ca="1" si="54"/>
        <v>1</v>
      </c>
      <c r="K261" s="155">
        <f t="shared" ca="1" si="56"/>
        <v>1</v>
      </c>
      <c r="L261" s="159">
        <f t="shared" si="51"/>
        <v>0</v>
      </c>
    </row>
    <row r="262" spans="1:12" x14ac:dyDescent="0.25">
      <c r="A262" s="439"/>
      <c r="B262" s="430"/>
      <c r="C262" s="170" t="s">
        <v>513</v>
      </c>
      <c r="D262" s="422" t="s">
        <v>512</v>
      </c>
      <c r="E262" s="169">
        <f t="shared" si="57"/>
        <v>8.3333333333333329E-2</v>
      </c>
      <c r="F262" s="165">
        <v>0</v>
      </c>
      <c r="G262" s="159" t="s">
        <v>202</v>
      </c>
      <c r="H262" s="158" t="str">
        <f t="shared" si="53"/>
        <v>100,00%</v>
      </c>
      <c r="I262" s="164">
        <f t="shared" si="55"/>
        <v>1</v>
      </c>
      <c r="J262" s="155">
        <f t="shared" ca="1" si="54"/>
        <v>1</v>
      </c>
      <c r="K262" s="155">
        <f t="shared" ca="1" si="56"/>
        <v>1</v>
      </c>
      <c r="L262" s="159">
        <f t="shared" si="51"/>
        <v>0</v>
      </c>
    </row>
    <row r="263" spans="1:12" x14ac:dyDescent="0.25">
      <c r="A263" s="439"/>
      <c r="B263" s="430"/>
      <c r="C263" s="170" t="s">
        <v>511</v>
      </c>
      <c r="D263" s="422"/>
      <c r="E263" s="169">
        <f t="shared" si="57"/>
        <v>8.3333333333333329E-2</v>
      </c>
      <c r="F263" s="165">
        <v>0</v>
      </c>
      <c r="G263" s="159" t="s">
        <v>202</v>
      </c>
      <c r="H263" s="158" t="str">
        <f t="shared" si="53"/>
        <v>100,00%</v>
      </c>
      <c r="I263" s="164">
        <f t="shared" si="55"/>
        <v>1</v>
      </c>
      <c r="J263" s="155">
        <f t="shared" ca="1" si="54"/>
        <v>1</v>
      </c>
      <c r="K263" s="155">
        <f t="shared" ca="1" si="56"/>
        <v>1</v>
      </c>
      <c r="L263" s="159">
        <f t="shared" si="51"/>
        <v>0</v>
      </c>
    </row>
    <row r="264" spans="1:12" x14ac:dyDescent="0.25">
      <c r="A264" s="439"/>
      <c r="B264" s="430"/>
      <c r="C264" s="170" t="s">
        <v>510</v>
      </c>
      <c r="D264" s="422"/>
      <c r="E264" s="169">
        <f t="shared" si="57"/>
        <v>8.3333333333333329E-2</v>
      </c>
      <c r="F264" s="165">
        <v>0</v>
      </c>
      <c r="G264" s="159" t="s">
        <v>202</v>
      </c>
      <c r="H264" s="158" t="str">
        <f t="shared" si="53"/>
        <v>100,00%</v>
      </c>
      <c r="I264" s="164">
        <f t="shared" si="55"/>
        <v>1</v>
      </c>
      <c r="J264" s="155">
        <f t="shared" ca="1" si="54"/>
        <v>1</v>
      </c>
      <c r="K264" s="155">
        <f t="shared" ca="1" si="56"/>
        <v>1</v>
      </c>
      <c r="L264" s="159">
        <f t="shared" si="51"/>
        <v>0</v>
      </c>
    </row>
    <row r="265" spans="1:12" x14ac:dyDescent="0.25">
      <c r="A265" s="439"/>
      <c r="B265" s="430"/>
      <c r="C265" s="170" t="s">
        <v>509</v>
      </c>
      <c r="D265" s="422"/>
      <c r="E265" s="169">
        <f t="shared" si="57"/>
        <v>8.3333333333333329E-2</v>
      </c>
      <c r="F265" s="165">
        <v>0</v>
      </c>
      <c r="G265" s="159" t="s">
        <v>202</v>
      </c>
      <c r="H265" s="158" t="str">
        <f t="shared" si="53"/>
        <v>100,00%</v>
      </c>
      <c r="I265" s="164">
        <f t="shared" si="55"/>
        <v>1</v>
      </c>
      <c r="J265" s="155">
        <f t="shared" ca="1" si="54"/>
        <v>1</v>
      </c>
      <c r="K265" s="155">
        <f t="shared" ca="1" si="56"/>
        <v>1</v>
      </c>
      <c r="L265" s="159">
        <f t="shared" si="51"/>
        <v>0</v>
      </c>
    </row>
    <row r="266" spans="1:12" x14ac:dyDescent="0.25">
      <c r="A266" s="439"/>
      <c r="B266" s="430"/>
      <c r="C266" s="170" t="s">
        <v>508</v>
      </c>
      <c r="D266" s="422"/>
      <c r="E266" s="169">
        <f t="shared" si="57"/>
        <v>8.3333333333333329E-2</v>
      </c>
      <c r="F266" s="165">
        <v>0</v>
      </c>
      <c r="G266" s="159" t="s">
        <v>202</v>
      </c>
      <c r="H266" s="158" t="str">
        <f t="shared" si="53"/>
        <v>100,00%</v>
      </c>
      <c r="I266" s="164">
        <f t="shared" si="55"/>
        <v>1</v>
      </c>
      <c r="J266" s="155">
        <f t="shared" ca="1" si="54"/>
        <v>1</v>
      </c>
      <c r="K266" s="155">
        <f t="shared" ca="1" si="56"/>
        <v>1</v>
      </c>
      <c r="L266" s="159">
        <f t="shared" si="51"/>
        <v>0</v>
      </c>
    </row>
    <row r="267" spans="1:12" x14ac:dyDescent="0.25">
      <c r="A267" s="439"/>
      <c r="B267" s="430"/>
      <c r="C267" s="170" t="s">
        <v>507</v>
      </c>
      <c r="D267" s="422"/>
      <c r="E267" s="169">
        <f t="shared" si="57"/>
        <v>8.3333333333333329E-2</v>
      </c>
      <c r="F267" s="165">
        <v>0</v>
      </c>
      <c r="G267" s="159" t="s">
        <v>202</v>
      </c>
      <c r="H267" s="158" t="str">
        <f t="shared" si="53"/>
        <v>100,00%</v>
      </c>
      <c r="I267" s="164">
        <f t="shared" si="55"/>
        <v>1</v>
      </c>
      <c r="J267" s="155">
        <f t="shared" ca="1" si="54"/>
        <v>1</v>
      </c>
      <c r="K267" s="155">
        <f t="shared" ca="1" si="56"/>
        <v>1</v>
      </c>
      <c r="L267" s="159">
        <f t="shared" si="51"/>
        <v>0</v>
      </c>
    </row>
    <row r="268" spans="1:12" x14ac:dyDescent="0.25">
      <c r="A268" s="439"/>
      <c r="B268" s="430"/>
      <c r="C268" s="170" t="s">
        <v>506</v>
      </c>
      <c r="D268" s="422"/>
      <c r="E268" s="169">
        <f t="shared" si="57"/>
        <v>8.3333333333333329E-2</v>
      </c>
      <c r="F268" s="165">
        <v>0</v>
      </c>
      <c r="G268" s="159" t="s">
        <v>202</v>
      </c>
      <c r="H268" s="158" t="str">
        <f t="shared" si="53"/>
        <v>100,00%</v>
      </c>
      <c r="I268" s="164">
        <f t="shared" si="55"/>
        <v>1</v>
      </c>
      <c r="J268" s="155">
        <f t="shared" ca="1" si="54"/>
        <v>1</v>
      </c>
      <c r="K268" s="155">
        <f t="shared" ca="1" si="56"/>
        <v>1</v>
      </c>
      <c r="L268" s="159">
        <f t="shared" si="51"/>
        <v>0</v>
      </c>
    </row>
    <row r="269" spans="1:12" x14ac:dyDescent="0.25">
      <c r="A269" s="439"/>
      <c r="B269" s="430"/>
      <c r="C269" s="170" t="s">
        <v>505</v>
      </c>
      <c r="D269" s="422"/>
      <c r="E269" s="169">
        <f t="shared" si="57"/>
        <v>8.3333333333333329E-2</v>
      </c>
      <c r="F269" s="165">
        <v>0</v>
      </c>
      <c r="G269" s="159" t="s">
        <v>202</v>
      </c>
      <c r="H269" s="158" t="str">
        <f t="shared" si="53"/>
        <v>100,00%</v>
      </c>
      <c r="I269" s="164">
        <f t="shared" si="55"/>
        <v>1</v>
      </c>
      <c r="J269" s="155">
        <f t="shared" ca="1" si="54"/>
        <v>1</v>
      </c>
      <c r="K269" s="155">
        <f t="shared" ca="1" si="56"/>
        <v>1</v>
      </c>
      <c r="L269" s="159">
        <f t="shared" si="51"/>
        <v>0</v>
      </c>
    </row>
    <row r="270" spans="1:12" x14ac:dyDescent="0.25">
      <c r="A270" s="439"/>
      <c r="B270" s="430"/>
      <c r="C270" s="170" t="s">
        <v>504</v>
      </c>
      <c r="D270" s="422"/>
      <c r="E270" s="169">
        <f t="shared" si="57"/>
        <v>8.3333333333333329E-2</v>
      </c>
      <c r="F270" s="165">
        <v>0</v>
      </c>
      <c r="G270" s="159" t="s">
        <v>202</v>
      </c>
      <c r="H270" s="158" t="str">
        <f t="shared" si="53"/>
        <v>100,00%</v>
      </c>
      <c r="I270" s="164">
        <f t="shared" si="55"/>
        <v>1</v>
      </c>
      <c r="J270" s="155">
        <f t="shared" ca="1" si="54"/>
        <v>1</v>
      </c>
      <c r="K270" s="155">
        <f t="shared" ca="1" si="56"/>
        <v>1</v>
      </c>
      <c r="L270" s="159">
        <f t="shared" si="51"/>
        <v>0</v>
      </c>
    </row>
    <row r="271" spans="1:12" x14ac:dyDescent="0.25">
      <c r="A271" s="439"/>
      <c r="B271" s="430"/>
      <c r="C271" s="170" t="s">
        <v>503</v>
      </c>
      <c r="D271" s="422" t="s">
        <v>502</v>
      </c>
      <c r="E271" s="169">
        <f t="shared" si="57"/>
        <v>8.3333333333333329E-2</v>
      </c>
      <c r="F271" s="165">
        <v>0</v>
      </c>
      <c r="G271" s="159" t="s">
        <v>851</v>
      </c>
      <c r="H271" s="158" t="str">
        <f t="shared" si="53"/>
        <v>100,00%</v>
      </c>
      <c r="I271" s="164">
        <f t="shared" si="55"/>
        <v>1</v>
      </c>
      <c r="J271" s="155">
        <f t="shared" ca="1" si="54"/>
        <v>1</v>
      </c>
      <c r="K271" s="155">
        <f t="shared" ca="1" si="56"/>
        <v>1</v>
      </c>
      <c r="L271" s="159">
        <f t="shared" si="51"/>
        <v>0</v>
      </c>
    </row>
    <row r="272" spans="1:12" x14ac:dyDescent="0.25">
      <c r="A272" s="439"/>
      <c r="B272" s="430"/>
      <c r="C272" s="170" t="s">
        <v>501</v>
      </c>
      <c r="D272" s="422"/>
      <c r="E272" s="169">
        <f t="shared" si="57"/>
        <v>8.3333333333333329E-2</v>
      </c>
      <c r="F272" s="165">
        <v>0</v>
      </c>
      <c r="G272" s="159" t="s">
        <v>202</v>
      </c>
      <c r="H272" s="158" t="str">
        <f t="shared" si="53"/>
        <v>100,00%</v>
      </c>
      <c r="I272" s="164">
        <f t="shared" si="55"/>
        <v>1</v>
      </c>
      <c r="J272" s="155">
        <f t="shared" ca="1" si="54"/>
        <v>1</v>
      </c>
      <c r="K272" s="155">
        <f t="shared" ca="1" si="56"/>
        <v>1</v>
      </c>
      <c r="L272" s="159">
        <f t="shared" si="51"/>
        <v>0</v>
      </c>
    </row>
    <row r="273" spans="1:12" x14ac:dyDescent="0.25">
      <c r="A273" s="439"/>
      <c r="B273" s="430"/>
      <c r="C273" s="170" t="s">
        <v>500</v>
      </c>
      <c r="D273" s="422"/>
      <c r="E273" s="169">
        <f t="shared" si="57"/>
        <v>8.3333333333333329E-2</v>
      </c>
      <c r="F273" s="165">
        <v>0</v>
      </c>
      <c r="G273" s="159" t="s">
        <v>202</v>
      </c>
      <c r="H273" s="158" t="str">
        <f t="shared" si="53"/>
        <v>100,00%</v>
      </c>
      <c r="I273" s="164">
        <f t="shared" si="55"/>
        <v>1</v>
      </c>
      <c r="J273" s="155">
        <f t="shared" ca="1" si="54"/>
        <v>1</v>
      </c>
      <c r="K273" s="155">
        <f t="shared" ca="1" si="56"/>
        <v>1</v>
      </c>
      <c r="L273" s="159">
        <f t="shared" si="51"/>
        <v>0</v>
      </c>
    </row>
    <row r="274" spans="1:12" x14ac:dyDescent="0.25">
      <c r="A274" s="439"/>
      <c r="B274" s="430"/>
      <c r="C274" s="170" t="s">
        <v>499</v>
      </c>
      <c r="D274" s="422" t="s">
        <v>498</v>
      </c>
      <c r="E274" s="169">
        <f t="shared" si="57"/>
        <v>8.3333333333333329E-2</v>
      </c>
      <c r="F274" s="165">
        <v>0</v>
      </c>
      <c r="G274" s="159" t="s">
        <v>202</v>
      </c>
      <c r="H274" s="158" t="str">
        <f t="shared" si="53"/>
        <v>100,00%</v>
      </c>
      <c r="I274" s="164">
        <f t="shared" si="55"/>
        <v>1</v>
      </c>
      <c r="J274" s="155">
        <f t="shared" ca="1" si="54"/>
        <v>1</v>
      </c>
      <c r="K274" s="155">
        <f t="shared" ca="1" si="56"/>
        <v>1</v>
      </c>
      <c r="L274" s="159">
        <f t="shared" si="51"/>
        <v>0</v>
      </c>
    </row>
    <row r="275" spans="1:12" x14ac:dyDescent="0.25">
      <c r="A275" s="439"/>
      <c r="B275" s="430"/>
      <c r="C275" s="170" t="s">
        <v>497</v>
      </c>
      <c r="D275" s="422"/>
      <c r="E275" s="169">
        <f t="shared" si="57"/>
        <v>8.3333333333333329E-2</v>
      </c>
      <c r="F275" s="165">
        <v>0</v>
      </c>
      <c r="G275" s="159" t="s">
        <v>202</v>
      </c>
      <c r="H275" s="158" t="str">
        <f t="shared" si="53"/>
        <v>100,00%</v>
      </c>
      <c r="I275" s="164">
        <f t="shared" si="55"/>
        <v>1</v>
      </c>
      <c r="J275" s="155">
        <f t="shared" ca="1" si="54"/>
        <v>1</v>
      </c>
      <c r="K275" s="155">
        <f t="shared" ca="1" si="56"/>
        <v>1</v>
      </c>
      <c r="L275" s="159">
        <f t="shared" si="51"/>
        <v>0</v>
      </c>
    </row>
    <row r="276" spans="1:12" x14ac:dyDescent="0.25">
      <c r="A276" s="439"/>
      <c r="B276" s="430"/>
      <c r="C276" s="170" t="s">
        <v>496</v>
      </c>
      <c r="D276" s="422"/>
      <c r="E276" s="169">
        <f t="shared" si="57"/>
        <v>8.3333333333333329E-2</v>
      </c>
      <c r="F276" s="165">
        <v>0</v>
      </c>
      <c r="G276" s="159" t="s">
        <v>202</v>
      </c>
      <c r="H276" s="158" t="str">
        <f t="shared" si="53"/>
        <v>100,00%</v>
      </c>
      <c r="I276" s="164">
        <f t="shared" si="55"/>
        <v>1</v>
      </c>
      <c r="J276" s="155">
        <f t="shared" ca="1" si="54"/>
        <v>1</v>
      </c>
      <c r="K276" s="155">
        <f t="shared" ca="1" si="56"/>
        <v>1</v>
      </c>
      <c r="L276" s="159">
        <f t="shared" si="51"/>
        <v>0</v>
      </c>
    </row>
    <row r="277" spans="1:12" x14ac:dyDescent="0.25">
      <c r="A277" s="439"/>
      <c r="B277" s="430"/>
      <c r="C277" s="170" t="s">
        <v>495</v>
      </c>
      <c r="D277" s="422"/>
      <c r="E277" s="169">
        <f t="shared" si="57"/>
        <v>8.3333333333333329E-2</v>
      </c>
      <c r="F277" s="165">
        <v>0</v>
      </c>
      <c r="G277" s="159" t="s">
        <v>202</v>
      </c>
      <c r="H277" s="158" t="str">
        <f t="shared" si="53"/>
        <v>100,00%</v>
      </c>
      <c r="I277" s="164">
        <f t="shared" si="55"/>
        <v>1</v>
      </c>
      <c r="J277" s="155">
        <f t="shared" ca="1" si="54"/>
        <v>1</v>
      </c>
      <c r="K277" s="155">
        <f t="shared" ca="1" si="56"/>
        <v>1</v>
      </c>
      <c r="L277" s="159">
        <f t="shared" si="51"/>
        <v>0</v>
      </c>
    </row>
    <row r="278" spans="1:12" x14ac:dyDescent="0.25">
      <c r="A278" s="439"/>
      <c r="B278" s="430"/>
      <c r="C278" s="170" t="s">
        <v>494</v>
      </c>
      <c r="D278" s="422"/>
      <c r="E278" s="169">
        <f t="shared" si="57"/>
        <v>8.3333333333333329E-2</v>
      </c>
      <c r="F278" s="165">
        <v>0</v>
      </c>
      <c r="G278" s="159" t="s">
        <v>202</v>
      </c>
      <c r="H278" s="158" t="str">
        <f t="shared" si="53"/>
        <v>100,00%</v>
      </c>
      <c r="I278" s="164">
        <f t="shared" si="55"/>
        <v>1</v>
      </c>
      <c r="J278" s="155">
        <f t="shared" ca="1" si="54"/>
        <v>1</v>
      </c>
      <c r="K278" s="155">
        <f t="shared" ca="1" si="56"/>
        <v>1</v>
      </c>
      <c r="L278" s="159">
        <f t="shared" si="51"/>
        <v>0</v>
      </c>
    </row>
    <row r="279" spans="1:12" x14ac:dyDescent="0.25">
      <c r="A279" s="439"/>
      <c r="B279" s="430"/>
      <c r="C279" s="170" t="s">
        <v>493</v>
      </c>
      <c r="D279" s="422"/>
      <c r="E279" s="169">
        <f t="shared" si="57"/>
        <v>8.3333333333333329E-2</v>
      </c>
      <c r="F279" s="165">
        <v>0</v>
      </c>
      <c r="G279" s="159" t="s">
        <v>202</v>
      </c>
      <c r="H279" s="158" t="str">
        <f t="shared" si="53"/>
        <v>100,00%</v>
      </c>
      <c r="I279" s="164">
        <f t="shared" si="55"/>
        <v>1</v>
      </c>
      <c r="J279" s="155">
        <f t="shared" ca="1" si="54"/>
        <v>1</v>
      </c>
      <c r="K279" s="155">
        <f t="shared" ca="1" si="56"/>
        <v>1</v>
      </c>
      <c r="L279" s="159">
        <f t="shared" si="51"/>
        <v>0</v>
      </c>
    </row>
    <row r="280" spans="1:12" x14ac:dyDescent="0.25">
      <c r="A280" s="439"/>
      <c r="B280" s="430" t="s">
        <v>492</v>
      </c>
      <c r="C280" s="170" t="s">
        <v>491</v>
      </c>
      <c r="D280" s="422" t="s">
        <v>490</v>
      </c>
      <c r="E280" s="169">
        <f t="shared" ref="E280:E311" si="58">1/6</f>
        <v>0.16666666666666666</v>
      </c>
      <c r="F280" s="165">
        <v>0</v>
      </c>
      <c r="G280" s="159" t="s">
        <v>202</v>
      </c>
      <c r="H280" s="158" t="str">
        <f t="shared" si="53"/>
        <v>100,00%</v>
      </c>
      <c r="I280" s="164">
        <f t="shared" si="55"/>
        <v>1</v>
      </c>
      <c r="J280" s="155">
        <f t="shared" ca="1" si="54"/>
        <v>1</v>
      </c>
      <c r="K280" s="155">
        <f t="shared" ca="1" si="56"/>
        <v>1</v>
      </c>
      <c r="L280" s="159">
        <f t="shared" si="51"/>
        <v>0</v>
      </c>
    </row>
    <row r="281" spans="1:12" x14ac:dyDescent="0.25">
      <c r="A281" s="439"/>
      <c r="B281" s="430"/>
      <c r="C281" s="170" t="s">
        <v>489</v>
      </c>
      <c r="D281" s="422"/>
      <c r="E281" s="169">
        <f t="shared" si="58"/>
        <v>0.16666666666666666</v>
      </c>
      <c r="F281" s="165">
        <v>0</v>
      </c>
      <c r="G281" s="159" t="s">
        <v>202</v>
      </c>
      <c r="H281" s="158" t="str">
        <f t="shared" si="53"/>
        <v>100,00%</v>
      </c>
      <c r="I281" s="164">
        <f t="shared" si="55"/>
        <v>1</v>
      </c>
      <c r="J281" s="155">
        <f t="shared" ca="1" si="54"/>
        <v>1</v>
      </c>
      <c r="K281" s="155">
        <f t="shared" ca="1" si="56"/>
        <v>1</v>
      </c>
      <c r="L281" s="159">
        <f t="shared" si="51"/>
        <v>0</v>
      </c>
    </row>
    <row r="282" spans="1:12" x14ac:dyDescent="0.25">
      <c r="A282" s="439"/>
      <c r="B282" s="430"/>
      <c r="C282" s="170" t="s">
        <v>488</v>
      </c>
      <c r="D282" s="422"/>
      <c r="E282" s="169">
        <f t="shared" si="58"/>
        <v>0.16666666666666666</v>
      </c>
      <c r="F282" s="165">
        <v>0</v>
      </c>
      <c r="G282" s="159" t="s">
        <v>202</v>
      </c>
      <c r="H282" s="158" t="str">
        <f t="shared" si="53"/>
        <v>100,00%</v>
      </c>
      <c r="I282" s="164">
        <f t="shared" si="55"/>
        <v>1</v>
      </c>
      <c r="J282" s="155">
        <f t="shared" ca="1" si="54"/>
        <v>1</v>
      </c>
      <c r="K282" s="155">
        <f t="shared" ca="1" si="56"/>
        <v>1</v>
      </c>
      <c r="L282" s="159">
        <f t="shared" si="51"/>
        <v>0</v>
      </c>
    </row>
    <row r="283" spans="1:12" x14ac:dyDescent="0.25">
      <c r="A283" s="439"/>
      <c r="B283" s="430"/>
      <c r="C283" s="170" t="s">
        <v>487</v>
      </c>
      <c r="D283" s="422" t="s">
        <v>486</v>
      </c>
      <c r="E283" s="169">
        <f t="shared" si="58"/>
        <v>0.16666666666666666</v>
      </c>
      <c r="F283" s="165">
        <v>0</v>
      </c>
      <c r="G283" s="159" t="s">
        <v>202</v>
      </c>
      <c r="H283" s="158" t="str">
        <f t="shared" si="53"/>
        <v>100,00%</v>
      </c>
      <c r="I283" s="164">
        <f t="shared" si="55"/>
        <v>1</v>
      </c>
      <c r="J283" s="155">
        <f t="shared" ca="1" si="54"/>
        <v>1</v>
      </c>
      <c r="K283" s="155">
        <f t="shared" ca="1" si="56"/>
        <v>1</v>
      </c>
      <c r="L283" s="159">
        <f t="shared" si="51"/>
        <v>0</v>
      </c>
    </row>
    <row r="284" spans="1:12" x14ac:dyDescent="0.25">
      <c r="A284" s="439"/>
      <c r="B284" s="430"/>
      <c r="C284" s="170" t="s">
        <v>485</v>
      </c>
      <c r="D284" s="422"/>
      <c r="E284" s="169">
        <f t="shared" si="58"/>
        <v>0.16666666666666666</v>
      </c>
      <c r="F284" s="165">
        <v>0</v>
      </c>
      <c r="G284" s="159" t="s">
        <v>202</v>
      </c>
      <c r="H284" s="158" t="str">
        <f t="shared" si="53"/>
        <v>100,00%</v>
      </c>
      <c r="I284" s="164">
        <f t="shared" si="55"/>
        <v>1</v>
      </c>
      <c r="J284" s="155">
        <f t="shared" ca="1" si="54"/>
        <v>1</v>
      </c>
      <c r="K284" s="155">
        <f t="shared" ca="1" si="56"/>
        <v>1</v>
      </c>
      <c r="L284" s="159">
        <f t="shared" si="51"/>
        <v>0</v>
      </c>
    </row>
    <row r="285" spans="1:12" x14ac:dyDescent="0.25">
      <c r="A285" s="439"/>
      <c r="B285" s="430"/>
      <c r="C285" s="170" t="s">
        <v>484</v>
      </c>
      <c r="D285" s="422"/>
      <c r="E285" s="169">
        <f t="shared" si="58"/>
        <v>0.16666666666666666</v>
      </c>
      <c r="F285" s="165">
        <v>0</v>
      </c>
      <c r="G285" s="159" t="s">
        <v>202</v>
      </c>
      <c r="H285" s="158" t="str">
        <f t="shared" si="53"/>
        <v>100,00%</v>
      </c>
      <c r="I285" s="164">
        <f t="shared" si="55"/>
        <v>1</v>
      </c>
      <c r="J285" s="155">
        <f t="shared" ca="1" si="54"/>
        <v>1</v>
      </c>
      <c r="K285" s="155">
        <f t="shared" ca="1" si="56"/>
        <v>1</v>
      </c>
      <c r="L285" s="159">
        <f t="shared" si="51"/>
        <v>0</v>
      </c>
    </row>
    <row r="286" spans="1:12" x14ac:dyDescent="0.25">
      <c r="A286" s="439"/>
      <c r="B286" s="430"/>
      <c r="C286" s="170" t="s">
        <v>483</v>
      </c>
      <c r="D286" s="422" t="s">
        <v>482</v>
      </c>
      <c r="E286" s="169">
        <f t="shared" si="58"/>
        <v>0.16666666666666666</v>
      </c>
      <c r="F286" s="165">
        <v>0</v>
      </c>
      <c r="G286" s="159" t="s">
        <v>202</v>
      </c>
      <c r="H286" s="158" t="str">
        <f t="shared" si="53"/>
        <v>100,00%</v>
      </c>
      <c r="I286" s="164">
        <f t="shared" si="55"/>
        <v>1</v>
      </c>
      <c r="J286" s="155">
        <f t="shared" ca="1" si="54"/>
        <v>1</v>
      </c>
      <c r="K286" s="155">
        <f t="shared" ca="1" si="56"/>
        <v>1</v>
      </c>
      <c r="L286" s="159">
        <f t="shared" si="51"/>
        <v>0</v>
      </c>
    </row>
    <row r="287" spans="1:12" x14ac:dyDescent="0.25">
      <c r="A287" s="439"/>
      <c r="B287" s="430"/>
      <c r="C287" s="170" t="s">
        <v>481</v>
      </c>
      <c r="D287" s="422"/>
      <c r="E287" s="169">
        <f t="shared" si="58"/>
        <v>0.16666666666666666</v>
      </c>
      <c r="F287" s="165">
        <v>0</v>
      </c>
      <c r="G287" s="159" t="s">
        <v>202</v>
      </c>
      <c r="H287" s="158" t="str">
        <f t="shared" si="53"/>
        <v>100,00%</v>
      </c>
      <c r="I287" s="164">
        <f t="shared" si="55"/>
        <v>1</v>
      </c>
      <c r="J287" s="155">
        <f t="shared" ca="1" si="54"/>
        <v>1</v>
      </c>
      <c r="K287" s="155">
        <f t="shared" ca="1" si="56"/>
        <v>1</v>
      </c>
      <c r="L287" s="159">
        <f t="shared" si="51"/>
        <v>0</v>
      </c>
    </row>
    <row r="288" spans="1:12" x14ac:dyDescent="0.25">
      <c r="A288" s="439"/>
      <c r="B288" s="430"/>
      <c r="C288" s="170" t="s">
        <v>480</v>
      </c>
      <c r="D288" s="422"/>
      <c r="E288" s="169">
        <f t="shared" si="58"/>
        <v>0.16666666666666666</v>
      </c>
      <c r="F288" s="165">
        <v>0</v>
      </c>
      <c r="G288" s="159" t="s">
        <v>202</v>
      </c>
      <c r="H288" s="158" t="str">
        <f t="shared" si="53"/>
        <v>100,00%</v>
      </c>
      <c r="I288" s="164">
        <f t="shared" si="55"/>
        <v>1</v>
      </c>
      <c r="J288" s="155">
        <f t="shared" ca="1" si="54"/>
        <v>1</v>
      </c>
      <c r="K288" s="155">
        <f t="shared" ca="1" si="56"/>
        <v>1</v>
      </c>
      <c r="L288" s="159">
        <f t="shared" si="51"/>
        <v>0</v>
      </c>
    </row>
    <row r="289" spans="1:12" x14ac:dyDescent="0.25">
      <c r="A289" s="439"/>
      <c r="B289" s="430"/>
      <c r="C289" s="170" t="s">
        <v>479</v>
      </c>
      <c r="D289" s="422"/>
      <c r="E289" s="169">
        <f t="shared" si="58"/>
        <v>0.16666666666666666</v>
      </c>
      <c r="F289" s="165">
        <v>0</v>
      </c>
      <c r="G289" s="159" t="s">
        <v>202</v>
      </c>
      <c r="H289" s="158" t="str">
        <f t="shared" si="53"/>
        <v>100,00%</v>
      </c>
      <c r="I289" s="164">
        <f t="shared" si="55"/>
        <v>1</v>
      </c>
      <c r="J289" s="155">
        <f t="shared" ca="1" si="54"/>
        <v>1</v>
      </c>
      <c r="K289" s="155">
        <f t="shared" ca="1" si="56"/>
        <v>1</v>
      </c>
      <c r="L289" s="159">
        <f t="shared" si="51"/>
        <v>0</v>
      </c>
    </row>
    <row r="290" spans="1:12" x14ac:dyDescent="0.25">
      <c r="A290" s="439"/>
      <c r="B290" s="430"/>
      <c r="C290" s="170" t="s">
        <v>478</v>
      </c>
      <c r="D290" s="422"/>
      <c r="E290" s="169">
        <f t="shared" si="58"/>
        <v>0.16666666666666666</v>
      </c>
      <c r="F290" s="165">
        <v>0</v>
      </c>
      <c r="G290" s="159" t="s">
        <v>202</v>
      </c>
      <c r="H290" s="158" t="str">
        <f t="shared" si="53"/>
        <v>100,00%</v>
      </c>
      <c r="I290" s="164">
        <f t="shared" si="55"/>
        <v>1</v>
      </c>
      <c r="J290" s="155">
        <f t="shared" ca="1" si="54"/>
        <v>1</v>
      </c>
      <c r="K290" s="155">
        <f t="shared" ca="1" si="56"/>
        <v>1</v>
      </c>
      <c r="L290" s="159">
        <f t="shared" si="51"/>
        <v>0</v>
      </c>
    </row>
    <row r="291" spans="1:12" x14ac:dyDescent="0.25">
      <c r="A291" s="439"/>
      <c r="B291" s="430"/>
      <c r="C291" s="170" t="s">
        <v>477</v>
      </c>
      <c r="D291" s="422"/>
      <c r="E291" s="169">
        <f t="shared" si="58"/>
        <v>0.16666666666666666</v>
      </c>
      <c r="F291" s="165">
        <v>0</v>
      </c>
      <c r="G291" s="159" t="s">
        <v>202</v>
      </c>
      <c r="H291" s="158" t="str">
        <f t="shared" si="53"/>
        <v>100,00%</v>
      </c>
      <c r="I291" s="164">
        <f t="shared" si="55"/>
        <v>1</v>
      </c>
      <c r="J291" s="155">
        <f t="shared" ca="1" si="54"/>
        <v>1</v>
      </c>
      <c r="K291" s="155">
        <f t="shared" ca="1" si="56"/>
        <v>1</v>
      </c>
      <c r="L291" s="159">
        <f t="shared" si="51"/>
        <v>0</v>
      </c>
    </row>
    <row r="292" spans="1:12" x14ac:dyDescent="0.25">
      <c r="A292" s="439"/>
      <c r="B292" s="430"/>
      <c r="C292" s="170" t="s">
        <v>476</v>
      </c>
      <c r="D292" s="422"/>
      <c r="E292" s="169">
        <f t="shared" si="58"/>
        <v>0.16666666666666666</v>
      </c>
      <c r="F292" s="165">
        <v>0</v>
      </c>
      <c r="G292" s="159" t="s">
        <v>202</v>
      </c>
      <c r="H292" s="158" t="str">
        <f t="shared" si="53"/>
        <v>100,00%</v>
      </c>
      <c r="I292" s="164">
        <f t="shared" si="55"/>
        <v>1</v>
      </c>
      <c r="J292" s="155">
        <f t="shared" ca="1" si="54"/>
        <v>1</v>
      </c>
      <c r="K292" s="155">
        <f t="shared" ca="1" si="56"/>
        <v>1</v>
      </c>
      <c r="L292" s="159">
        <f t="shared" si="51"/>
        <v>0</v>
      </c>
    </row>
    <row r="293" spans="1:12" x14ac:dyDescent="0.25">
      <c r="A293" s="439"/>
      <c r="B293" s="430"/>
      <c r="C293" s="170" t="s">
        <v>475</v>
      </c>
      <c r="D293" s="422"/>
      <c r="E293" s="169">
        <f t="shared" si="58"/>
        <v>0.16666666666666666</v>
      </c>
      <c r="F293" s="165">
        <v>0</v>
      </c>
      <c r="G293" s="159" t="s">
        <v>202</v>
      </c>
      <c r="H293" s="158" t="str">
        <f t="shared" si="53"/>
        <v>100,00%</v>
      </c>
      <c r="I293" s="164">
        <f t="shared" si="55"/>
        <v>1</v>
      </c>
      <c r="J293" s="155">
        <f t="shared" ca="1" si="54"/>
        <v>1</v>
      </c>
      <c r="K293" s="155">
        <f t="shared" ca="1" si="56"/>
        <v>1</v>
      </c>
      <c r="L293" s="159">
        <f t="shared" si="51"/>
        <v>0</v>
      </c>
    </row>
    <row r="294" spans="1:12" x14ac:dyDescent="0.25">
      <c r="A294" s="439"/>
      <c r="B294" s="430"/>
      <c r="C294" s="170" t="s">
        <v>474</v>
      </c>
      <c r="D294" s="422"/>
      <c r="E294" s="169">
        <f t="shared" si="58"/>
        <v>0.16666666666666666</v>
      </c>
      <c r="F294" s="165">
        <v>0</v>
      </c>
      <c r="G294" s="159" t="s">
        <v>202</v>
      </c>
      <c r="H294" s="158" t="str">
        <f t="shared" si="53"/>
        <v>100,00%</v>
      </c>
      <c r="I294" s="164">
        <f t="shared" si="55"/>
        <v>1</v>
      </c>
      <c r="J294" s="155">
        <f t="shared" ca="1" si="54"/>
        <v>1</v>
      </c>
      <c r="K294" s="155">
        <f t="shared" ca="1" si="56"/>
        <v>1</v>
      </c>
      <c r="L294" s="159">
        <f t="shared" si="51"/>
        <v>0</v>
      </c>
    </row>
    <row r="295" spans="1:12" x14ac:dyDescent="0.25">
      <c r="A295" s="439"/>
      <c r="B295" s="430"/>
      <c r="C295" s="170" t="s">
        <v>473</v>
      </c>
      <c r="D295" s="422"/>
      <c r="E295" s="169">
        <f t="shared" si="58"/>
        <v>0.16666666666666666</v>
      </c>
      <c r="F295" s="165">
        <v>0</v>
      </c>
      <c r="G295" s="159" t="s">
        <v>202</v>
      </c>
      <c r="H295" s="158" t="str">
        <f t="shared" si="53"/>
        <v>100,00%</v>
      </c>
      <c r="I295" s="164">
        <f t="shared" si="55"/>
        <v>1</v>
      </c>
      <c r="J295" s="155">
        <f t="shared" ca="1" si="54"/>
        <v>1</v>
      </c>
      <c r="K295" s="155">
        <f t="shared" ca="1" si="56"/>
        <v>1</v>
      </c>
      <c r="L295" s="159">
        <f t="shared" si="51"/>
        <v>0</v>
      </c>
    </row>
    <row r="296" spans="1:12" x14ac:dyDescent="0.25">
      <c r="A296" s="439"/>
      <c r="B296" s="430"/>
      <c r="C296" s="170" t="s">
        <v>472</v>
      </c>
      <c r="D296" s="422"/>
      <c r="E296" s="169">
        <f t="shared" si="58"/>
        <v>0.16666666666666666</v>
      </c>
      <c r="F296" s="165">
        <v>0</v>
      </c>
      <c r="G296" s="159" t="s">
        <v>202</v>
      </c>
      <c r="H296" s="158" t="str">
        <f t="shared" si="53"/>
        <v>100,00%</v>
      </c>
      <c r="I296" s="164">
        <f t="shared" si="55"/>
        <v>1</v>
      </c>
      <c r="J296" s="155">
        <f t="shared" ca="1" si="54"/>
        <v>1</v>
      </c>
      <c r="K296" s="155">
        <f t="shared" ca="1" si="56"/>
        <v>1</v>
      </c>
      <c r="L296" s="159">
        <f t="shared" si="51"/>
        <v>0</v>
      </c>
    </row>
    <row r="297" spans="1:12" x14ac:dyDescent="0.25">
      <c r="A297" s="439"/>
      <c r="B297" s="430"/>
      <c r="C297" s="170" t="s">
        <v>471</v>
      </c>
      <c r="D297" s="422"/>
      <c r="E297" s="169">
        <f t="shared" si="58"/>
        <v>0.16666666666666666</v>
      </c>
      <c r="F297" s="165">
        <v>0</v>
      </c>
      <c r="G297" s="159" t="s">
        <v>202</v>
      </c>
      <c r="H297" s="158" t="str">
        <f t="shared" si="53"/>
        <v>100,00%</v>
      </c>
      <c r="I297" s="164">
        <f t="shared" si="55"/>
        <v>1</v>
      </c>
      <c r="J297" s="155">
        <f t="shared" ca="1" si="54"/>
        <v>1</v>
      </c>
      <c r="K297" s="155">
        <f t="shared" ca="1" si="56"/>
        <v>1</v>
      </c>
      <c r="L297" s="159">
        <f t="shared" ref="L297:L360" si="59">F297*E297</f>
        <v>0</v>
      </c>
    </row>
    <row r="298" spans="1:12" x14ac:dyDescent="0.25">
      <c r="A298" s="439"/>
      <c r="B298" s="430"/>
      <c r="C298" s="170" t="s">
        <v>470</v>
      </c>
      <c r="D298" s="422"/>
      <c r="E298" s="169">
        <f t="shared" si="58"/>
        <v>0.16666666666666666</v>
      </c>
      <c r="F298" s="165">
        <v>0</v>
      </c>
      <c r="G298" s="159" t="s">
        <v>202</v>
      </c>
      <c r="H298" s="158" t="str">
        <f t="shared" si="53"/>
        <v>100,00%</v>
      </c>
      <c r="I298" s="164">
        <f t="shared" si="55"/>
        <v>1</v>
      </c>
      <c r="J298" s="155">
        <f t="shared" ca="1" si="54"/>
        <v>1</v>
      </c>
      <c r="K298" s="155">
        <f t="shared" ca="1" si="56"/>
        <v>1</v>
      </c>
      <c r="L298" s="159">
        <f t="shared" si="59"/>
        <v>0</v>
      </c>
    </row>
    <row r="299" spans="1:12" x14ac:dyDescent="0.25">
      <c r="A299" s="439"/>
      <c r="B299" s="430"/>
      <c r="C299" s="170" t="s">
        <v>469</v>
      </c>
      <c r="D299" s="422" t="s">
        <v>468</v>
      </c>
      <c r="E299" s="169">
        <f t="shared" si="58"/>
        <v>0.16666666666666666</v>
      </c>
      <c r="F299" s="165">
        <v>0</v>
      </c>
      <c r="G299" s="159" t="s">
        <v>202</v>
      </c>
      <c r="H299" s="158" t="str">
        <f t="shared" si="53"/>
        <v>100,00%</v>
      </c>
      <c r="I299" s="164">
        <f t="shared" si="55"/>
        <v>1</v>
      </c>
      <c r="J299" s="155">
        <f t="shared" ca="1" si="54"/>
        <v>1</v>
      </c>
      <c r="K299" s="155">
        <f t="shared" ca="1" si="56"/>
        <v>1</v>
      </c>
      <c r="L299" s="159">
        <f t="shared" si="59"/>
        <v>0</v>
      </c>
    </row>
    <row r="300" spans="1:12" x14ac:dyDescent="0.25">
      <c r="A300" s="439"/>
      <c r="B300" s="430"/>
      <c r="C300" s="170" t="s">
        <v>467</v>
      </c>
      <c r="D300" s="422"/>
      <c r="E300" s="169">
        <f t="shared" si="58"/>
        <v>0.16666666666666666</v>
      </c>
      <c r="F300" s="165">
        <v>0</v>
      </c>
      <c r="G300" s="159" t="s">
        <v>202</v>
      </c>
      <c r="H300" s="158" t="str">
        <f t="shared" si="53"/>
        <v>100,00%</v>
      </c>
      <c r="I300" s="164">
        <f t="shared" si="55"/>
        <v>1</v>
      </c>
      <c r="J300" s="155">
        <f t="shared" ca="1" si="54"/>
        <v>1</v>
      </c>
      <c r="K300" s="155">
        <f t="shared" ca="1" si="56"/>
        <v>1</v>
      </c>
      <c r="L300" s="159">
        <f t="shared" si="59"/>
        <v>0</v>
      </c>
    </row>
    <row r="301" spans="1:12" x14ac:dyDescent="0.25">
      <c r="A301" s="439"/>
      <c r="B301" s="430"/>
      <c r="C301" s="170" t="s">
        <v>466</v>
      </c>
      <c r="D301" s="422"/>
      <c r="E301" s="169">
        <f t="shared" si="58"/>
        <v>0.16666666666666666</v>
      </c>
      <c r="F301" s="165">
        <v>0</v>
      </c>
      <c r="G301" s="159" t="s">
        <v>202</v>
      </c>
      <c r="H301" s="158" t="str">
        <f t="shared" si="53"/>
        <v>100,00%</v>
      </c>
      <c r="I301" s="164">
        <f t="shared" si="55"/>
        <v>1</v>
      </c>
      <c r="J301" s="155">
        <f t="shared" ca="1" si="54"/>
        <v>1</v>
      </c>
      <c r="K301" s="155">
        <f t="shared" ca="1" si="56"/>
        <v>1</v>
      </c>
      <c r="L301" s="159">
        <f t="shared" si="59"/>
        <v>0</v>
      </c>
    </row>
    <row r="302" spans="1:12" x14ac:dyDescent="0.25">
      <c r="A302" s="439"/>
      <c r="B302" s="430"/>
      <c r="C302" s="170" t="s">
        <v>465</v>
      </c>
      <c r="D302" s="422"/>
      <c r="E302" s="169">
        <f t="shared" si="58"/>
        <v>0.16666666666666666</v>
      </c>
      <c r="F302" s="165">
        <v>0</v>
      </c>
      <c r="G302" s="159" t="s">
        <v>202</v>
      </c>
      <c r="H302" s="158" t="str">
        <f t="shared" si="53"/>
        <v>100,00%</v>
      </c>
      <c r="I302" s="164">
        <f t="shared" si="55"/>
        <v>1</v>
      </c>
      <c r="J302" s="155">
        <f t="shared" ca="1" si="54"/>
        <v>1</v>
      </c>
      <c r="K302" s="155">
        <f t="shared" ca="1" si="56"/>
        <v>1</v>
      </c>
      <c r="L302" s="159">
        <f t="shared" si="59"/>
        <v>0</v>
      </c>
    </row>
    <row r="303" spans="1:12" x14ac:dyDescent="0.25">
      <c r="A303" s="439"/>
      <c r="B303" s="430"/>
      <c r="C303" s="170" t="s">
        <v>464</v>
      </c>
      <c r="D303" s="422"/>
      <c r="E303" s="169">
        <f t="shared" si="58"/>
        <v>0.16666666666666666</v>
      </c>
      <c r="F303" s="165">
        <v>0</v>
      </c>
      <c r="G303" s="159" t="s">
        <v>202</v>
      </c>
      <c r="H303" s="158" t="str">
        <f t="shared" si="53"/>
        <v>100,00%</v>
      </c>
      <c r="I303" s="164">
        <f t="shared" si="55"/>
        <v>1</v>
      </c>
      <c r="J303" s="155">
        <f t="shared" ca="1" si="54"/>
        <v>1</v>
      </c>
      <c r="K303" s="155">
        <f t="shared" ca="1" si="56"/>
        <v>1</v>
      </c>
      <c r="L303" s="159">
        <f t="shared" si="59"/>
        <v>0</v>
      </c>
    </row>
    <row r="304" spans="1:12" x14ac:dyDescent="0.25">
      <c r="A304" s="439"/>
      <c r="B304" s="430"/>
      <c r="C304" s="170" t="s">
        <v>463</v>
      </c>
      <c r="D304" s="422"/>
      <c r="E304" s="169">
        <f t="shared" si="58"/>
        <v>0.16666666666666666</v>
      </c>
      <c r="F304" s="165">
        <v>0</v>
      </c>
      <c r="G304" s="159" t="s">
        <v>202</v>
      </c>
      <c r="H304" s="158" t="str">
        <f t="shared" si="53"/>
        <v>100,00%</v>
      </c>
      <c r="I304" s="164">
        <f t="shared" si="55"/>
        <v>1</v>
      </c>
      <c r="J304" s="155">
        <f t="shared" ca="1" si="54"/>
        <v>1</v>
      </c>
      <c r="K304" s="155">
        <f t="shared" ca="1" si="56"/>
        <v>1</v>
      </c>
      <c r="L304" s="159">
        <f t="shared" si="59"/>
        <v>0</v>
      </c>
    </row>
    <row r="305" spans="1:12" x14ac:dyDescent="0.25">
      <c r="A305" s="439"/>
      <c r="B305" s="430"/>
      <c r="C305" s="170" t="s">
        <v>462</v>
      </c>
      <c r="D305" s="422"/>
      <c r="E305" s="169">
        <f t="shared" si="58"/>
        <v>0.16666666666666666</v>
      </c>
      <c r="F305" s="165">
        <v>0</v>
      </c>
      <c r="G305" s="159" t="s">
        <v>202</v>
      </c>
      <c r="H305" s="158" t="str">
        <f t="shared" si="53"/>
        <v>100,00%</v>
      </c>
      <c r="I305" s="164">
        <f t="shared" si="55"/>
        <v>1</v>
      </c>
      <c r="J305" s="155">
        <f t="shared" ca="1" si="54"/>
        <v>1</v>
      </c>
      <c r="K305" s="155">
        <f t="shared" ca="1" si="56"/>
        <v>1</v>
      </c>
      <c r="L305" s="159">
        <f t="shared" si="59"/>
        <v>0</v>
      </c>
    </row>
    <row r="306" spans="1:12" x14ac:dyDescent="0.25">
      <c r="A306" s="439"/>
      <c r="B306" s="430"/>
      <c r="C306" s="170" t="s">
        <v>461</v>
      </c>
      <c r="D306" s="422"/>
      <c r="E306" s="169">
        <f t="shared" si="58"/>
        <v>0.16666666666666666</v>
      </c>
      <c r="F306" s="165">
        <v>0</v>
      </c>
      <c r="G306" s="159" t="s">
        <v>202</v>
      </c>
      <c r="H306" s="158" t="str">
        <f t="shared" si="53"/>
        <v>100,00%</v>
      </c>
      <c r="I306" s="164">
        <f t="shared" si="55"/>
        <v>1</v>
      </c>
      <c r="J306" s="155">
        <f t="shared" ca="1" si="54"/>
        <v>1</v>
      </c>
      <c r="K306" s="155">
        <f t="shared" ca="1" si="56"/>
        <v>1</v>
      </c>
      <c r="L306" s="159">
        <f t="shared" si="59"/>
        <v>0</v>
      </c>
    </row>
    <row r="307" spans="1:12" x14ac:dyDescent="0.25">
      <c r="A307" s="439"/>
      <c r="B307" s="430"/>
      <c r="C307" s="170" t="s">
        <v>460</v>
      </c>
      <c r="D307" s="422"/>
      <c r="E307" s="169">
        <f t="shared" si="58"/>
        <v>0.16666666666666666</v>
      </c>
      <c r="F307" s="165">
        <v>0</v>
      </c>
      <c r="G307" s="159" t="s">
        <v>202</v>
      </c>
      <c r="H307" s="158" t="str">
        <f t="shared" si="53"/>
        <v>100,00%</v>
      </c>
      <c r="I307" s="164">
        <f t="shared" si="55"/>
        <v>1</v>
      </c>
      <c r="J307" s="155">
        <f t="shared" ca="1" si="54"/>
        <v>1</v>
      </c>
      <c r="K307" s="155">
        <f t="shared" ca="1" si="56"/>
        <v>1</v>
      </c>
      <c r="L307" s="159">
        <f t="shared" si="59"/>
        <v>0</v>
      </c>
    </row>
    <row r="308" spans="1:12" x14ac:dyDescent="0.25">
      <c r="A308" s="439"/>
      <c r="B308" s="430"/>
      <c r="C308" s="170" t="s">
        <v>459</v>
      </c>
      <c r="D308" s="422"/>
      <c r="E308" s="169">
        <f t="shared" si="58"/>
        <v>0.16666666666666666</v>
      </c>
      <c r="F308" s="165">
        <v>0</v>
      </c>
      <c r="G308" s="159" t="s">
        <v>202</v>
      </c>
      <c r="H308" s="158" t="str">
        <f t="shared" si="53"/>
        <v>100,00%</v>
      </c>
      <c r="I308" s="164">
        <f t="shared" si="55"/>
        <v>1</v>
      </c>
      <c r="J308" s="155">
        <f t="shared" ca="1" si="54"/>
        <v>1</v>
      </c>
      <c r="K308" s="155">
        <f t="shared" ca="1" si="56"/>
        <v>1</v>
      </c>
      <c r="L308" s="159">
        <f t="shared" si="59"/>
        <v>0</v>
      </c>
    </row>
    <row r="309" spans="1:12" x14ac:dyDescent="0.25">
      <c r="A309" s="439"/>
      <c r="B309" s="430"/>
      <c r="C309" s="170" t="s">
        <v>458</v>
      </c>
      <c r="D309" s="422"/>
      <c r="E309" s="169">
        <f t="shared" si="58"/>
        <v>0.16666666666666666</v>
      </c>
      <c r="F309" s="165">
        <v>0</v>
      </c>
      <c r="G309" s="159" t="s">
        <v>202</v>
      </c>
      <c r="H309" s="158" t="str">
        <f t="shared" si="53"/>
        <v>100,00%</v>
      </c>
      <c r="I309" s="164">
        <f t="shared" si="55"/>
        <v>1</v>
      </c>
      <c r="J309" s="155">
        <f t="shared" ca="1" si="54"/>
        <v>1</v>
      </c>
      <c r="K309" s="155">
        <f t="shared" ca="1" si="56"/>
        <v>1</v>
      </c>
      <c r="L309" s="159">
        <f t="shared" si="59"/>
        <v>0</v>
      </c>
    </row>
    <row r="310" spans="1:12" x14ac:dyDescent="0.25">
      <c r="A310" s="439"/>
      <c r="B310" s="430"/>
      <c r="C310" s="170" t="s">
        <v>457</v>
      </c>
      <c r="D310" s="422"/>
      <c r="E310" s="169">
        <f t="shared" si="58"/>
        <v>0.16666666666666666</v>
      </c>
      <c r="F310" s="165">
        <v>0</v>
      </c>
      <c r="G310" s="159" t="s">
        <v>202</v>
      </c>
      <c r="H310" s="158" t="str">
        <f t="shared" si="53"/>
        <v>100,00%</v>
      </c>
      <c r="I310" s="164">
        <f t="shared" si="55"/>
        <v>1</v>
      </c>
      <c r="J310" s="155">
        <f t="shared" ca="1" si="54"/>
        <v>1</v>
      </c>
      <c r="K310" s="155">
        <f t="shared" ca="1" si="56"/>
        <v>1</v>
      </c>
      <c r="L310" s="159">
        <f t="shared" si="59"/>
        <v>0</v>
      </c>
    </row>
    <row r="311" spans="1:12" x14ac:dyDescent="0.25">
      <c r="A311" s="439"/>
      <c r="B311" s="430"/>
      <c r="C311" s="170" t="s">
        <v>456</v>
      </c>
      <c r="D311" s="422"/>
      <c r="E311" s="169">
        <f t="shared" si="58"/>
        <v>0.16666666666666666</v>
      </c>
      <c r="F311" s="165">
        <v>0</v>
      </c>
      <c r="G311" s="159" t="s">
        <v>202</v>
      </c>
      <c r="H311" s="158" t="str">
        <f t="shared" si="53"/>
        <v>100,00%</v>
      </c>
      <c r="I311" s="164">
        <f t="shared" si="55"/>
        <v>1</v>
      </c>
      <c r="J311" s="155">
        <f t="shared" ca="1" si="54"/>
        <v>1</v>
      </c>
      <c r="K311" s="155">
        <f t="shared" ca="1" si="56"/>
        <v>1</v>
      </c>
      <c r="L311" s="159">
        <f t="shared" si="59"/>
        <v>0</v>
      </c>
    </row>
    <row r="312" spans="1:12" x14ac:dyDescent="0.25">
      <c r="A312" s="439"/>
      <c r="B312" s="430" t="s">
        <v>455</v>
      </c>
      <c r="C312" s="170" t="s">
        <v>454</v>
      </c>
      <c r="D312" s="422" t="s">
        <v>453</v>
      </c>
      <c r="E312" s="169">
        <f t="shared" ref="E312:E343" si="60">1/6</f>
        <v>0.16666666666666666</v>
      </c>
      <c r="F312" s="165">
        <v>0</v>
      </c>
      <c r="G312" s="159" t="s">
        <v>202</v>
      </c>
      <c r="H312" s="158" t="str">
        <f t="shared" si="53"/>
        <v>100,00%</v>
      </c>
      <c r="I312" s="164">
        <f t="shared" si="55"/>
        <v>1</v>
      </c>
      <c r="J312" s="155">
        <f t="shared" ca="1" si="54"/>
        <v>1</v>
      </c>
      <c r="K312" s="155">
        <f t="shared" ca="1" si="56"/>
        <v>1</v>
      </c>
      <c r="L312" s="159">
        <f t="shared" si="59"/>
        <v>0</v>
      </c>
    </row>
    <row r="313" spans="1:12" x14ac:dyDescent="0.25">
      <c r="A313" s="439"/>
      <c r="B313" s="430"/>
      <c r="C313" s="170" t="s">
        <v>452</v>
      </c>
      <c r="D313" s="422"/>
      <c r="E313" s="169">
        <f t="shared" si="60"/>
        <v>0.16666666666666666</v>
      </c>
      <c r="F313" s="165">
        <v>0</v>
      </c>
      <c r="G313" s="159" t="s">
        <v>202</v>
      </c>
      <c r="H313" s="158" t="str">
        <f t="shared" si="53"/>
        <v>100,00%</v>
      </c>
      <c r="I313" s="164">
        <f t="shared" si="55"/>
        <v>1</v>
      </c>
      <c r="J313" s="155">
        <f t="shared" ca="1" si="54"/>
        <v>1</v>
      </c>
      <c r="K313" s="155">
        <f t="shared" ca="1" si="56"/>
        <v>1</v>
      </c>
      <c r="L313" s="159">
        <f t="shared" si="59"/>
        <v>0</v>
      </c>
    </row>
    <row r="314" spans="1:12" x14ac:dyDescent="0.25">
      <c r="A314" s="439"/>
      <c r="B314" s="430"/>
      <c r="C314" s="170" t="s">
        <v>437</v>
      </c>
      <c r="D314" s="422"/>
      <c r="E314" s="169">
        <f t="shared" si="60"/>
        <v>0.16666666666666666</v>
      </c>
      <c r="F314" s="165">
        <v>0</v>
      </c>
      <c r="G314" s="159" t="s">
        <v>202</v>
      </c>
      <c r="H314" s="158" t="str">
        <f t="shared" si="53"/>
        <v>100,00%</v>
      </c>
      <c r="I314" s="164">
        <f t="shared" si="55"/>
        <v>1</v>
      </c>
      <c r="J314" s="155">
        <f t="shared" ca="1" si="54"/>
        <v>1</v>
      </c>
      <c r="K314" s="155">
        <f t="shared" ca="1" si="56"/>
        <v>1</v>
      </c>
      <c r="L314" s="159">
        <f t="shared" si="59"/>
        <v>0</v>
      </c>
    </row>
    <row r="315" spans="1:12" x14ac:dyDescent="0.25">
      <c r="A315" s="439"/>
      <c r="B315" s="430"/>
      <c r="C315" s="170" t="s">
        <v>436</v>
      </c>
      <c r="D315" s="422"/>
      <c r="E315" s="169">
        <f t="shared" si="60"/>
        <v>0.16666666666666666</v>
      </c>
      <c r="F315" s="165">
        <v>0</v>
      </c>
      <c r="G315" s="159" t="s">
        <v>202</v>
      </c>
      <c r="H315" s="158" t="str">
        <f t="shared" si="53"/>
        <v>100,00%</v>
      </c>
      <c r="I315" s="164">
        <f t="shared" si="55"/>
        <v>1</v>
      </c>
      <c r="J315" s="155">
        <f t="shared" ca="1" si="54"/>
        <v>1</v>
      </c>
      <c r="K315" s="155">
        <f t="shared" ca="1" si="56"/>
        <v>1</v>
      </c>
      <c r="L315" s="159">
        <f t="shared" si="59"/>
        <v>0</v>
      </c>
    </row>
    <row r="316" spans="1:12" x14ac:dyDescent="0.25">
      <c r="A316" s="439"/>
      <c r="B316" s="430"/>
      <c r="C316" s="170" t="s">
        <v>451</v>
      </c>
      <c r="D316" s="422"/>
      <c r="E316" s="169">
        <f t="shared" si="60"/>
        <v>0.16666666666666666</v>
      </c>
      <c r="F316" s="165">
        <v>0</v>
      </c>
      <c r="G316" s="159" t="s">
        <v>202</v>
      </c>
      <c r="H316" s="158" t="str">
        <f t="shared" si="53"/>
        <v>100,00%</v>
      </c>
      <c r="I316" s="164">
        <f t="shared" si="55"/>
        <v>1</v>
      </c>
      <c r="J316" s="155">
        <f t="shared" ca="1" si="54"/>
        <v>1</v>
      </c>
      <c r="K316" s="155">
        <f t="shared" ca="1" si="56"/>
        <v>1</v>
      </c>
      <c r="L316" s="159">
        <f t="shared" si="59"/>
        <v>0</v>
      </c>
    </row>
    <row r="317" spans="1:12" x14ac:dyDescent="0.25">
      <c r="A317" s="439"/>
      <c r="B317" s="430"/>
      <c r="C317" s="170" t="s">
        <v>450</v>
      </c>
      <c r="D317" s="422" t="s">
        <v>449</v>
      </c>
      <c r="E317" s="169">
        <f t="shared" si="60"/>
        <v>0.16666666666666666</v>
      </c>
      <c r="F317" s="165">
        <v>0</v>
      </c>
      <c r="G317" s="159" t="s">
        <v>202</v>
      </c>
      <c r="H317" s="158" t="str">
        <f t="shared" ref="H317:H380" si="61">IF(G317="O",(($O$13-(F317*E317))/($O$13)),"100,00%")</f>
        <v>100,00%</v>
      </c>
      <c r="I317" s="164">
        <f t="shared" si="55"/>
        <v>1</v>
      </c>
      <c r="J317" s="155">
        <f t="shared" ref="J317:J380" ca="1" si="62">(($O$13-(F317*E317))/($O$13))</f>
        <v>1</v>
      </c>
      <c r="K317" s="155">
        <f t="shared" ca="1" si="56"/>
        <v>1</v>
      </c>
      <c r="L317" s="159">
        <f t="shared" si="59"/>
        <v>0</v>
      </c>
    </row>
    <row r="318" spans="1:12" x14ac:dyDescent="0.25">
      <c r="A318" s="439"/>
      <c r="B318" s="430"/>
      <c r="C318" s="170" t="s">
        <v>448</v>
      </c>
      <c r="D318" s="422"/>
      <c r="E318" s="169">
        <f t="shared" si="60"/>
        <v>0.16666666666666666</v>
      </c>
      <c r="F318" s="165">
        <v>0</v>
      </c>
      <c r="G318" s="159" t="s">
        <v>202</v>
      </c>
      <c r="H318" s="158" t="str">
        <f t="shared" si="61"/>
        <v>100,00%</v>
      </c>
      <c r="I318" s="164">
        <f t="shared" ref="I318:I381" si="63">I317*H318</f>
        <v>1</v>
      </c>
      <c r="J318" s="155">
        <f t="shared" ca="1" si="62"/>
        <v>1</v>
      </c>
      <c r="K318" s="155">
        <f t="shared" ref="K318:K381" ca="1" si="64">K317*J318</f>
        <v>1</v>
      </c>
      <c r="L318" s="159">
        <f t="shared" si="59"/>
        <v>0</v>
      </c>
    </row>
    <row r="319" spans="1:12" x14ac:dyDescent="0.25">
      <c r="A319" s="439"/>
      <c r="B319" s="430"/>
      <c r="C319" s="170" t="s">
        <v>447</v>
      </c>
      <c r="D319" s="422"/>
      <c r="E319" s="169">
        <f t="shared" si="60"/>
        <v>0.16666666666666666</v>
      </c>
      <c r="F319" s="165">
        <v>0</v>
      </c>
      <c r="G319" s="159" t="s">
        <v>202</v>
      </c>
      <c r="H319" s="158" t="str">
        <f t="shared" si="61"/>
        <v>100,00%</v>
      </c>
      <c r="I319" s="164">
        <f t="shared" si="63"/>
        <v>1</v>
      </c>
      <c r="J319" s="155">
        <f t="shared" ca="1" si="62"/>
        <v>1</v>
      </c>
      <c r="K319" s="155">
        <f t="shared" ca="1" si="64"/>
        <v>1</v>
      </c>
      <c r="L319" s="159">
        <f t="shared" si="59"/>
        <v>0</v>
      </c>
    </row>
    <row r="320" spans="1:12" x14ac:dyDescent="0.25">
      <c r="A320" s="439"/>
      <c r="B320" s="430"/>
      <c r="C320" s="170" t="s">
        <v>446</v>
      </c>
      <c r="D320" s="422"/>
      <c r="E320" s="169">
        <f t="shared" si="60"/>
        <v>0.16666666666666666</v>
      </c>
      <c r="F320" s="165">
        <v>0</v>
      </c>
      <c r="G320" s="159" t="s">
        <v>202</v>
      </c>
      <c r="H320" s="158" t="str">
        <f t="shared" si="61"/>
        <v>100,00%</v>
      </c>
      <c r="I320" s="164">
        <f t="shared" si="63"/>
        <v>1</v>
      </c>
      <c r="J320" s="155">
        <f t="shared" ca="1" si="62"/>
        <v>1</v>
      </c>
      <c r="K320" s="155">
        <f t="shared" ca="1" si="64"/>
        <v>1</v>
      </c>
      <c r="L320" s="159">
        <f t="shared" si="59"/>
        <v>0</v>
      </c>
    </row>
    <row r="321" spans="1:12" x14ac:dyDescent="0.25">
      <c r="A321" s="439"/>
      <c r="B321" s="430"/>
      <c r="C321" s="170" t="s">
        <v>445</v>
      </c>
      <c r="D321" s="422"/>
      <c r="E321" s="169">
        <f t="shared" si="60"/>
        <v>0.16666666666666666</v>
      </c>
      <c r="F321" s="165">
        <v>0</v>
      </c>
      <c r="G321" s="159" t="s">
        <v>202</v>
      </c>
      <c r="H321" s="158" t="str">
        <f t="shared" si="61"/>
        <v>100,00%</v>
      </c>
      <c r="I321" s="164">
        <f t="shared" si="63"/>
        <v>1</v>
      </c>
      <c r="J321" s="155">
        <f t="shared" ca="1" si="62"/>
        <v>1</v>
      </c>
      <c r="K321" s="155">
        <f t="shared" ca="1" si="64"/>
        <v>1</v>
      </c>
      <c r="L321" s="159">
        <f t="shared" si="59"/>
        <v>0</v>
      </c>
    </row>
    <row r="322" spans="1:12" x14ac:dyDescent="0.25">
      <c r="A322" s="439"/>
      <c r="B322" s="430"/>
      <c r="C322" s="170" t="s">
        <v>444</v>
      </c>
      <c r="D322" s="422"/>
      <c r="E322" s="169">
        <f t="shared" si="60"/>
        <v>0.16666666666666666</v>
      </c>
      <c r="F322" s="165">
        <v>0</v>
      </c>
      <c r="G322" s="159" t="s">
        <v>202</v>
      </c>
      <c r="H322" s="158" t="str">
        <f t="shared" si="61"/>
        <v>100,00%</v>
      </c>
      <c r="I322" s="164">
        <f t="shared" si="63"/>
        <v>1</v>
      </c>
      <c r="J322" s="155">
        <f t="shared" ca="1" si="62"/>
        <v>1</v>
      </c>
      <c r="K322" s="155">
        <f t="shared" ca="1" si="64"/>
        <v>1</v>
      </c>
      <c r="L322" s="159">
        <f t="shared" si="59"/>
        <v>0</v>
      </c>
    </row>
    <row r="323" spans="1:12" x14ac:dyDescent="0.25">
      <c r="A323" s="439"/>
      <c r="B323" s="430"/>
      <c r="C323" s="170" t="s">
        <v>443</v>
      </c>
      <c r="D323" s="422"/>
      <c r="E323" s="169">
        <f t="shared" si="60"/>
        <v>0.16666666666666666</v>
      </c>
      <c r="F323" s="165">
        <v>0</v>
      </c>
      <c r="G323" s="159" t="s">
        <v>202</v>
      </c>
      <c r="H323" s="158" t="str">
        <f t="shared" si="61"/>
        <v>100,00%</v>
      </c>
      <c r="I323" s="164">
        <f t="shared" si="63"/>
        <v>1</v>
      </c>
      <c r="J323" s="155">
        <f t="shared" ca="1" si="62"/>
        <v>1</v>
      </c>
      <c r="K323" s="155">
        <f t="shared" ca="1" si="64"/>
        <v>1</v>
      </c>
      <c r="L323" s="159">
        <f t="shared" si="59"/>
        <v>0</v>
      </c>
    </row>
    <row r="324" spans="1:12" x14ac:dyDescent="0.25">
      <c r="A324" s="439"/>
      <c r="B324" s="430"/>
      <c r="C324" s="170" t="s">
        <v>442</v>
      </c>
      <c r="D324" s="422"/>
      <c r="E324" s="169">
        <f t="shared" si="60"/>
        <v>0.16666666666666666</v>
      </c>
      <c r="F324" s="165">
        <v>0</v>
      </c>
      <c r="G324" s="159" t="s">
        <v>202</v>
      </c>
      <c r="H324" s="158" t="str">
        <f t="shared" si="61"/>
        <v>100,00%</v>
      </c>
      <c r="I324" s="164">
        <f t="shared" si="63"/>
        <v>1</v>
      </c>
      <c r="J324" s="155">
        <f t="shared" ca="1" si="62"/>
        <v>1</v>
      </c>
      <c r="K324" s="155">
        <f t="shared" ca="1" si="64"/>
        <v>1</v>
      </c>
      <c r="L324" s="159">
        <f t="shared" si="59"/>
        <v>0</v>
      </c>
    </row>
    <row r="325" spans="1:12" x14ac:dyDescent="0.25">
      <c r="A325" s="439"/>
      <c r="B325" s="430" t="s">
        <v>441</v>
      </c>
      <c r="C325" s="170" t="s">
        <v>440</v>
      </c>
      <c r="D325" s="422" t="s">
        <v>439</v>
      </c>
      <c r="E325" s="169">
        <f t="shared" si="60"/>
        <v>0.16666666666666666</v>
      </c>
      <c r="F325" s="165">
        <v>0</v>
      </c>
      <c r="G325" s="159" t="s">
        <v>202</v>
      </c>
      <c r="H325" s="158" t="str">
        <f t="shared" si="61"/>
        <v>100,00%</v>
      </c>
      <c r="I325" s="164">
        <f t="shared" si="63"/>
        <v>1</v>
      </c>
      <c r="J325" s="155">
        <f t="shared" ca="1" si="62"/>
        <v>1</v>
      </c>
      <c r="K325" s="155">
        <f t="shared" ca="1" si="64"/>
        <v>1</v>
      </c>
      <c r="L325" s="159">
        <f t="shared" si="59"/>
        <v>0</v>
      </c>
    </row>
    <row r="326" spans="1:12" x14ac:dyDescent="0.25">
      <c r="A326" s="439"/>
      <c r="B326" s="430"/>
      <c r="C326" s="170" t="s">
        <v>438</v>
      </c>
      <c r="D326" s="422"/>
      <c r="E326" s="169">
        <f t="shared" si="60"/>
        <v>0.16666666666666666</v>
      </c>
      <c r="F326" s="165">
        <v>0</v>
      </c>
      <c r="G326" s="159" t="s">
        <v>202</v>
      </c>
      <c r="H326" s="158" t="str">
        <f t="shared" si="61"/>
        <v>100,00%</v>
      </c>
      <c r="I326" s="164">
        <f t="shared" si="63"/>
        <v>1</v>
      </c>
      <c r="J326" s="155">
        <f t="shared" ca="1" si="62"/>
        <v>1</v>
      </c>
      <c r="K326" s="155">
        <f t="shared" ca="1" si="64"/>
        <v>1</v>
      </c>
      <c r="L326" s="159">
        <f t="shared" si="59"/>
        <v>0</v>
      </c>
    </row>
    <row r="327" spans="1:12" x14ac:dyDescent="0.25">
      <c r="A327" s="439"/>
      <c r="B327" s="430"/>
      <c r="C327" s="170" t="s">
        <v>437</v>
      </c>
      <c r="D327" s="422"/>
      <c r="E327" s="169">
        <f t="shared" si="60"/>
        <v>0.16666666666666666</v>
      </c>
      <c r="F327" s="165">
        <v>0</v>
      </c>
      <c r="G327" s="159" t="s">
        <v>202</v>
      </c>
      <c r="H327" s="158" t="str">
        <f t="shared" si="61"/>
        <v>100,00%</v>
      </c>
      <c r="I327" s="164">
        <f t="shared" si="63"/>
        <v>1</v>
      </c>
      <c r="J327" s="155">
        <f t="shared" ca="1" si="62"/>
        <v>1</v>
      </c>
      <c r="K327" s="155">
        <f t="shared" ca="1" si="64"/>
        <v>1</v>
      </c>
      <c r="L327" s="159">
        <f t="shared" si="59"/>
        <v>0</v>
      </c>
    </row>
    <row r="328" spans="1:12" x14ac:dyDescent="0.25">
      <c r="A328" s="439"/>
      <c r="B328" s="430"/>
      <c r="C328" s="170" t="s">
        <v>436</v>
      </c>
      <c r="D328" s="422"/>
      <c r="E328" s="169">
        <f t="shared" si="60"/>
        <v>0.16666666666666666</v>
      </c>
      <c r="F328" s="165">
        <v>0</v>
      </c>
      <c r="G328" s="159" t="s">
        <v>202</v>
      </c>
      <c r="H328" s="158" t="str">
        <f t="shared" si="61"/>
        <v>100,00%</v>
      </c>
      <c r="I328" s="164">
        <f t="shared" si="63"/>
        <v>1</v>
      </c>
      <c r="J328" s="155">
        <f t="shared" ca="1" si="62"/>
        <v>1</v>
      </c>
      <c r="K328" s="155">
        <f t="shared" ca="1" si="64"/>
        <v>1</v>
      </c>
      <c r="L328" s="159">
        <f t="shared" si="59"/>
        <v>0</v>
      </c>
    </row>
    <row r="329" spans="1:12" x14ac:dyDescent="0.25">
      <c r="A329" s="439"/>
      <c r="B329" s="430"/>
      <c r="C329" s="170" t="s">
        <v>435</v>
      </c>
      <c r="D329" s="422" t="s">
        <v>434</v>
      </c>
      <c r="E329" s="169">
        <f t="shared" si="60"/>
        <v>0.16666666666666666</v>
      </c>
      <c r="F329" s="165">
        <v>0</v>
      </c>
      <c r="G329" s="159" t="s">
        <v>202</v>
      </c>
      <c r="H329" s="158" t="str">
        <f t="shared" si="61"/>
        <v>100,00%</v>
      </c>
      <c r="I329" s="164">
        <f t="shared" si="63"/>
        <v>1</v>
      </c>
      <c r="J329" s="155">
        <f t="shared" ca="1" si="62"/>
        <v>1</v>
      </c>
      <c r="K329" s="155">
        <f t="shared" ca="1" si="64"/>
        <v>1</v>
      </c>
      <c r="L329" s="159">
        <f t="shared" si="59"/>
        <v>0</v>
      </c>
    </row>
    <row r="330" spans="1:12" x14ac:dyDescent="0.25">
      <c r="A330" s="439"/>
      <c r="B330" s="430"/>
      <c r="C330" s="170" t="s">
        <v>433</v>
      </c>
      <c r="D330" s="422"/>
      <c r="E330" s="169">
        <f t="shared" si="60"/>
        <v>0.16666666666666666</v>
      </c>
      <c r="F330" s="165">
        <v>0</v>
      </c>
      <c r="G330" s="159" t="s">
        <v>202</v>
      </c>
      <c r="H330" s="158" t="str">
        <f t="shared" si="61"/>
        <v>100,00%</v>
      </c>
      <c r="I330" s="164">
        <f t="shared" si="63"/>
        <v>1</v>
      </c>
      <c r="J330" s="155">
        <f t="shared" ca="1" si="62"/>
        <v>1</v>
      </c>
      <c r="K330" s="155">
        <f t="shared" ca="1" si="64"/>
        <v>1</v>
      </c>
      <c r="L330" s="159">
        <f t="shared" si="59"/>
        <v>0</v>
      </c>
    </row>
    <row r="331" spans="1:12" x14ac:dyDescent="0.25">
      <c r="A331" s="439"/>
      <c r="B331" s="430"/>
      <c r="C331" s="170" t="s">
        <v>432</v>
      </c>
      <c r="D331" s="422"/>
      <c r="E331" s="169">
        <f t="shared" si="60"/>
        <v>0.16666666666666666</v>
      </c>
      <c r="F331" s="165">
        <v>0</v>
      </c>
      <c r="G331" s="159" t="s">
        <v>202</v>
      </c>
      <c r="H331" s="158" t="str">
        <f t="shared" si="61"/>
        <v>100,00%</v>
      </c>
      <c r="I331" s="164">
        <f t="shared" si="63"/>
        <v>1</v>
      </c>
      <c r="J331" s="155">
        <f t="shared" ca="1" si="62"/>
        <v>1</v>
      </c>
      <c r="K331" s="155">
        <f t="shared" ca="1" si="64"/>
        <v>1</v>
      </c>
      <c r="L331" s="159">
        <f t="shared" si="59"/>
        <v>0</v>
      </c>
    </row>
    <row r="332" spans="1:12" x14ac:dyDescent="0.25">
      <c r="A332" s="439"/>
      <c r="B332" s="430"/>
      <c r="C332" s="170" t="s">
        <v>431</v>
      </c>
      <c r="D332" s="422" t="s">
        <v>430</v>
      </c>
      <c r="E332" s="169">
        <f t="shared" si="60"/>
        <v>0.16666666666666666</v>
      </c>
      <c r="F332" s="165">
        <v>0</v>
      </c>
      <c r="G332" s="159" t="s">
        <v>202</v>
      </c>
      <c r="H332" s="158" t="str">
        <f t="shared" si="61"/>
        <v>100,00%</v>
      </c>
      <c r="I332" s="164">
        <f t="shared" si="63"/>
        <v>1</v>
      </c>
      <c r="J332" s="155">
        <f t="shared" ca="1" si="62"/>
        <v>1</v>
      </c>
      <c r="K332" s="155">
        <f t="shared" ca="1" si="64"/>
        <v>1</v>
      </c>
      <c r="L332" s="159">
        <f t="shared" si="59"/>
        <v>0</v>
      </c>
    </row>
    <row r="333" spans="1:12" x14ac:dyDescent="0.25">
      <c r="A333" s="439"/>
      <c r="B333" s="430"/>
      <c r="C333" s="170" t="s">
        <v>429</v>
      </c>
      <c r="D333" s="422"/>
      <c r="E333" s="169">
        <f t="shared" si="60"/>
        <v>0.16666666666666666</v>
      </c>
      <c r="F333" s="165">
        <v>0</v>
      </c>
      <c r="G333" s="159" t="s">
        <v>202</v>
      </c>
      <c r="H333" s="158" t="str">
        <f t="shared" si="61"/>
        <v>100,00%</v>
      </c>
      <c r="I333" s="164">
        <f t="shared" si="63"/>
        <v>1</v>
      </c>
      <c r="J333" s="155">
        <f t="shared" ca="1" si="62"/>
        <v>1</v>
      </c>
      <c r="K333" s="155">
        <f t="shared" ca="1" si="64"/>
        <v>1</v>
      </c>
      <c r="L333" s="159">
        <f t="shared" si="59"/>
        <v>0</v>
      </c>
    </row>
    <row r="334" spans="1:12" x14ac:dyDescent="0.25">
      <c r="A334" s="439"/>
      <c r="B334" s="430"/>
      <c r="C334" s="170" t="s">
        <v>428</v>
      </c>
      <c r="D334" s="422"/>
      <c r="E334" s="169">
        <f t="shared" si="60"/>
        <v>0.16666666666666666</v>
      </c>
      <c r="F334" s="165">
        <v>0</v>
      </c>
      <c r="G334" s="159" t="s">
        <v>202</v>
      </c>
      <c r="H334" s="158" t="str">
        <f t="shared" si="61"/>
        <v>100,00%</v>
      </c>
      <c r="I334" s="164">
        <f t="shared" si="63"/>
        <v>1</v>
      </c>
      <c r="J334" s="155">
        <f t="shared" ca="1" si="62"/>
        <v>1</v>
      </c>
      <c r="K334" s="155">
        <f t="shared" ca="1" si="64"/>
        <v>1</v>
      </c>
      <c r="L334" s="159">
        <f t="shared" si="59"/>
        <v>0</v>
      </c>
    </row>
    <row r="335" spans="1:12" x14ac:dyDescent="0.25">
      <c r="A335" s="439"/>
      <c r="B335" s="430"/>
      <c r="C335" s="170" t="s">
        <v>427</v>
      </c>
      <c r="D335" s="422"/>
      <c r="E335" s="169">
        <f t="shared" si="60"/>
        <v>0.16666666666666666</v>
      </c>
      <c r="F335" s="165">
        <v>0</v>
      </c>
      <c r="G335" s="159" t="s">
        <v>202</v>
      </c>
      <c r="H335" s="158" t="str">
        <f t="shared" si="61"/>
        <v>100,00%</v>
      </c>
      <c r="I335" s="164">
        <f t="shared" si="63"/>
        <v>1</v>
      </c>
      <c r="J335" s="155">
        <f t="shared" ca="1" si="62"/>
        <v>1</v>
      </c>
      <c r="K335" s="155">
        <f t="shared" ca="1" si="64"/>
        <v>1</v>
      </c>
      <c r="L335" s="159">
        <f t="shared" si="59"/>
        <v>0</v>
      </c>
    </row>
    <row r="336" spans="1:12" x14ac:dyDescent="0.25">
      <c r="A336" s="439"/>
      <c r="B336" s="430"/>
      <c r="C336" s="170" t="s">
        <v>426</v>
      </c>
      <c r="D336" s="422"/>
      <c r="E336" s="169">
        <f t="shared" si="60"/>
        <v>0.16666666666666666</v>
      </c>
      <c r="F336" s="165">
        <v>0</v>
      </c>
      <c r="G336" s="159" t="s">
        <v>202</v>
      </c>
      <c r="H336" s="158" t="str">
        <f t="shared" si="61"/>
        <v>100,00%</v>
      </c>
      <c r="I336" s="164">
        <f t="shared" si="63"/>
        <v>1</v>
      </c>
      <c r="J336" s="155">
        <f t="shared" ca="1" si="62"/>
        <v>1</v>
      </c>
      <c r="K336" s="155">
        <f t="shared" ca="1" si="64"/>
        <v>1</v>
      </c>
      <c r="L336" s="159">
        <f t="shared" si="59"/>
        <v>0</v>
      </c>
    </row>
    <row r="337" spans="1:12" x14ac:dyDescent="0.25">
      <c r="A337" s="439"/>
      <c r="B337" s="430"/>
      <c r="C337" s="170" t="s">
        <v>425</v>
      </c>
      <c r="D337" s="422" t="s">
        <v>424</v>
      </c>
      <c r="E337" s="169">
        <f t="shared" si="60"/>
        <v>0.16666666666666666</v>
      </c>
      <c r="F337" s="165">
        <v>0</v>
      </c>
      <c r="G337" s="159" t="s">
        <v>202</v>
      </c>
      <c r="H337" s="158" t="str">
        <f t="shared" si="61"/>
        <v>100,00%</v>
      </c>
      <c r="I337" s="164">
        <f t="shared" si="63"/>
        <v>1</v>
      </c>
      <c r="J337" s="155">
        <f t="shared" ca="1" si="62"/>
        <v>1</v>
      </c>
      <c r="K337" s="155">
        <f t="shared" ca="1" si="64"/>
        <v>1</v>
      </c>
      <c r="L337" s="159">
        <f t="shared" si="59"/>
        <v>0</v>
      </c>
    </row>
    <row r="338" spans="1:12" x14ac:dyDescent="0.25">
      <c r="A338" s="439"/>
      <c r="B338" s="430"/>
      <c r="C338" s="170" t="s">
        <v>423</v>
      </c>
      <c r="D338" s="422"/>
      <c r="E338" s="169">
        <f t="shared" si="60"/>
        <v>0.16666666666666666</v>
      </c>
      <c r="F338" s="165">
        <v>0</v>
      </c>
      <c r="G338" s="159" t="s">
        <v>202</v>
      </c>
      <c r="H338" s="158" t="str">
        <f t="shared" si="61"/>
        <v>100,00%</v>
      </c>
      <c r="I338" s="164">
        <f t="shared" si="63"/>
        <v>1</v>
      </c>
      <c r="J338" s="155">
        <f t="shared" ca="1" si="62"/>
        <v>1</v>
      </c>
      <c r="K338" s="155">
        <f t="shared" ca="1" si="64"/>
        <v>1</v>
      </c>
      <c r="L338" s="159">
        <f t="shared" si="59"/>
        <v>0</v>
      </c>
    </row>
    <row r="339" spans="1:12" x14ac:dyDescent="0.25">
      <c r="A339" s="439"/>
      <c r="B339" s="430"/>
      <c r="C339" s="170" t="s">
        <v>422</v>
      </c>
      <c r="D339" s="422"/>
      <c r="E339" s="169">
        <f t="shared" si="60"/>
        <v>0.16666666666666666</v>
      </c>
      <c r="F339" s="165">
        <v>0</v>
      </c>
      <c r="G339" s="159" t="s">
        <v>202</v>
      </c>
      <c r="H339" s="158" t="str">
        <f t="shared" si="61"/>
        <v>100,00%</v>
      </c>
      <c r="I339" s="164">
        <f t="shared" si="63"/>
        <v>1</v>
      </c>
      <c r="J339" s="155">
        <f t="shared" ca="1" si="62"/>
        <v>1</v>
      </c>
      <c r="K339" s="155">
        <f t="shared" ca="1" si="64"/>
        <v>1</v>
      </c>
      <c r="L339" s="159">
        <f t="shared" si="59"/>
        <v>0</v>
      </c>
    </row>
    <row r="340" spans="1:12" x14ac:dyDescent="0.25">
      <c r="A340" s="439"/>
      <c r="B340" s="430"/>
      <c r="C340" s="170" t="s">
        <v>421</v>
      </c>
      <c r="D340" s="422"/>
      <c r="E340" s="169">
        <f t="shared" si="60"/>
        <v>0.16666666666666666</v>
      </c>
      <c r="F340" s="165">
        <v>0</v>
      </c>
      <c r="G340" s="159" t="s">
        <v>202</v>
      </c>
      <c r="H340" s="158" t="str">
        <f t="shared" si="61"/>
        <v>100,00%</v>
      </c>
      <c r="I340" s="164">
        <f t="shared" si="63"/>
        <v>1</v>
      </c>
      <c r="J340" s="155">
        <f t="shared" ca="1" si="62"/>
        <v>1</v>
      </c>
      <c r="K340" s="155">
        <f t="shared" ca="1" si="64"/>
        <v>1</v>
      </c>
      <c r="L340" s="159">
        <f t="shared" si="59"/>
        <v>0</v>
      </c>
    </row>
    <row r="341" spans="1:12" x14ac:dyDescent="0.25">
      <c r="A341" s="439"/>
      <c r="B341" s="430"/>
      <c r="C341" s="170" t="s">
        <v>420</v>
      </c>
      <c r="D341" s="422"/>
      <c r="E341" s="169">
        <f t="shared" si="60"/>
        <v>0.16666666666666666</v>
      </c>
      <c r="F341" s="165">
        <v>0</v>
      </c>
      <c r="G341" s="159" t="s">
        <v>202</v>
      </c>
      <c r="H341" s="158" t="str">
        <f t="shared" si="61"/>
        <v>100,00%</v>
      </c>
      <c r="I341" s="164">
        <f t="shared" si="63"/>
        <v>1</v>
      </c>
      <c r="J341" s="155">
        <f t="shared" ca="1" si="62"/>
        <v>1</v>
      </c>
      <c r="K341" s="155">
        <f t="shared" ca="1" si="64"/>
        <v>1</v>
      </c>
      <c r="L341" s="159">
        <f t="shared" si="59"/>
        <v>0</v>
      </c>
    </row>
    <row r="342" spans="1:12" x14ac:dyDescent="0.25">
      <c r="A342" s="439"/>
      <c r="B342" s="430"/>
      <c r="C342" s="170" t="s">
        <v>419</v>
      </c>
      <c r="D342" s="422"/>
      <c r="E342" s="169">
        <f t="shared" si="60"/>
        <v>0.16666666666666666</v>
      </c>
      <c r="F342" s="165">
        <v>0</v>
      </c>
      <c r="G342" s="159" t="s">
        <v>202</v>
      </c>
      <c r="H342" s="158" t="str">
        <f t="shared" si="61"/>
        <v>100,00%</v>
      </c>
      <c r="I342" s="164">
        <f t="shared" si="63"/>
        <v>1</v>
      </c>
      <c r="J342" s="155">
        <f t="shared" ca="1" si="62"/>
        <v>1</v>
      </c>
      <c r="K342" s="155">
        <f t="shared" ca="1" si="64"/>
        <v>1</v>
      </c>
      <c r="L342" s="159">
        <f t="shared" si="59"/>
        <v>0</v>
      </c>
    </row>
    <row r="343" spans="1:12" x14ac:dyDescent="0.25">
      <c r="A343" s="439"/>
      <c r="B343" s="430"/>
      <c r="C343" s="170" t="s">
        <v>418</v>
      </c>
      <c r="D343" s="422"/>
      <c r="E343" s="169">
        <f t="shared" si="60"/>
        <v>0.16666666666666666</v>
      </c>
      <c r="F343" s="165">
        <v>0</v>
      </c>
      <c r="G343" s="159" t="s">
        <v>202</v>
      </c>
      <c r="H343" s="158" t="str">
        <f t="shared" si="61"/>
        <v>100,00%</v>
      </c>
      <c r="I343" s="164">
        <f t="shared" si="63"/>
        <v>1</v>
      </c>
      <c r="J343" s="155">
        <f t="shared" ca="1" si="62"/>
        <v>1</v>
      </c>
      <c r="K343" s="155">
        <f t="shared" ca="1" si="64"/>
        <v>1</v>
      </c>
      <c r="L343" s="159">
        <f t="shared" si="59"/>
        <v>0</v>
      </c>
    </row>
    <row r="344" spans="1:12" x14ac:dyDescent="0.25">
      <c r="A344" s="439"/>
      <c r="B344" s="430"/>
      <c r="C344" s="170" t="s">
        <v>417</v>
      </c>
      <c r="D344" s="422"/>
      <c r="E344" s="169">
        <f t="shared" ref="E344:E351" si="65">1/6</f>
        <v>0.16666666666666666</v>
      </c>
      <c r="F344" s="165">
        <v>0</v>
      </c>
      <c r="G344" s="159" t="s">
        <v>202</v>
      </c>
      <c r="H344" s="158" t="str">
        <f t="shared" si="61"/>
        <v>100,00%</v>
      </c>
      <c r="I344" s="164">
        <f t="shared" si="63"/>
        <v>1</v>
      </c>
      <c r="J344" s="155">
        <f t="shared" ca="1" si="62"/>
        <v>1</v>
      </c>
      <c r="K344" s="155">
        <f t="shared" ca="1" si="64"/>
        <v>1</v>
      </c>
      <c r="L344" s="159">
        <f t="shared" si="59"/>
        <v>0</v>
      </c>
    </row>
    <row r="345" spans="1:12" x14ac:dyDescent="0.25">
      <c r="A345" s="439"/>
      <c r="B345" s="430"/>
      <c r="C345" s="170" t="s">
        <v>416</v>
      </c>
      <c r="D345" s="422"/>
      <c r="E345" s="169">
        <f t="shared" si="65"/>
        <v>0.16666666666666666</v>
      </c>
      <c r="F345" s="165">
        <v>0</v>
      </c>
      <c r="G345" s="159" t="s">
        <v>202</v>
      </c>
      <c r="H345" s="158" t="str">
        <f t="shared" si="61"/>
        <v>100,00%</v>
      </c>
      <c r="I345" s="164">
        <f t="shared" si="63"/>
        <v>1</v>
      </c>
      <c r="J345" s="155">
        <f t="shared" ca="1" si="62"/>
        <v>1</v>
      </c>
      <c r="K345" s="155">
        <f t="shared" ca="1" si="64"/>
        <v>1</v>
      </c>
      <c r="L345" s="159">
        <f t="shared" si="59"/>
        <v>0</v>
      </c>
    </row>
    <row r="346" spans="1:12" x14ac:dyDescent="0.25">
      <c r="A346" s="439"/>
      <c r="B346" s="430" t="s">
        <v>415</v>
      </c>
      <c r="C346" s="170" t="s">
        <v>385</v>
      </c>
      <c r="D346" s="422" t="s">
        <v>395</v>
      </c>
      <c r="E346" s="169">
        <f t="shared" si="65"/>
        <v>0.16666666666666666</v>
      </c>
      <c r="F346" s="165">
        <v>0</v>
      </c>
      <c r="G346" s="159" t="s">
        <v>202</v>
      </c>
      <c r="H346" s="158" t="str">
        <f t="shared" si="61"/>
        <v>100,00%</v>
      </c>
      <c r="I346" s="164">
        <f t="shared" si="63"/>
        <v>1</v>
      </c>
      <c r="J346" s="155">
        <f t="shared" ca="1" si="62"/>
        <v>1</v>
      </c>
      <c r="K346" s="155">
        <f t="shared" ca="1" si="64"/>
        <v>1</v>
      </c>
      <c r="L346" s="159">
        <f t="shared" si="59"/>
        <v>0</v>
      </c>
    </row>
    <row r="347" spans="1:12" x14ac:dyDescent="0.25">
      <c r="A347" s="439"/>
      <c r="B347" s="430"/>
      <c r="C347" s="170" t="s">
        <v>383</v>
      </c>
      <c r="D347" s="422"/>
      <c r="E347" s="169">
        <f t="shared" si="65"/>
        <v>0.16666666666666666</v>
      </c>
      <c r="F347" s="165">
        <v>0</v>
      </c>
      <c r="G347" s="159" t="s">
        <v>202</v>
      </c>
      <c r="H347" s="158" t="str">
        <f t="shared" si="61"/>
        <v>100,00%</v>
      </c>
      <c r="I347" s="164">
        <f t="shared" si="63"/>
        <v>1</v>
      </c>
      <c r="J347" s="155">
        <f t="shared" ca="1" si="62"/>
        <v>1</v>
      </c>
      <c r="K347" s="155">
        <f t="shared" ca="1" si="64"/>
        <v>1</v>
      </c>
      <c r="L347" s="159">
        <f t="shared" si="59"/>
        <v>0</v>
      </c>
    </row>
    <row r="348" spans="1:12" x14ac:dyDescent="0.25">
      <c r="A348" s="439"/>
      <c r="B348" s="430"/>
      <c r="C348" s="170" t="s">
        <v>382</v>
      </c>
      <c r="D348" s="422"/>
      <c r="E348" s="169">
        <f t="shared" si="65"/>
        <v>0.16666666666666666</v>
      </c>
      <c r="F348" s="165">
        <v>0</v>
      </c>
      <c r="G348" s="159" t="s">
        <v>202</v>
      </c>
      <c r="H348" s="158" t="str">
        <f t="shared" si="61"/>
        <v>100,00%</v>
      </c>
      <c r="I348" s="164">
        <f t="shared" si="63"/>
        <v>1</v>
      </c>
      <c r="J348" s="155">
        <f t="shared" ca="1" si="62"/>
        <v>1</v>
      </c>
      <c r="K348" s="155">
        <f t="shared" ca="1" si="64"/>
        <v>1</v>
      </c>
      <c r="L348" s="159">
        <f t="shared" si="59"/>
        <v>0</v>
      </c>
    </row>
    <row r="349" spans="1:12" x14ac:dyDescent="0.25">
      <c r="A349" s="439"/>
      <c r="B349" s="430"/>
      <c r="C349" s="170" t="s">
        <v>381</v>
      </c>
      <c r="D349" s="422"/>
      <c r="E349" s="169">
        <f t="shared" si="65"/>
        <v>0.16666666666666666</v>
      </c>
      <c r="F349" s="165">
        <v>0</v>
      </c>
      <c r="G349" s="159" t="s">
        <v>202</v>
      </c>
      <c r="H349" s="158" t="str">
        <f t="shared" si="61"/>
        <v>100,00%</v>
      </c>
      <c r="I349" s="164">
        <f t="shared" si="63"/>
        <v>1</v>
      </c>
      <c r="J349" s="155">
        <f t="shared" ca="1" si="62"/>
        <v>1</v>
      </c>
      <c r="K349" s="155">
        <f t="shared" ca="1" si="64"/>
        <v>1</v>
      </c>
      <c r="L349" s="159">
        <f t="shared" si="59"/>
        <v>0</v>
      </c>
    </row>
    <row r="350" spans="1:12" x14ac:dyDescent="0.25">
      <c r="A350" s="439"/>
      <c r="B350" s="430"/>
      <c r="C350" s="170" t="s">
        <v>380</v>
      </c>
      <c r="D350" s="422"/>
      <c r="E350" s="169">
        <f t="shared" si="65"/>
        <v>0.16666666666666666</v>
      </c>
      <c r="F350" s="165">
        <v>0</v>
      </c>
      <c r="G350" s="159" t="s">
        <v>202</v>
      </c>
      <c r="H350" s="158" t="str">
        <f t="shared" si="61"/>
        <v>100,00%</v>
      </c>
      <c r="I350" s="164">
        <f t="shared" si="63"/>
        <v>1</v>
      </c>
      <c r="J350" s="155">
        <f t="shared" ca="1" si="62"/>
        <v>1</v>
      </c>
      <c r="K350" s="155">
        <f t="shared" ca="1" si="64"/>
        <v>1</v>
      </c>
      <c r="L350" s="159">
        <f t="shared" si="59"/>
        <v>0</v>
      </c>
    </row>
    <row r="351" spans="1:12" x14ac:dyDescent="0.25">
      <c r="A351" s="439"/>
      <c r="B351" s="430"/>
      <c r="C351" s="170" t="s">
        <v>379</v>
      </c>
      <c r="D351" s="422"/>
      <c r="E351" s="169">
        <f t="shared" si="65"/>
        <v>0.16666666666666666</v>
      </c>
      <c r="F351" s="165">
        <v>0</v>
      </c>
      <c r="G351" s="159" t="s">
        <v>202</v>
      </c>
      <c r="H351" s="158" t="str">
        <f t="shared" si="61"/>
        <v>100,00%</v>
      </c>
      <c r="I351" s="164">
        <f t="shared" si="63"/>
        <v>1</v>
      </c>
      <c r="J351" s="155">
        <f t="shared" ca="1" si="62"/>
        <v>1</v>
      </c>
      <c r="K351" s="155">
        <f t="shared" ca="1" si="64"/>
        <v>1</v>
      </c>
      <c r="L351" s="159">
        <f t="shared" si="59"/>
        <v>0</v>
      </c>
    </row>
    <row r="352" spans="1:12" x14ac:dyDescent="0.25">
      <c r="A352" s="439"/>
      <c r="B352" s="430"/>
      <c r="C352" s="170" t="s">
        <v>414</v>
      </c>
      <c r="D352" s="422" t="s">
        <v>413</v>
      </c>
      <c r="E352" s="169">
        <f t="shared" ref="E352:E374" si="66">(1/6)/2</f>
        <v>8.3333333333333329E-2</v>
      </c>
      <c r="F352" s="165">
        <v>0</v>
      </c>
      <c r="G352" s="159" t="s">
        <v>202</v>
      </c>
      <c r="H352" s="158" t="str">
        <f t="shared" si="61"/>
        <v>100,00%</v>
      </c>
      <c r="I352" s="164">
        <f t="shared" si="63"/>
        <v>1</v>
      </c>
      <c r="J352" s="155">
        <f t="shared" ca="1" si="62"/>
        <v>1</v>
      </c>
      <c r="K352" s="155">
        <f t="shared" ca="1" si="64"/>
        <v>1</v>
      </c>
      <c r="L352" s="159">
        <f t="shared" si="59"/>
        <v>0</v>
      </c>
    </row>
    <row r="353" spans="1:12" x14ac:dyDescent="0.25">
      <c r="A353" s="439"/>
      <c r="B353" s="430"/>
      <c r="C353" s="170" t="s">
        <v>412</v>
      </c>
      <c r="D353" s="422"/>
      <c r="E353" s="169">
        <f t="shared" si="66"/>
        <v>8.3333333333333329E-2</v>
      </c>
      <c r="F353" s="165">
        <v>0</v>
      </c>
      <c r="G353" s="159" t="s">
        <v>202</v>
      </c>
      <c r="H353" s="158" t="str">
        <f t="shared" si="61"/>
        <v>100,00%</v>
      </c>
      <c r="I353" s="164">
        <f t="shared" si="63"/>
        <v>1</v>
      </c>
      <c r="J353" s="155">
        <f t="shared" ca="1" si="62"/>
        <v>1</v>
      </c>
      <c r="K353" s="155">
        <f t="shared" ca="1" si="64"/>
        <v>1</v>
      </c>
      <c r="L353" s="159">
        <f t="shared" si="59"/>
        <v>0</v>
      </c>
    </row>
    <row r="354" spans="1:12" x14ac:dyDescent="0.25">
      <c r="A354" s="439"/>
      <c r="B354" s="430"/>
      <c r="C354" s="170" t="s">
        <v>411</v>
      </c>
      <c r="D354" s="422"/>
      <c r="E354" s="169">
        <f t="shared" si="66"/>
        <v>8.3333333333333329E-2</v>
      </c>
      <c r="F354" s="165">
        <v>0</v>
      </c>
      <c r="G354" s="159" t="s">
        <v>202</v>
      </c>
      <c r="H354" s="158" t="str">
        <f t="shared" si="61"/>
        <v>100,00%</v>
      </c>
      <c r="I354" s="164">
        <f t="shared" si="63"/>
        <v>1</v>
      </c>
      <c r="J354" s="155">
        <f t="shared" ca="1" si="62"/>
        <v>1</v>
      </c>
      <c r="K354" s="155">
        <f t="shared" ca="1" si="64"/>
        <v>1</v>
      </c>
      <c r="L354" s="159">
        <f t="shared" si="59"/>
        <v>0</v>
      </c>
    </row>
    <row r="355" spans="1:12" x14ac:dyDescent="0.25">
      <c r="A355" s="439"/>
      <c r="B355" s="430"/>
      <c r="C355" s="170" t="s">
        <v>410</v>
      </c>
      <c r="D355" s="422" t="s">
        <v>409</v>
      </c>
      <c r="E355" s="169">
        <f t="shared" si="66"/>
        <v>8.3333333333333329E-2</v>
      </c>
      <c r="F355" s="165">
        <v>0</v>
      </c>
      <c r="G355" s="159" t="s">
        <v>202</v>
      </c>
      <c r="H355" s="158" t="str">
        <f t="shared" si="61"/>
        <v>100,00%</v>
      </c>
      <c r="I355" s="164">
        <f t="shared" si="63"/>
        <v>1</v>
      </c>
      <c r="J355" s="155">
        <f t="shared" ca="1" si="62"/>
        <v>1</v>
      </c>
      <c r="K355" s="155">
        <f t="shared" ca="1" si="64"/>
        <v>1</v>
      </c>
      <c r="L355" s="159">
        <f t="shared" si="59"/>
        <v>0</v>
      </c>
    </row>
    <row r="356" spans="1:12" x14ac:dyDescent="0.25">
      <c r="A356" s="439"/>
      <c r="B356" s="430"/>
      <c r="C356" s="170" t="s">
        <v>408</v>
      </c>
      <c r="D356" s="422"/>
      <c r="E356" s="169">
        <f t="shared" si="66"/>
        <v>8.3333333333333329E-2</v>
      </c>
      <c r="F356" s="165">
        <v>0</v>
      </c>
      <c r="G356" s="159" t="s">
        <v>202</v>
      </c>
      <c r="H356" s="158" t="str">
        <f t="shared" si="61"/>
        <v>100,00%</v>
      </c>
      <c r="I356" s="164">
        <f t="shared" si="63"/>
        <v>1</v>
      </c>
      <c r="J356" s="155">
        <f t="shared" ca="1" si="62"/>
        <v>1</v>
      </c>
      <c r="K356" s="155">
        <f t="shared" ca="1" si="64"/>
        <v>1</v>
      </c>
      <c r="L356" s="159">
        <f t="shared" si="59"/>
        <v>0</v>
      </c>
    </row>
    <row r="357" spans="1:12" x14ac:dyDescent="0.25">
      <c r="A357" s="439"/>
      <c r="B357" s="430"/>
      <c r="C357" s="170" t="s">
        <v>407</v>
      </c>
      <c r="D357" s="422"/>
      <c r="E357" s="169">
        <f t="shared" si="66"/>
        <v>8.3333333333333329E-2</v>
      </c>
      <c r="F357" s="165">
        <v>0</v>
      </c>
      <c r="G357" s="159" t="s">
        <v>202</v>
      </c>
      <c r="H357" s="158" t="str">
        <f t="shared" si="61"/>
        <v>100,00%</v>
      </c>
      <c r="I357" s="164">
        <f t="shared" si="63"/>
        <v>1</v>
      </c>
      <c r="J357" s="155">
        <f t="shared" ca="1" si="62"/>
        <v>1</v>
      </c>
      <c r="K357" s="155">
        <f t="shared" ca="1" si="64"/>
        <v>1</v>
      </c>
      <c r="L357" s="159">
        <f t="shared" si="59"/>
        <v>0</v>
      </c>
    </row>
    <row r="358" spans="1:12" x14ac:dyDescent="0.25">
      <c r="A358" s="439"/>
      <c r="B358" s="430"/>
      <c r="C358" s="170" t="s">
        <v>406</v>
      </c>
      <c r="D358" s="422"/>
      <c r="E358" s="169">
        <f t="shared" si="66"/>
        <v>8.3333333333333329E-2</v>
      </c>
      <c r="F358" s="165">
        <v>0</v>
      </c>
      <c r="G358" s="159" t="s">
        <v>202</v>
      </c>
      <c r="H358" s="158" t="str">
        <f t="shared" si="61"/>
        <v>100,00%</v>
      </c>
      <c r="I358" s="164">
        <f t="shared" si="63"/>
        <v>1</v>
      </c>
      <c r="J358" s="155">
        <f t="shared" ca="1" si="62"/>
        <v>1</v>
      </c>
      <c r="K358" s="155">
        <f t="shared" ca="1" si="64"/>
        <v>1</v>
      </c>
      <c r="L358" s="159">
        <f t="shared" si="59"/>
        <v>0</v>
      </c>
    </row>
    <row r="359" spans="1:12" x14ac:dyDescent="0.25">
      <c r="A359" s="439"/>
      <c r="B359" s="430"/>
      <c r="C359" s="170" t="s">
        <v>405</v>
      </c>
      <c r="D359" s="422"/>
      <c r="E359" s="169">
        <f t="shared" si="66"/>
        <v>8.3333333333333329E-2</v>
      </c>
      <c r="F359" s="165">
        <v>0</v>
      </c>
      <c r="G359" s="159" t="s">
        <v>202</v>
      </c>
      <c r="H359" s="158" t="str">
        <f t="shared" si="61"/>
        <v>100,00%</v>
      </c>
      <c r="I359" s="164">
        <f t="shared" si="63"/>
        <v>1</v>
      </c>
      <c r="J359" s="155">
        <f t="shared" ca="1" si="62"/>
        <v>1</v>
      </c>
      <c r="K359" s="155">
        <f t="shared" ca="1" si="64"/>
        <v>1</v>
      </c>
      <c r="L359" s="159">
        <f t="shared" si="59"/>
        <v>0</v>
      </c>
    </row>
    <row r="360" spans="1:12" x14ac:dyDescent="0.25">
      <c r="A360" s="439"/>
      <c r="B360" s="430"/>
      <c r="C360" s="170" t="s">
        <v>404</v>
      </c>
      <c r="D360" s="422" t="s">
        <v>403</v>
      </c>
      <c r="E360" s="169">
        <f t="shared" si="66"/>
        <v>8.3333333333333329E-2</v>
      </c>
      <c r="F360" s="165">
        <v>0</v>
      </c>
      <c r="G360" s="159" t="s">
        <v>202</v>
      </c>
      <c r="H360" s="158" t="str">
        <f t="shared" si="61"/>
        <v>100,00%</v>
      </c>
      <c r="I360" s="164">
        <f t="shared" si="63"/>
        <v>1</v>
      </c>
      <c r="J360" s="155">
        <f t="shared" ca="1" si="62"/>
        <v>1</v>
      </c>
      <c r="K360" s="155">
        <f t="shared" ca="1" si="64"/>
        <v>1</v>
      </c>
      <c r="L360" s="159">
        <f t="shared" si="59"/>
        <v>0</v>
      </c>
    </row>
    <row r="361" spans="1:12" x14ac:dyDescent="0.25">
      <c r="A361" s="439"/>
      <c r="B361" s="430"/>
      <c r="C361" s="170" t="s">
        <v>402</v>
      </c>
      <c r="D361" s="422"/>
      <c r="E361" s="169">
        <f t="shared" si="66"/>
        <v>8.3333333333333329E-2</v>
      </c>
      <c r="F361" s="165">
        <v>0</v>
      </c>
      <c r="G361" s="159" t="s">
        <v>202</v>
      </c>
      <c r="H361" s="158" t="str">
        <f t="shared" si="61"/>
        <v>100,00%</v>
      </c>
      <c r="I361" s="164">
        <f t="shared" si="63"/>
        <v>1</v>
      </c>
      <c r="J361" s="155">
        <f t="shared" ca="1" si="62"/>
        <v>1</v>
      </c>
      <c r="K361" s="155">
        <f t="shared" ca="1" si="64"/>
        <v>1</v>
      </c>
      <c r="L361" s="159">
        <f t="shared" ref="L361:L424" si="67">F361*E361</f>
        <v>0</v>
      </c>
    </row>
    <row r="362" spans="1:12" x14ac:dyDescent="0.25">
      <c r="A362" s="439"/>
      <c r="B362" s="430"/>
      <c r="C362" s="170" t="s">
        <v>401</v>
      </c>
      <c r="D362" s="422"/>
      <c r="E362" s="169">
        <f t="shared" si="66"/>
        <v>8.3333333333333329E-2</v>
      </c>
      <c r="F362" s="165">
        <v>0</v>
      </c>
      <c r="G362" s="159" t="s">
        <v>202</v>
      </c>
      <c r="H362" s="158" t="str">
        <f t="shared" si="61"/>
        <v>100,00%</v>
      </c>
      <c r="I362" s="164">
        <f t="shared" si="63"/>
        <v>1</v>
      </c>
      <c r="J362" s="155">
        <f t="shared" ca="1" si="62"/>
        <v>1</v>
      </c>
      <c r="K362" s="155">
        <f t="shared" ca="1" si="64"/>
        <v>1</v>
      </c>
      <c r="L362" s="159">
        <f t="shared" si="67"/>
        <v>0</v>
      </c>
    </row>
    <row r="363" spans="1:12" x14ac:dyDescent="0.25">
      <c r="A363" s="439"/>
      <c r="B363" s="430"/>
      <c r="C363" s="170" t="s">
        <v>400</v>
      </c>
      <c r="D363" s="422" t="s">
        <v>399</v>
      </c>
      <c r="E363" s="169">
        <f t="shared" si="66"/>
        <v>8.3333333333333329E-2</v>
      </c>
      <c r="F363" s="165">
        <v>0</v>
      </c>
      <c r="G363" s="159" t="s">
        <v>202</v>
      </c>
      <c r="H363" s="158" t="str">
        <f t="shared" si="61"/>
        <v>100,00%</v>
      </c>
      <c r="I363" s="164">
        <f t="shared" si="63"/>
        <v>1</v>
      </c>
      <c r="J363" s="155">
        <f t="shared" ca="1" si="62"/>
        <v>1</v>
      </c>
      <c r="K363" s="155">
        <f t="shared" ca="1" si="64"/>
        <v>1</v>
      </c>
      <c r="L363" s="159">
        <f t="shared" si="67"/>
        <v>0</v>
      </c>
    </row>
    <row r="364" spans="1:12" x14ac:dyDescent="0.25">
      <c r="A364" s="439"/>
      <c r="B364" s="430"/>
      <c r="C364" s="170" t="s">
        <v>398</v>
      </c>
      <c r="D364" s="422"/>
      <c r="E364" s="169">
        <f t="shared" si="66"/>
        <v>8.3333333333333329E-2</v>
      </c>
      <c r="F364" s="165">
        <v>0</v>
      </c>
      <c r="G364" s="159" t="s">
        <v>202</v>
      </c>
      <c r="H364" s="158" t="str">
        <f t="shared" si="61"/>
        <v>100,00%</v>
      </c>
      <c r="I364" s="164">
        <f t="shared" si="63"/>
        <v>1</v>
      </c>
      <c r="J364" s="155">
        <f t="shared" ca="1" si="62"/>
        <v>1</v>
      </c>
      <c r="K364" s="155">
        <f t="shared" ca="1" si="64"/>
        <v>1</v>
      </c>
      <c r="L364" s="159">
        <f t="shared" si="67"/>
        <v>0</v>
      </c>
    </row>
    <row r="365" spans="1:12" x14ac:dyDescent="0.25">
      <c r="A365" s="439"/>
      <c r="B365" s="430"/>
      <c r="C365" s="170" t="s">
        <v>397</v>
      </c>
      <c r="D365" s="422"/>
      <c r="E365" s="169">
        <f t="shared" si="66"/>
        <v>8.3333333333333329E-2</v>
      </c>
      <c r="F365" s="165">
        <v>0</v>
      </c>
      <c r="G365" s="159" t="s">
        <v>202</v>
      </c>
      <c r="H365" s="158" t="str">
        <f t="shared" si="61"/>
        <v>100,00%</v>
      </c>
      <c r="I365" s="164">
        <f t="shared" si="63"/>
        <v>1</v>
      </c>
      <c r="J365" s="155">
        <f t="shared" ca="1" si="62"/>
        <v>1</v>
      </c>
      <c r="K365" s="155">
        <f t="shared" ca="1" si="64"/>
        <v>1</v>
      </c>
      <c r="L365" s="159">
        <f t="shared" si="67"/>
        <v>0</v>
      </c>
    </row>
    <row r="366" spans="1:12" x14ac:dyDescent="0.25">
      <c r="A366" s="439"/>
      <c r="B366" s="430"/>
      <c r="C366" s="170" t="s">
        <v>396</v>
      </c>
      <c r="D366" s="422" t="s">
        <v>395</v>
      </c>
      <c r="E366" s="169">
        <f t="shared" si="66"/>
        <v>8.3333333333333329E-2</v>
      </c>
      <c r="F366" s="165">
        <v>0</v>
      </c>
      <c r="G366" s="159" t="s">
        <v>202</v>
      </c>
      <c r="H366" s="158" t="str">
        <f t="shared" si="61"/>
        <v>100,00%</v>
      </c>
      <c r="I366" s="164">
        <f t="shared" si="63"/>
        <v>1</v>
      </c>
      <c r="J366" s="155">
        <f t="shared" ca="1" si="62"/>
        <v>1</v>
      </c>
      <c r="K366" s="155">
        <f t="shared" ca="1" si="64"/>
        <v>1</v>
      </c>
      <c r="L366" s="159">
        <f t="shared" si="67"/>
        <v>0</v>
      </c>
    </row>
    <row r="367" spans="1:12" x14ac:dyDescent="0.25">
      <c r="A367" s="439"/>
      <c r="B367" s="430"/>
      <c r="C367" s="170" t="s">
        <v>394</v>
      </c>
      <c r="D367" s="422"/>
      <c r="E367" s="169">
        <f t="shared" si="66"/>
        <v>8.3333333333333329E-2</v>
      </c>
      <c r="F367" s="165">
        <v>0</v>
      </c>
      <c r="G367" s="159" t="s">
        <v>202</v>
      </c>
      <c r="H367" s="158" t="str">
        <f t="shared" si="61"/>
        <v>100,00%</v>
      </c>
      <c r="I367" s="164">
        <f t="shared" si="63"/>
        <v>1</v>
      </c>
      <c r="J367" s="155">
        <f t="shared" ca="1" si="62"/>
        <v>1</v>
      </c>
      <c r="K367" s="155">
        <f t="shared" ca="1" si="64"/>
        <v>1</v>
      </c>
      <c r="L367" s="159">
        <f t="shared" si="67"/>
        <v>0</v>
      </c>
    </row>
    <row r="368" spans="1:12" x14ac:dyDescent="0.25">
      <c r="A368" s="439"/>
      <c r="B368" s="430"/>
      <c r="C368" s="170" t="s">
        <v>393</v>
      </c>
      <c r="D368" s="422"/>
      <c r="E368" s="169">
        <f t="shared" si="66"/>
        <v>8.3333333333333329E-2</v>
      </c>
      <c r="F368" s="165">
        <v>0</v>
      </c>
      <c r="G368" s="159" t="s">
        <v>202</v>
      </c>
      <c r="H368" s="158" t="str">
        <f t="shared" si="61"/>
        <v>100,00%</v>
      </c>
      <c r="I368" s="164">
        <f t="shared" si="63"/>
        <v>1</v>
      </c>
      <c r="J368" s="155">
        <f t="shared" ca="1" si="62"/>
        <v>1</v>
      </c>
      <c r="K368" s="155">
        <f t="shared" ca="1" si="64"/>
        <v>1</v>
      </c>
      <c r="L368" s="159">
        <f t="shared" si="67"/>
        <v>0</v>
      </c>
    </row>
    <row r="369" spans="1:12" x14ac:dyDescent="0.25">
      <c r="A369" s="439"/>
      <c r="B369" s="430"/>
      <c r="C369" s="170" t="s">
        <v>392</v>
      </c>
      <c r="D369" s="422"/>
      <c r="E369" s="169">
        <f t="shared" si="66"/>
        <v>8.3333333333333329E-2</v>
      </c>
      <c r="F369" s="165">
        <v>0</v>
      </c>
      <c r="G369" s="159" t="s">
        <v>202</v>
      </c>
      <c r="H369" s="158" t="str">
        <f t="shared" si="61"/>
        <v>100,00%</v>
      </c>
      <c r="I369" s="164">
        <f t="shared" si="63"/>
        <v>1</v>
      </c>
      <c r="J369" s="155">
        <f t="shared" ca="1" si="62"/>
        <v>1</v>
      </c>
      <c r="K369" s="155">
        <f t="shared" ca="1" si="64"/>
        <v>1</v>
      </c>
      <c r="L369" s="159">
        <f t="shared" si="67"/>
        <v>0</v>
      </c>
    </row>
    <row r="370" spans="1:12" x14ac:dyDescent="0.25">
      <c r="A370" s="439"/>
      <c r="B370" s="430"/>
      <c r="C370" s="170" t="s">
        <v>391</v>
      </c>
      <c r="D370" s="422"/>
      <c r="E370" s="169">
        <f t="shared" si="66"/>
        <v>8.3333333333333329E-2</v>
      </c>
      <c r="F370" s="165">
        <v>0</v>
      </c>
      <c r="G370" s="159" t="s">
        <v>202</v>
      </c>
      <c r="H370" s="158" t="str">
        <f t="shared" si="61"/>
        <v>100,00%</v>
      </c>
      <c r="I370" s="164">
        <f t="shared" si="63"/>
        <v>1</v>
      </c>
      <c r="J370" s="155">
        <f t="shared" ca="1" si="62"/>
        <v>1</v>
      </c>
      <c r="K370" s="155">
        <f t="shared" ca="1" si="64"/>
        <v>1</v>
      </c>
      <c r="L370" s="159">
        <f t="shared" si="67"/>
        <v>0</v>
      </c>
    </row>
    <row r="371" spans="1:12" x14ac:dyDescent="0.25">
      <c r="A371" s="439"/>
      <c r="B371" s="430"/>
      <c r="C371" s="170" t="s">
        <v>390</v>
      </c>
      <c r="D371" s="422"/>
      <c r="E371" s="169">
        <f t="shared" si="66"/>
        <v>8.3333333333333329E-2</v>
      </c>
      <c r="F371" s="165">
        <v>0</v>
      </c>
      <c r="G371" s="159" t="s">
        <v>202</v>
      </c>
      <c r="H371" s="158" t="str">
        <f t="shared" si="61"/>
        <v>100,00%</v>
      </c>
      <c r="I371" s="164">
        <f t="shared" si="63"/>
        <v>1</v>
      </c>
      <c r="J371" s="155">
        <f t="shared" ca="1" si="62"/>
        <v>1</v>
      </c>
      <c r="K371" s="155">
        <f t="shared" ca="1" si="64"/>
        <v>1</v>
      </c>
      <c r="L371" s="159">
        <f t="shared" si="67"/>
        <v>0</v>
      </c>
    </row>
    <row r="372" spans="1:12" x14ac:dyDescent="0.25">
      <c r="A372" s="439"/>
      <c r="B372" s="430"/>
      <c r="C372" s="170" t="s">
        <v>389</v>
      </c>
      <c r="D372" s="422"/>
      <c r="E372" s="169">
        <f t="shared" si="66"/>
        <v>8.3333333333333329E-2</v>
      </c>
      <c r="F372" s="165">
        <v>0</v>
      </c>
      <c r="G372" s="159" t="s">
        <v>202</v>
      </c>
      <c r="H372" s="158" t="str">
        <f t="shared" si="61"/>
        <v>100,00%</v>
      </c>
      <c r="I372" s="164">
        <f t="shared" si="63"/>
        <v>1</v>
      </c>
      <c r="J372" s="155">
        <f t="shared" ca="1" si="62"/>
        <v>1</v>
      </c>
      <c r="K372" s="155">
        <f t="shared" ca="1" si="64"/>
        <v>1</v>
      </c>
      <c r="L372" s="159">
        <f t="shared" si="67"/>
        <v>0</v>
      </c>
    </row>
    <row r="373" spans="1:12" x14ac:dyDescent="0.25">
      <c r="A373" s="439"/>
      <c r="B373" s="430"/>
      <c r="C373" s="170" t="s">
        <v>388</v>
      </c>
      <c r="D373" s="422"/>
      <c r="E373" s="169">
        <f t="shared" si="66"/>
        <v>8.3333333333333329E-2</v>
      </c>
      <c r="F373" s="165">
        <v>0</v>
      </c>
      <c r="G373" s="159" t="s">
        <v>202</v>
      </c>
      <c r="H373" s="158" t="str">
        <f t="shared" si="61"/>
        <v>100,00%</v>
      </c>
      <c r="I373" s="164">
        <f t="shared" si="63"/>
        <v>1</v>
      </c>
      <c r="J373" s="155">
        <f t="shared" ca="1" si="62"/>
        <v>1</v>
      </c>
      <c r="K373" s="155">
        <f t="shared" ca="1" si="64"/>
        <v>1</v>
      </c>
      <c r="L373" s="159">
        <f t="shared" si="67"/>
        <v>0</v>
      </c>
    </row>
    <row r="374" spans="1:12" x14ac:dyDescent="0.25">
      <c r="A374" s="439"/>
      <c r="B374" s="430"/>
      <c r="C374" s="170" t="s">
        <v>387</v>
      </c>
      <c r="D374" s="422"/>
      <c r="E374" s="169">
        <f t="shared" si="66"/>
        <v>8.3333333333333329E-2</v>
      </c>
      <c r="F374" s="165">
        <v>0</v>
      </c>
      <c r="G374" s="159" t="s">
        <v>202</v>
      </c>
      <c r="H374" s="158" t="str">
        <f t="shared" si="61"/>
        <v>100,00%</v>
      </c>
      <c r="I374" s="164">
        <f t="shared" si="63"/>
        <v>1</v>
      </c>
      <c r="J374" s="155">
        <f t="shared" ca="1" si="62"/>
        <v>1</v>
      </c>
      <c r="K374" s="155">
        <f t="shared" ca="1" si="64"/>
        <v>1</v>
      </c>
      <c r="L374" s="159">
        <f t="shared" si="67"/>
        <v>0</v>
      </c>
    </row>
    <row r="375" spans="1:12" x14ac:dyDescent="0.25">
      <c r="A375" s="439"/>
      <c r="B375" s="430" t="s">
        <v>386</v>
      </c>
      <c r="C375" s="170" t="s">
        <v>385</v>
      </c>
      <c r="D375" s="422" t="s">
        <v>384</v>
      </c>
      <c r="E375" s="169">
        <f t="shared" ref="E375:E380" si="68">1/6</f>
        <v>0.16666666666666666</v>
      </c>
      <c r="F375" s="165">
        <v>0</v>
      </c>
      <c r="G375" s="159" t="s">
        <v>202</v>
      </c>
      <c r="H375" s="158" t="str">
        <f t="shared" si="61"/>
        <v>100,00%</v>
      </c>
      <c r="I375" s="164">
        <f t="shared" si="63"/>
        <v>1</v>
      </c>
      <c r="J375" s="155">
        <f t="shared" ca="1" si="62"/>
        <v>1</v>
      </c>
      <c r="K375" s="155">
        <f t="shared" ca="1" si="64"/>
        <v>1</v>
      </c>
      <c r="L375" s="159">
        <f t="shared" si="67"/>
        <v>0</v>
      </c>
    </row>
    <row r="376" spans="1:12" x14ac:dyDescent="0.25">
      <c r="A376" s="439"/>
      <c r="B376" s="430"/>
      <c r="C376" s="170" t="s">
        <v>383</v>
      </c>
      <c r="D376" s="422"/>
      <c r="E376" s="169">
        <f t="shared" si="68"/>
        <v>0.16666666666666666</v>
      </c>
      <c r="F376" s="165">
        <v>0</v>
      </c>
      <c r="G376" s="159" t="s">
        <v>851</v>
      </c>
      <c r="H376" s="158" t="str">
        <f t="shared" si="61"/>
        <v>100,00%</v>
      </c>
      <c r="I376" s="164">
        <f t="shared" si="63"/>
        <v>1</v>
      </c>
      <c r="J376" s="155">
        <f t="shared" ca="1" si="62"/>
        <v>1</v>
      </c>
      <c r="K376" s="155">
        <f t="shared" ca="1" si="64"/>
        <v>1</v>
      </c>
      <c r="L376" s="159">
        <f t="shared" si="67"/>
        <v>0</v>
      </c>
    </row>
    <row r="377" spans="1:12" x14ac:dyDescent="0.25">
      <c r="A377" s="439"/>
      <c r="B377" s="430"/>
      <c r="C377" s="170" t="s">
        <v>382</v>
      </c>
      <c r="D377" s="422"/>
      <c r="E377" s="169">
        <f t="shared" si="68"/>
        <v>0.16666666666666666</v>
      </c>
      <c r="F377" s="165">
        <v>0</v>
      </c>
      <c r="G377" s="159" t="s">
        <v>202</v>
      </c>
      <c r="H377" s="158" t="str">
        <f t="shared" si="61"/>
        <v>100,00%</v>
      </c>
      <c r="I377" s="164">
        <f t="shared" si="63"/>
        <v>1</v>
      </c>
      <c r="J377" s="155">
        <f t="shared" ca="1" si="62"/>
        <v>1</v>
      </c>
      <c r="K377" s="155">
        <f t="shared" ca="1" si="64"/>
        <v>1</v>
      </c>
      <c r="L377" s="159">
        <f t="shared" si="67"/>
        <v>0</v>
      </c>
    </row>
    <row r="378" spans="1:12" x14ac:dyDescent="0.25">
      <c r="A378" s="439"/>
      <c r="B378" s="430"/>
      <c r="C378" s="170" t="s">
        <v>381</v>
      </c>
      <c r="D378" s="422"/>
      <c r="E378" s="169">
        <f t="shared" si="68"/>
        <v>0.16666666666666666</v>
      </c>
      <c r="F378" s="165">
        <v>0</v>
      </c>
      <c r="G378" s="159" t="s">
        <v>202</v>
      </c>
      <c r="H378" s="158" t="str">
        <f t="shared" si="61"/>
        <v>100,00%</v>
      </c>
      <c r="I378" s="164">
        <f t="shared" si="63"/>
        <v>1</v>
      </c>
      <c r="J378" s="155">
        <f t="shared" ca="1" si="62"/>
        <v>1</v>
      </c>
      <c r="K378" s="155">
        <f t="shared" ca="1" si="64"/>
        <v>1</v>
      </c>
      <c r="L378" s="159">
        <f t="shared" si="67"/>
        <v>0</v>
      </c>
    </row>
    <row r="379" spans="1:12" x14ac:dyDescent="0.25">
      <c r="A379" s="439"/>
      <c r="B379" s="430"/>
      <c r="C379" s="170" t="s">
        <v>380</v>
      </c>
      <c r="D379" s="422"/>
      <c r="E379" s="169">
        <f t="shared" si="68"/>
        <v>0.16666666666666666</v>
      </c>
      <c r="F379" s="165">
        <v>0</v>
      </c>
      <c r="G379" s="159" t="s">
        <v>202</v>
      </c>
      <c r="H379" s="158" t="str">
        <f t="shared" si="61"/>
        <v>100,00%</v>
      </c>
      <c r="I379" s="164">
        <f t="shared" si="63"/>
        <v>1</v>
      </c>
      <c r="J379" s="155">
        <f t="shared" ca="1" si="62"/>
        <v>1</v>
      </c>
      <c r="K379" s="155">
        <f t="shared" ca="1" si="64"/>
        <v>1</v>
      </c>
      <c r="L379" s="159">
        <f t="shared" si="67"/>
        <v>0</v>
      </c>
    </row>
    <row r="380" spans="1:12" x14ac:dyDescent="0.25">
      <c r="A380" s="439"/>
      <c r="B380" s="430"/>
      <c r="C380" s="170" t="s">
        <v>379</v>
      </c>
      <c r="D380" s="422"/>
      <c r="E380" s="169">
        <f t="shared" si="68"/>
        <v>0.16666666666666666</v>
      </c>
      <c r="F380" s="165">
        <v>0</v>
      </c>
      <c r="G380" s="159" t="s">
        <v>202</v>
      </c>
      <c r="H380" s="158" t="str">
        <f t="shared" si="61"/>
        <v>100,00%</v>
      </c>
      <c r="I380" s="164">
        <f t="shared" si="63"/>
        <v>1</v>
      </c>
      <c r="J380" s="155">
        <f t="shared" ca="1" si="62"/>
        <v>1</v>
      </c>
      <c r="K380" s="155">
        <f t="shared" ca="1" si="64"/>
        <v>1</v>
      </c>
      <c r="L380" s="159">
        <f t="shared" si="67"/>
        <v>0</v>
      </c>
    </row>
    <row r="381" spans="1:12" x14ac:dyDescent="0.25">
      <c r="A381" s="439"/>
      <c r="B381" s="430"/>
      <c r="C381" s="170" t="s">
        <v>378</v>
      </c>
      <c r="D381" s="422" t="s">
        <v>377</v>
      </c>
      <c r="E381" s="169">
        <f t="shared" ref="E381:E398" si="69">(1/6)/2</f>
        <v>8.3333333333333329E-2</v>
      </c>
      <c r="F381" s="165">
        <v>0</v>
      </c>
      <c r="G381" s="159" t="s">
        <v>202</v>
      </c>
      <c r="H381" s="158" t="str">
        <f t="shared" ref="H381:H444" si="70">IF(G381="O",(($O$13-(F381*E381))/($O$13)),"100,00%")</f>
        <v>100,00%</v>
      </c>
      <c r="I381" s="164">
        <f t="shared" si="63"/>
        <v>1</v>
      </c>
      <c r="J381" s="155">
        <f t="shared" ref="J381:J444" ca="1" si="71">(($O$13-(F381*E381))/($O$13))</f>
        <v>1</v>
      </c>
      <c r="K381" s="155">
        <f t="shared" ca="1" si="64"/>
        <v>1</v>
      </c>
      <c r="L381" s="159">
        <f t="shared" si="67"/>
        <v>0</v>
      </c>
    </row>
    <row r="382" spans="1:12" x14ac:dyDescent="0.25">
      <c r="A382" s="439"/>
      <c r="B382" s="430"/>
      <c r="C382" s="170" t="s">
        <v>376</v>
      </c>
      <c r="D382" s="422"/>
      <c r="E382" s="169">
        <f t="shared" si="69"/>
        <v>8.3333333333333329E-2</v>
      </c>
      <c r="F382" s="165">
        <v>0</v>
      </c>
      <c r="G382" s="159" t="s">
        <v>202</v>
      </c>
      <c r="H382" s="158" t="str">
        <f t="shared" si="70"/>
        <v>100,00%</v>
      </c>
      <c r="I382" s="164">
        <f t="shared" ref="I382:I445" si="72">I381*H382</f>
        <v>1</v>
      </c>
      <c r="J382" s="155">
        <f t="shared" ca="1" si="71"/>
        <v>1</v>
      </c>
      <c r="K382" s="155">
        <f t="shared" ref="K382:K445" ca="1" si="73">K381*J382</f>
        <v>1</v>
      </c>
      <c r="L382" s="159">
        <f t="shared" si="67"/>
        <v>0</v>
      </c>
    </row>
    <row r="383" spans="1:12" x14ac:dyDescent="0.25">
      <c r="A383" s="439"/>
      <c r="B383" s="430"/>
      <c r="C383" s="170" t="s">
        <v>375</v>
      </c>
      <c r="D383" s="422"/>
      <c r="E383" s="169">
        <f t="shared" si="69"/>
        <v>8.3333333333333329E-2</v>
      </c>
      <c r="F383" s="165">
        <v>0</v>
      </c>
      <c r="G383" s="159" t="s">
        <v>202</v>
      </c>
      <c r="H383" s="158" t="str">
        <f t="shared" si="70"/>
        <v>100,00%</v>
      </c>
      <c r="I383" s="164">
        <f t="shared" si="72"/>
        <v>1</v>
      </c>
      <c r="J383" s="155">
        <f t="shared" ca="1" si="71"/>
        <v>1</v>
      </c>
      <c r="K383" s="155">
        <f t="shared" ca="1" si="73"/>
        <v>1</v>
      </c>
      <c r="L383" s="159">
        <f t="shared" si="67"/>
        <v>0</v>
      </c>
    </row>
    <row r="384" spans="1:12" x14ac:dyDescent="0.25">
      <c r="A384" s="439"/>
      <c r="B384" s="430"/>
      <c r="C384" s="170" t="s">
        <v>374</v>
      </c>
      <c r="D384" s="422" t="s">
        <v>373</v>
      </c>
      <c r="E384" s="169">
        <f t="shared" si="69"/>
        <v>8.3333333333333329E-2</v>
      </c>
      <c r="F384" s="165">
        <v>0</v>
      </c>
      <c r="G384" s="159" t="s">
        <v>202</v>
      </c>
      <c r="H384" s="158" t="str">
        <f t="shared" si="70"/>
        <v>100,00%</v>
      </c>
      <c r="I384" s="164">
        <f t="shared" si="72"/>
        <v>1</v>
      </c>
      <c r="J384" s="155">
        <f t="shared" ca="1" si="71"/>
        <v>1</v>
      </c>
      <c r="K384" s="155">
        <f t="shared" ca="1" si="73"/>
        <v>1</v>
      </c>
      <c r="L384" s="159">
        <f t="shared" si="67"/>
        <v>0</v>
      </c>
    </row>
    <row r="385" spans="1:12" x14ac:dyDescent="0.25">
      <c r="A385" s="439"/>
      <c r="B385" s="430"/>
      <c r="C385" s="170" t="s">
        <v>372</v>
      </c>
      <c r="D385" s="422"/>
      <c r="E385" s="169">
        <f t="shared" si="69"/>
        <v>8.3333333333333329E-2</v>
      </c>
      <c r="F385" s="165">
        <v>0</v>
      </c>
      <c r="G385" s="159" t="s">
        <v>202</v>
      </c>
      <c r="H385" s="158" t="str">
        <f t="shared" si="70"/>
        <v>100,00%</v>
      </c>
      <c r="I385" s="164">
        <f t="shared" si="72"/>
        <v>1</v>
      </c>
      <c r="J385" s="155">
        <f t="shared" ca="1" si="71"/>
        <v>1</v>
      </c>
      <c r="K385" s="155">
        <f t="shared" ca="1" si="73"/>
        <v>1</v>
      </c>
      <c r="L385" s="159">
        <f t="shared" si="67"/>
        <v>0</v>
      </c>
    </row>
    <row r="386" spans="1:12" x14ac:dyDescent="0.25">
      <c r="A386" s="439"/>
      <c r="B386" s="430"/>
      <c r="C386" s="170" t="s">
        <v>371</v>
      </c>
      <c r="D386" s="422"/>
      <c r="E386" s="169">
        <f t="shared" si="69"/>
        <v>8.3333333333333329E-2</v>
      </c>
      <c r="F386" s="165">
        <v>0</v>
      </c>
      <c r="G386" s="159" t="s">
        <v>202</v>
      </c>
      <c r="H386" s="158" t="str">
        <f t="shared" si="70"/>
        <v>100,00%</v>
      </c>
      <c r="I386" s="164">
        <f t="shared" si="72"/>
        <v>1</v>
      </c>
      <c r="J386" s="155">
        <f t="shared" ca="1" si="71"/>
        <v>1</v>
      </c>
      <c r="K386" s="155">
        <f t="shared" ca="1" si="73"/>
        <v>1</v>
      </c>
      <c r="L386" s="159">
        <f t="shared" si="67"/>
        <v>0</v>
      </c>
    </row>
    <row r="387" spans="1:12" x14ac:dyDescent="0.25">
      <c r="A387" s="439"/>
      <c r="B387" s="430"/>
      <c r="C387" s="170" t="s">
        <v>370</v>
      </c>
      <c r="D387" s="422"/>
      <c r="E387" s="169">
        <f t="shared" si="69"/>
        <v>8.3333333333333329E-2</v>
      </c>
      <c r="F387" s="165">
        <v>0</v>
      </c>
      <c r="G387" s="159" t="s">
        <v>202</v>
      </c>
      <c r="H387" s="158" t="str">
        <f t="shared" si="70"/>
        <v>100,00%</v>
      </c>
      <c r="I387" s="164">
        <f t="shared" si="72"/>
        <v>1</v>
      </c>
      <c r="J387" s="155">
        <f t="shared" ca="1" si="71"/>
        <v>1</v>
      </c>
      <c r="K387" s="155">
        <f t="shared" ca="1" si="73"/>
        <v>1</v>
      </c>
      <c r="L387" s="159">
        <f t="shared" si="67"/>
        <v>0</v>
      </c>
    </row>
    <row r="388" spans="1:12" x14ac:dyDescent="0.25">
      <c r="A388" s="439"/>
      <c r="B388" s="430"/>
      <c r="C388" s="170" t="s">
        <v>369</v>
      </c>
      <c r="D388" s="422"/>
      <c r="E388" s="169">
        <f t="shared" si="69"/>
        <v>8.3333333333333329E-2</v>
      </c>
      <c r="F388" s="165">
        <v>0</v>
      </c>
      <c r="G388" s="159" t="s">
        <v>202</v>
      </c>
      <c r="H388" s="158" t="str">
        <f t="shared" si="70"/>
        <v>100,00%</v>
      </c>
      <c r="I388" s="164">
        <f t="shared" si="72"/>
        <v>1</v>
      </c>
      <c r="J388" s="155">
        <f t="shared" ca="1" si="71"/>
        <v>1</v>
      </c>
      <c r="K388" s="155">
        <f t="shared" ca="1" si="73"/>
        <v>1</v>
      </c>
      <c r="L388" s="159">
        <f t="shared" si="67"/>
        <v>0</v>
      </c>
    </row>
    <row r="389" spans="1:12" x14ac:dyDescent="0.25">
      <c r="A389" s="439"/>
      <c r="B389" s="430"/>
      <c r="C389" s="170" t="s">
        <v>368</v>
      </c>
      <c r="D389" s="422"/>
      <c r="E389" s="169">
        <f t="shared" si="69"/>
        <v>8.3333333333333329E-2</v>
      </c>
      <c r="F389" s="165">
        <v>0</v>
      </c>
      <c r="G389" s="159" t="s">
        <v>202</v>
      </c>
      <c r="H389" s="158" t="str">
        <f t="shared" si="70"/>
        <v>100,00%</v>
      </c>
      <c r="I389" s="164">
        <f t="shared" si="72"/>
        <v>1</v>
      </c>
      <c r="J389" s="155">
        <f t="shared" ca="1" si="71"/>
        <v>1</v>
      </c>
      <c r="K389" s="155">
        <f t="shared" ca="1" si="73"/>
        <v>1</v>
      </c>
      <c r="L389" s="159">
        <f t="shared" si="67"/>
        <v>0</v>
      </c>
    </row>
    <row r="390" spans="1:12" x14ac:dyDescent="0.25">
      <c r="A390" s="439"/>
      <c r="B390" s="430"/>
      <c r="C390" s="170" t="s">
        <v>367</v>
      </c>
      <c r="D390" s="422" t="s">
        <v>366</v>
      </c>
      <c r="E390" s="169">
        <f t="shared" si="69"/>
        <v>8.3333333333333329E-2</v>
      </c>
      <c r="F390" s="165">
        <v>0</v>
      </c>
      <c r="G390" s="159" t="s">
        <v>202</v>
      </c>
      <c r="H390" s="158" t="str">
        <f t="shared" si="70"/>
        <v>100,00%</v>
      </c>
      <c r="I390" s="164">
        <f t="shared" si="72"/>
        <v>1</v>
      </c>
      <c r="J390" s="155">
        <f t="shared" ca="1" si="71"/>
        <v>1</v>
      </c>
      <c r="K390" s="155">
        <f t="shared" ca="1" si="73"/>
        <v>1</v>
      </c>
      <c r="L390" s="159">
        <f t="shared" si="67"/>
        <v>0</v>
      </c>
    </row>
    <row r="391" spans="1:12" x14ac:dyDescent="0.25">
      <c r="A391" s="439"/>
      <c r="B391" s="430"/>
      <c r="C391" s="170" t="s">
        <v>365</v>
      </c>
      <c r="D391" s="422"/>
      <c r="E391" s="169">
        <f t="shared" si="69"/>
        <v>8.3333333333333329E-2</v>
      </c>
      <c r="F391" s="165">
        <v>0</v>
      </c>
      <c r="G391" s="159" t="s">
        <v>202</v>
      </c>
      <c r="H391" s="158" t="str">
        <f t="shared" si="70"/>
        <v>100,00%</v>
      </c>
      <c r="I391" s="164">
        <f t="shared" si="72"/>
        <v>1</v>
      </c>
      <c r="J391" s="155">
        <f t="shared" ca="1" si="71"/>
        <v>1</v>
      </c>
      <c r="K391" s="155">
        <f t="shared" ca="1" si="73"/>
        <v>1</v>
      </c>
      <c r="L391" s="159">
        <f t="shared" si="67"/>
        <v>0</v>
      </c>
    </row>
    <row r="392" spans="1:12" x14ac:dyDescent="0.25">
      <c r="A392" s="439"/>
      <c r="B392" s="430"/>
      <c r="C392" s="170" t="s">
        <v>364</v>
      </c>
      <c r="D392" s="422"/>
      <c r="E392" s="169">
        <f t="shared" si="69"/>
        <v>8.3333333333333329E-2</v>
      </c>
      <c r="F392" s="165">
        <v>0</v>
      </c>
      <c r="G392" s="159" t="s">
        <v>202</v>
      </c>
      <c r="H392" s="158" t="str">
        <f t="shared" si="70"/>
        <v>100,00%</v>
      </c>
      <c r="I392" s="164">
        <f t="shared" si="72"/>
        <v>1</v>
      </c>
      <c r="J392" s="155">
        <f t="shared" ca="1" si="71"/>
        <v>1</v>
      </c>
      <c r="K392" s="155">
        <f t="shared" ca="1" si="73"/>
        <v>1</v>
      </c>
      <c r="L392" s="159">
        <f t="shared" si="67"/>
        <v>0</v>
      </c>
    </row>
    <row r="393" spans="1:12" x14ac:dyDescent="0.25">
      <c r="A393" s="439"/>
      <c r="B393" s="430"/>
      <c r="C393" s="170" t="s">
        <v>363</v>
      </c>
      <c r="D393" s="422" t="s">
        <v>362</v>
      </c>
      <c r="E393" s="169">
        <f t="shared" si="69"/>
        <v>8.3333333333333329E-2</v>
      </c>
      <c r="F393" s="165">
        <v>0</v>
      </c>
      <c r="G393" s="159" t="s">
        <v>202</v>
      </c>
      <c r="H393" s="158" t="str">
        <f t="shared" si="70"/>
        <v>100,00%</v>
      </c>
      <c r="I393" s="164">
        <f t="shared" si="72"/>
        <v>1</v>
      </c>
      <c r="J393" s="155">
        <f t="shared" ca="1" si="71"/>
        <v>1</v>
      </c>
      <c r="K393" s="155">
        <f t="shared" ca="1" si="73"/>
        <v>1</v>
      </c>
      <c r="L393" s="159">
        <f t="shared" si="67"/>
        <v>0</v>
      </c>
    </row>
    <row r="394" spans="1:12" x14ac:dyDescent="0.25">
      <c r="A394" s="439"/>
      <c r="B394" s="430"/>
      <c r="C394" s="170" t="s">
        <v>361</v>
      </c>
      <c r="D394" s="422"/>
      <c r="E394" s="169">
        <f t="shared" si="69"/>
        <v>8.3333333333333329E-2</v>
      </c>
      <c r="F394" s="165">
        <v>0</v>
      </c>
      <c r="G394" s="159" t="s">
        <v>202</v>
      </c>
      <c r="H394" s="158" t="str">
        <f t="shared" si="70"/>
        <v>100,00%</v>
      </c>
      <c r="I394" s="164">
        <f t="shared" si="72"/>
        <v>1</v>
      </c>
      <c r="J394" s="155">
        <f t="shared" ca="1" si="71"/>
        <v>1</v>
      </c>
      <c r="K394" s="155">
        <f t="shared" ca="1" si="73"/>
        <v>1</v>
      </c>
      <c r="L394" s="159">
        <f t="shared" si="67"/>
        <v>0</v>
      </c>
    </row>
    <row r="395" spans="1:12" x14ac:dyDescent="0.25">
      <c r="A395" s="439"/>
      <c r="B395" s="430"/>
      <c r="C395" s="170" t="s">
        <v>360</v>
      </c>
      <c r="D395" s="422"/>
      <c r="E395" s="169">
        <f t="shared" si="69"/>
        <v>8.3333333333333329E-2</v>
      </c>
      <c r="F395" s="165">
        <v>0</v>
      </c>
      <c r="G395" s="159" t="s">
        <v>202</v>
      </c>
      <c r="H395" s="158" t="str">
        <f t="shared" si="70"/>
        <v>100,00%</v>
      </c>
      <c r="I395" s="164">
        <f t="shared" si="72"/>
        <v>1</v>
      </c>
      <c r="J395" s="155">
        <f t="shared" ca="1" si="71"/>
        <v>1</v>
      </c>
      <c r="K395" s="155">
        <f t="shared" ca="1" si="73"/>
        <v>1</v>
      </c>
      <c r="L395" s="159">
        <f t="shared" si="67"/>
        <v>0</v>
      </c>
    </row>
    <row r="396" spans="1:12" x14ac:dyDescent="0.25">
      <c r="A396" s="439"/>
      <c r="B396" s="430"/>
      <c r="C396" s="170" t="s">
        <v>359</v>
      </c>
      <c r="D396" s="422"/>
      <c r="E396" s="169">
        <f t="shared" si="69"/>
        <v>8.3333333333333329E-2</v>
      </c>
      <c r="F396" s="165">
        <v>0</v>
      </c>
      <c r="G396" s="159" t="s">
        <v>202</v>
      </c>
      <c r="H396" s="158" t="str">
        <f t="shared" si="70"/>
        <v>100,00%</v>
      </c>
      <c r="I396" s="164">
        <f t="shared" si="72"/>
        <v>1</v>
      </c>
      <c r="J396" s="155">
        <f t="shared" ca="1" si="71"/>
        <v>1</v>
      </c>
      <c r="K396" s="155">
        <f t="shared" ca="1" si="73"/>
        <v>1</v>
      </c>
      <c r="L396" s="159">
        <f t="shared" si="67"/>
        <v>0</v>
      </c>
    </row>
    <row r="397" spans="1:12" x14ac:dyDescent="0.25">
      <c r="A397" s="439"/>
      <c r="B397" s="430"/>
      <c r="C397" s="170" t="s">
        <v>358</v>
      </c>
      <c r="D397" s="422"/>
      <c r="E397" s="169">
        <f t="shared" si="69"/>
        <v>8.3333333333333329E-2</v>
      </c>
      <c r="F397" s="165">
        <v>0</v>
      </c>
      <c r="G397" s="159" t="s">
        <v>202</v>
      </c>
      <c r="H397" s="158" t="str">
        <f t="shared" si="70"/>
        <v>100,00%</v>
      </c>
      <c r="I397" s="164">
        <f t="shared" si="72"/>
        <v>1</v>
      </c>
      <c r="J397" s="155">
        <f t="shared" ca="1" si="71"/>
        <v>1</v>
      </c>
      <c r="K397" s="155">
        <f t="shared" ca="1" si="73"/>
        <v>1</v>
      </c>
      <c r="L397" s="159">
        <f t="shared" si="67"/>
        <v>0</v>
      </c>
    </row>
    <row r="398" spans="1:12" x14ac:dyDescent="0.25">
      <c r="A398" s="439"/>
      <c r="B398" s="430"/>
      <c r="C398" s="170" t="s">
        <v>357</v>
      </c>
      <c r="D398" s="422"/>
      <c r="E398" s="169">
        <f t="shared" si="69"/>
        <v>8.3333333333333329E-2</v>
      </c>
      <c r="F398" s="165">
        <v>0</v>
      </c>
      <c r="G398" s="159" t="s">
        <v>202</v>
      </c>
      <c r="H398" s="158" t="str">
        <f t="shared" si="70"/>
        <v>100,00%</v>
      </c>
      <c r="I398" s="164">
        <f t="shared" si="72"/>
        <v>1</v>
      </c>
      <c r="J398" s="155">
        <f t="shared" ca="1" si="71"/>
        <v>1</v>
      </c>
      <c r="K398" s="155">
        <f t="shared" ca="1" si="73"/>
        <v>1</v>
      </c>
      <c r="L398" s="159">
        <f t="shared" si="67"/>
        <v>0</v>
      </c>
    </row>
    <row r="399" spans="1:12" x14ac:dyDescent="0.25">
      <c r="A399" s="437" t="s">
        <v>356</v>
      </c>
      <c r="B399" s="430" t="s">
        <v>355</v>
      </c>
      <c r="C399" s="170" t="s">
        <v>354</v>
      </c>
      <c r="D399" s="422" t="s">
        <v>345</v>
      </c>
      <c r="E399" s="169">
        <v>1</v>
      </c>
      <c r="F399" s="165">
        <v>0</v>
      </c>
      <c r="G399" s="159" t="s">
        <v>202</v>
      </c>
      <c r="H399" s="158" t="str">
        <f t="shared" si="70"/>
        <v>100,00%</v>
      </c>
      <c r="I399" s="164">
        <f t="shared" si="72"/>
        <v>1</v>
      </c>
      <c r="J399" s="155">
        <f t="shared" ca="1" si="71"/>
        <v>1</v>
      </c>
      <c r="K399" s="155">
        <f t="shared" ca="1" si="73"/>
        <v>1</v>
      </c>
      <c r="L399" s="159">
        <f t="shared" si="67"/>
        <v>0</v>
      </c>
    </row>
    <row r="400" spans="1:12" x14ac:dyDescent="0.25">
      <c r="A400" s="437"/>
      <c r="B400" s="430"/>
      <c r="C400" s="170" t="s">
        <v>353</v>
      </c>
      <c r="D400" s="422"/>
      <c r="E400" s="169">
        <v>1</v>
      </c>
      <c r="F400" s="165">
        <v>0</v>
      </c>
      <c r="G400" s="159" t="s">
        <v>202</v>
      </c>
      <c r="H400" s="158" t="str">
        <f t="shared" si="70"/>
        <v>100,00%</v>
      </c>
      <c r="I400" s="164">
        <f t="shared" si="72"/>
        <v>1</v>
      </c>
      <c r="J400" s="155">
        <f t="shared" ca="1" si="71"/>
        <v>1</v>
      </c>
      <c r="K400" s="155">
        <f t="shared" ca="1" si="73"/>
        <v>1</v>
      </c>
      <c r="L400" s="159">
        <f t="shared" si="67"/>
        <v>0</v>
      </c>
    </row>
    <row r="401" spans="1:12" x14ac:dyDescent="0.25">
      <c r="A401" s="437"/>
      <c r="B401" s="430"/>
      <c r="C401" s="170" t="s">
        <v>352</v>
      </c>
      <c r="D401" s="422"/>
      <c r="E401" s="169">
        <v>1</v>
      </c>
      <c r="F401" s="165">
        <v>0</v>
      </c>
      <c r="G401" s="159" t="s">
        <v>851</v>
      </c>
      <c r="H401" s="158" t="str">
        <f t="shared" si="70"/>
        <v>100,00%</v>
      </c>
      <c r="I401" s="164">
        <f t="shared" si="72"/>
        <v>1</v>
      </c>
      <c r="J401" s="155">
        <f t="shared" ca="1" si="71"/>
        <v>1</v>
      </c>
      <c r="K401" s="155">
        <f t="shared" ca="1" si="73"/>
        <v>1</v>
      </c>
      <c r="L401" s="159">
        <f t="shared" si="67"/>
        <v>0</v>
      </c>
    </row>
    <row r="402" spans="1:12" x14ac:dyDescent="0.25">
      <c r="A402" s="437"/>
      <c r="B402" s="430"/>
      <c r="C402" s="170" t="s">
        <v>351</v>
      </c>
      <c r="D402" s="422"/>
      <c r="E402" s="169">
        <v>1</v>
      </c>
      <c r="F402" s="165">
        <v>0</v>
      </c>
      <c r="G402" s="159" t="s">
        <v>202</v>
      </c>
      <c r="H402" s="158" t="str">
        <f t="shared" si="70"/>
        <v>100,00%</v>
      </c>
      <c r="I402" s="164">
        <f t="shared" si="72"/>
        <v>1</v>
      </c>
      <c r="J402" s="155">
        <f t="shared" ca="1" si="71"/>
        <v>1</v>
      </c>
      <c r="K402" s="155">
        <f t="shared" ca="1" si="73"/>
        <v>1</v>
      </c>
      <c r="L402" s="159">
        <f t="shared" si="67"/>
        <v>0</v>
      </c>
    </row>
    <row r="403" spans="1:12" x14ac:dyDescent="0.25">
      <c r="A403" s="437"/>
      <c r="B403" s="430"/>
      <c r="C403" s="170" t="s">
        <v>350</v>
      </c>
      <c r="D403" s="422"/>
      <c r="E403" s="169">
        <v>1</v>
      </c>
      <c r="F403" s="165">
        <v>0</v>
      </c>
      <c r="G403" s="159" t="s">
        <v>202</v>
      </c>
      <c r="H403" s="158" t="str">
        <f t="shared" si="70"/>
        <v>100,00%</v>
      </c>
      <c r="I403" s="164">
        <f t="shared" si="72"/>
        <v>1</v>
      </c>
      <c r="J403" s="155">
        <f t="shared" ca="1" si="71"/>
        <v>1</v>
      </c>
      <c r="K403" s="155">
        <f t="shared" ca="1" si="73"/>
        <v>1</v>
      </c>
      <c r="L403" s="159">
        <f t="shared" si="67"/>
        <v>0</v>
      </c>
    </row>
    <row r="404" spans="1:12" x14ac:dyDescent="0.25">
      <c r="A404" s="437"/>
      <c r="B404" s="430"/>
      <c r="C404" s="170" t="s">
        <v>349</v>
      </c>
      <c r="D404" s="422"/>
      <c r="E404" s="169">
        <v>1</v>
      </c>
      <c r="F404" s="165">
        <v>0</v>
      </c>
      <c r="G404" s="159" t="s">
        <v>202</v>
      </c>
      <c r="H404" s="158" t="str">
        <f t="shared" si="70"/>
        <v>100,00%</v>
      </c>
      <c r="I404" s="164">
        <f t="shared" si="72"/>
        <v>1</v>
      </c>
      <c r="J404" s="155">
        <f t="shared" ca="1" si="71"/>
        <v>1</v>
      </c>
      <c r="K404" s="155">
        <f t="shared" ca="1" si="73"/>
        <v>1</v>
      </c>
      <c r="L404" s="159">
        <f t="shared" si="67"/>
        <v>0</v>
      </c>
    </row>
    <row r="405" spans="1:12" x14ac:dyDescent="0.25">
      <c r="A405" s="437"/>
      <c r="B405" s="430"/>
      <c r="C405" s="170" t="s">
        <v>348</v>
      </c>
      <c r="D405" s="422"/>
      <c r="E405" s="172">
        <f>1/198</f>
        <v>5.0505050505050509E-3</v>
      </c>
      <c r="F405" s="165">
        <v>0</v>
      </c>
      <c r="G405" s="159" t="s">
        <v>202</v>
      </c>
      <c r="H405" s="158" t="str">
        <f t="shared" si="70"/>
        <v>100,00%</v>
      </c>
      <c r="I405" s="164">
        <f t="shared" si="72"/>
        <v>1</v>
      </c>
      <c r="J405" s="155">
        <f t="shared" ca="1" si="71"/>
        <v>1</v>
      </c>
      <c r="K405" s="155">
        <f t="shared" ca="1" si="73"/>
        <v>1</v>
      </c>
      <c r="L405" s="159">
        <f t="shared" si="67"/>
        <v>0</v>
      </c>
    </row>
    <row r="406" spans="1:12" x14ac:dyDescent="0.25">
      <c r="A406" s="437"/>
      <c r="B406" s="421" t="s">
        <v>347</v>
      </c>
      <c r="C406" s="170" t="s">
        <v>346</v>
      </c>
      <c r="D406" s="422" t="s">
        <v>345</v>
      </c>
      <c r="E406" s="169">
        <v>1</v>
      </c>
      <c r="F406" s="165">
        <v>0</v>
      </c>
      <c r="G406" s="159" t="s">
        <v>202</v>
      </c>
      <c r="H406" s="158" t="str">
        <f t="shared" si="70"/>
        <v>100,00%</v>
      </c>
      <c r="I406" s="164">
        <f t="shared" si="72"/>
        <v>1</v>
      </c>
      <c r="J406" s="155">
        <f t="shared" ca="1" si="71"/>
        <v>1</v>
      </c>
      <c r="K406" s="155">
        <f t="shared" ca="1" si="73"/>
        <v>1</v>
      </c>
      <c r="L406" s="159">
        <f t="shared" si="67"/>
        <v>0</v>
      </c>
    </row>
    <row r="407" spans="1:12" x14ac:dyDescent="0.25">
      <c r="A407" s="437"/>
      <c r="B407" s="421"/>
      <c r="C407" s="170" t="s">
        <v>344</v>
      </c>
      <c r="D407" s="422"/>
      <c r="E407" s="169">
        <v>1</v>
      </c>
      <c r="F407" s="165">
        <v>0</v>
      </c>
      <c r="G407" s="159" t="s">
        <v>202</v>
      </c>
      <c r="H407" s="158" t="str">
        <f t="shared" si="70"/>
        <v>100,00%</v>
      </c>
      <c r="I407" s="164">
        <f t="shared" si="72"/>
        <v>1</v>
      </c>
      <c r="J407" s="155">
        <f t="shared" ca="1" si="71"/>
        <v>1</v>
      </c>
      <c r="K407" s="155">
        <f t="shared" ca="1" si="73"/>
        <v>1</v>
      </c>
      <c r="L407" s="159">
        <f t="shared" si="67"/>
        <v>0</v>
      </c>
    </row>
    <row r="408" spans="1:12" x14ac:dyDescent="0.25">
      <c r="A408" s="437"/>
      <c r="B408" s="421"/>
      <c r="C408" s="170" t="s">
        <v>343</v>
      </c>
      <c r="D408" s="422"/>
      <c r="E408" s="169">
        <v>1</v>
      </c>
      <c r="F408" s="165">
        <v>0</v>
      </c>
      <c r="G408" s="159" t="s">
        <v>202</v>
      </c>
      <c r="H408" s="158" t="str">
        <f t="shared" si="70"/>
        <v>100,00%</v>
      </c>
      <c r="I408" s="164">
        <f t="shared" si="72"/>
        <v>1</v>
      </c>
      <c r="J408" s="155">
        <f t="shared" ca="1" si="71"/>
        <v>1</v>
      </c>
      <c r="K408" s="155">
        <f t="shared" ca="1" si="73"/>
        <v>1</v>
      </c>
      <c r="L408" s="159">
        <f t="shared" si="67"/>
        <v>0</v>
      </c>
    </row>
    <row r="409" spans="1:12" x14ac:dyDescent="0.25">
      <c r="A409" s="437"/>
      <c r="B409" s="421"/>
      <c r="C409" s="170" t="s">
        <v>342</v>
      </c>
      <c r="D409" s="422"/>
      <c r="E409" s="169">
        <v>1</v>
      </c>
      <c r="F409" s="165">
        <v>0</v>
      </c>
      <c r="G409" s="159" t="s">
        <v>202</v>
      </c>
      <c r="H409" s="158" t="str">
        <f t="shared" si="70"/>
        <v>100,00%</v>
      </c>
      <c r="I409" s="164">
        <f t="shared" si="72"/>
        <v>1</v>
      </c>
      <c r="J409" s="155">
        <f t="shared" ca="1" si="71"/>
        <v>1</v>
      </c>
      <c r="K409" s="155">
        <f t="shared" ca="1" si="73"/>
        <v>1</v>
      </c>
      <c r="L409" s="159">
        <f t="shared" si="67"/>
        <v>0</v>
      </c>
    </row>
    <row r="410" spans="1:12" x14ac:dyDescent="0.25">
      <c r="A410" s="437"/>
      <c r="B410" s="421"/>
      <c r="C410" s="170" t="s">
        <v>341</v>
      </c>
      <c r="D410" s="422"/>
      <c r="E410" s="169">
        <v>1</v>
      </c>
      <c r="F410" s="165">
        <v>0</v>
      </c>
      <c r="G410" s="159" t="s">
        <v>202</v>
      </c>
      <c r="H410" s="158" t="str">
        <f t="shared" si="70"/>
        <v>100,00%</v>
      </c>
      <c r="I410" s="164">
        <f t="shared" si="72"/>
        <v>1</v>
      </c>
      <c r="J410" s="155">
        <f t="shared" ca="1" si="71"/>
        <v>1</v>
      </c>
      <c r="K410" s="155">
        <f t="shared" ca="1" si="73"/>
        <v>1</v>
      </c>
      <c r="L410" s="159">
        <f t="shared" si="67"/>
        <v>0</v>
      </c>
    </row>
    <row r="411" spans="1:12" x14ac:dyDescent="0.25">
      <c r="A411" s="437"/>
      <c r="B411" s="421"/>
      <c r="C411" s="170" t="s">
        <v>340</v>
      </c>
      <c r="D411" s="422"/>
      <c r="E411" s="169">
        <v>1</v>
      </c>
      <c r="F411" s="165">
        <v>0</v>
      </c>
      <c r="G411" s="159" t="s">
        <v>202</v>
      </c>
      <c r="H411" s="158" t="str">
        <f t="shared" si="70"/>
        <v>100,00%</v>
      </c>
      <c r="I411" s="164">
        <f t="shared" si="72"/>
        <v>1</v>
      </c>
      <c r="J411" s="155">
        <f t="shared" ca="1" si="71"/>
        <v>1</v>
      </c>
      <c r="K411" s="155">
        <f t="shared" ca="1" si="73"/>
        <v>1</v>
      </c>
      <c r="L411" s="159">
        <f t="shared" si="67"/>
        <v>0</v>
      </c>
    </row>
    <row r="412" spans="1:12" x14ac:dyDescent="0.25">
      <c r="A412" s="437"/>
      <c r="B412" s="421"/>
      <c r="C412" s="170" t="s">
        <v>339</v>
      </c>
      <c r="D412" s="422"/>
      <c r="E412" s="169">
        <v>1</v>
      </c>
      <c r="F412" s="165">
        <v>0</v>
      </c>
      <c r="G412" s="159" t="s">
        <v>202</v>
      </c>
      <c r="H412" s="158" t="str">
        <f t="shared" si="70"/>
        <v>100,00%</v>
      </c>
      <c r="I412" s="164">
        <f t="shared" si="72"/>
        <v>1</v>
      </c>
      <c r="J412" s="155">
        <f t="shared" ca="1" si="71"/>
        <v>1</v>
      </c>
      <c r="K412" s="155">
        <f t="shared" ca="1" si="73"/>
        <v>1</v>
      </c>
      <c r="L412" s="159">
        <f t="shared" si="67"/>
        <v>0</v>
      </c>
    </row>
    <row r="413" spans="1:12" x14ac:dyDescent="0.25">
      <c r="A413" s="437"/>
      <c r="B413" s="421"/>
      <c r="C413" s="170" t="s">
        <v>338</v>
      </c>
      <c r="D413" s="422"/>
      <c r="E413" s="169">
        <v>1</v>
      </c>
      <c r="F413" s="165">
        <v>0</v>
      </c>
      <c r="G413" s="159" t="s">
        <v>202</v>
      </c>
      <c r="H413" s="158" t="str">
        <f t="shared" si="70"/>
        <v>100,00%</v>
      </c>
      <c r="I413" s="164">
        <f t="shared" si="72"/>
        <v>1</v>
      </c>
      <c r="J413" s="155">
        <f t="shared" ca="1" si="71"/>
        <v>1</v>
      </c>
      <c r="K413" s="155">
        <f t="shared" ca="1" si="73"/>
        <v>1</v>
      </c>
      <c r="L413" s="159">
        <f t="shared" si="67"/>
        <v>0</v>
      </c>
    </row>
    <row r="414" spans="1:12" x14ac:dyDescent="0.25">
      <c r="A414" s="429" t="s">
        <v>337</v>
      </c>
      <c r="B414" s="430" t="s">
        <v>336</v>
      </c>
      <c r="C414" s="170" t="s">
        <v>335</v>
      </c>
      <c r="D414" s="431"/>
      <c r="E414" s="169">
        <f t="shared" ref="E414:E437" si="74">(24/52)/24</f>
        <v>1.9230769230769232E-2</v>
      </c>
      <c r="F414" s="165">
        <v>0</v>
      </c>
      <c r="G414" s="159" t="s">
        <v>202</v>
      </c>
      <c r="H414" s="158" t="str">
        <f t="shared" si="70"/>
        <v>100,00%</v>
      </c>
      <c r="I414" s="164">
        <f t="shared" si="72"/>
        <v>1</v>
      </c>
      <c r="J414" s="155">
        <f t="shared" ca="1" si="71"/>
        <v>1</v>
      </c>
      <c r="K414" s="155">
        <f t="shared" ca="1" si="73"/>
        <v>1</v>
      </c>
      <c r="L414" s="159">
        <f t="shared" si="67"/>
        <v>0</v>
      </c>
    </row>
    <row r="415" spans="1:12" x14ac:dyDescent="0.25">
      <c r="A415" s="429"/>
      <c r="B415" s="430"/>
      <c r="C415" s="170" t="s">
        <v>334</v>
      </c>
      <c r="D415" s="431"/>
      <c r="E415" s="169">
        <f t="shared" si="74"/>
        <v>1.9230769230769232E-2</v>
      </c>
      <c r="F415" s="165">
        <v>0</v>
      </c>
      <c r="G415" s="159" t="s">
        <v>202</v>
      </c>
      <c r="H415" s="158" t="str">
        <f t="shared" si="70"/>
        <v>100,00%</v>
      </c>
      <c r="I415" s="164">
        <f t="shared" si="72"/>
        <v>1</v>
      </c>
      <c r="J415" s="155">
        <f t="shared" ca="1" si="71"/>
        <v>1</v>
      </c>
      <c r="K415" s="155">
        <f t="shared" ca="1" si="73"/>
        <v>1</v>
      </c>
      <c r="L415" s="159">
        <f t="shared" si="67"/>
        <v>0</v>
      </c>
    </row>
    <row r="416" spans="1:12" x14ac:dyDescent="0.25">
      <c r="A416" s="429"/>
      <c r="B416" s="430"/>
      <c r="C416" s="170" t="s">
        <v>333</v>
      </c>
      <c r="D416" s="431"/>
      <c r="E416" s="169">
        <f t="shared" si="74"/>
        <v>1.9230769230769232E-2</v>
      </c>
      <c r="F416" s="165">
        <v>0</v>
      </c>
      <c r="G416" s="159" t="s">
        <v>202</v>
      </c>
      <c r="H416" s="158" t="str">
        <f t="shared" si="70"/>
        <v>100,00%</v>
      </c>
      <c r="I416" s="164">
        <f t="shared" si="72"/>
        <v>1</v>
      </c>
      <c r="J416" s="155">
        <f t="shared" ca="1" si="71"/>
        <v>1</v>
      </c>
      <c r="K416" s="155">
        <f t="shared" ca="1" si="73"/>
        <v>1</v>
      </c>
      <c r="L416" s="159">
        <f t="shared" si="67"/>
        <v>0</v>
      </c>
    </row>
    <row r="417" spans="1:12" x14ac:dyDescent="0.25">
      <c r="A417" s="429"/>
      <c r="B417" s="430"/>
      <c r="C417" s="170" t="s">
        <v>332</v>
      </c>
      <c r="D417" s="431"/>
      <c r="E417" s="169">
        <f t="shared" si="74"/>
        <v>1.9230769230769232E-2</v>
      </c>
      <c r="F417" s="165">
        <v>0</v>
      </c>
      <c r="G417" s="159" t="s">
        <v>202</v>
      </c>
      <c r="H417" s="158" t="str">
        <f t="shared" si="70"/>
        <v>100,00%</v>
      </c>
      <c r="I417" s="164">
        <f t="shared" si="72"/>
        <v>1</v>
      </c>
      <c r="J417" s="155">
        <f t="shared" ca="1" si="71"/>
        <v>1</v>
      </c>
      <c r="K417" s="155">
        <f t="shared" ca="1" si="73"/>
        <v>1</v>
      </c>
      <c r="L417" s="159">
        <f t="shared" si="67"/>
        <v>0</v>
      </c>
    </row>
    <row r="418" spans="1:12" x14ac:dyDescent="0.25">
      <c r="A418" s="429"/>
      <c r="B418" s="430"/>
      <c r="C418" s="170" t="s">
        <v>331</v>
      </c>
      <c r="D418" s="431"/>
      <c r="E418" s="169">
        <f t="shared" si="74"/>
        <v>1.9230769230769232E-2</v>
      </c>
      <c r="F418" s="165">
        <v>0</v>
      </c>
      <c r="G418" s="159" t="s">
        <v>202</v>
      </c>
      <c r="H418" s="158" t="str">
        <f t="shared" si="70"/>
        <v>100,00%</v>
      </c>
      <c r="I418" s="164">
        <f t="shared" si="72"/>
        <v>1</v>
      </c>
      <c r="J418" s="155">
        <f t="shared" ca="1" si="71"/>
        <v>1</v>
      </c>
      <c r="K418" s="155">
        <f t="shared" ca="1" si="73"/>
        <v>1</v>
      </c>
      <c r="L418" s="159">
        <f t="shared" si="67"/>
        <v>0</v>
      </c>
    </row>
    <row r="419" spans="1:12" x14ac:dyDescent="0.25">
      <c r="A419" s="429"/>
      <c r="B419" s="430"/>
      <c r="C419" s="170" t="s">
        <v>330</v>
      </c>
      <c r="D419" s="431"/>
      <c r="E419" s="169">
        <f t="shared" si="74"/>
        <v>1.9230769230769232E-2</v>
      </c>
      <c r="F419" s="165">
        <v>0</v>
      </c>
      <c r="G419" s="159" t="s">
        <v>202</v>
      </c>
      <c r="H419" s="158" t="str">
        <f t="shared" si="70"/>
        <v>100,00%</v>
      </c>
      <c r="I419" s="164">
        <f t="shared" si="72"/>
        <v>1</v>
      </c>
      <c r="J419" s="155">
        <f t="shared" ca="1" si="71"/>
        <v>1</v>
      </c>
      <c r="K419" s="155">
        <f t="shared" ca="1" si="73"/>
        <v>1</v>
      </c>
      <c r="L419" s="159">
        <f t="shared" si="67"/>
        <v>0</v>
      </c>
    </row>
    <row r="420" spans="1:12" x14ac:dyDescent="0.25">
      <c r="A420" s="429"/>
      <c r="B420" s="430"/>
      <c r="C420" s="170" t="s">
        <v>329</v>
      </c>
      <c r="D420" s="431"/>
      <c r="E420" s="169">
        <f t="shared" si="74"/>
        <v>1.9230769230769232E-2</v>
      </c>
      <c r="F420" s="165">
        <v>0</v>
      </c>
      <c r="G420" s="159" t="s">
        <v>202</v>
      </c>
      <c r="H420" s="158" t="str">
        <f t="shared" si="70"/>
        <v>100,00%</v>
      </c>
      <c r="I420" s="164">
        <f t="shared" si="72"/>
        <v>1</v>
      </c>
      <c r="J420" s="155">
        <f t="shared" ca="1" si="71"/>
        <v>1</v>
      </c>
      <c r="K420" s="155">
        <f t="shared" ca="1" si="73"/>
        <v>1</v>
      </c>
      <c r="L420" s="159">
        <f t="shared" si="67"/>
        <v>0</v>
      </c>
    </row>
    <row r="421" spans="1:12" x14ac:dyDescent="0.25">
      <c r="A421" s="429"/>
      <c r="B421" s="430"/>
      <c r="C421" s="170" t="s">
        <v>328</v>
      </c>
      <c r="D421" s="431"/>
      <c r="E421" s="169">
        <f t="shared" si="74"/>
        <v>1.9230769230769232E-2</v>
      </c>
      <c r="F421" s="165">
        <v>0</v>
      </c>
      <c r="G421" s="159" t="s">
        <v>202</v>
      </c>
      <c r="H421" s="158" t="str">
        <f t="shared" si="70"/>
        <v>100,00%</v>
      </c>
      <c r="I421" s="164">
        <f t="shared" si="72"/>
        <v>1</v>
      </c>
      <c r="J421" s="155">
        <f t="shared" ca="1" si="71"/>
        <v>1</v>
      </c>
      <c r="K421" s="155">
        <f t="shared" ca="1" si="73"/>
        <v>1</v>
      </c>
      <c r="L421" s="159">
        <f t="shared" si="67"/>
        <v>0</v>
      </c>
    </row>
    <row r="422" spans="1:12" x14ac:dyDescent="0.25">
      <c r="A422" s="429"/>
      <c r="B422" s="430"/>
      <c r="C422" s="170" t="s">
        <v>327</v>
      </c>
      <c r="D422" s="431"/>
      <c r="E422" s="169">
        <f t="shared" si="74"/>
        <v>1.9230769230769232E-2</v>
      </c>
      <c r="F422" s="165">
        <v>0</v>
      </c>
      <c r="G422" s="159" t="s">
        <v>202</v>
      </c>
      <c r="H422" s="158" t="str">
        <f t="shared" si="70"/>
        <v>100,00%</v>
      </c>
      <c r="I422" s="164">
        <f t="shared" si="72"/>
        <v>1</v>
      </c>
      <c r="J422" s="155">
        <f t="shared" ca="1" si="71"/>
        <v>1</v>
      </c>
      <c r="K422" s="155">
        <f t="shared" ca="1" si="73"/>
        <v>1</v>
      </c>
      <c r="L422" s="159">
        <f t="shared" si="67"/>
        <v>0</v>
      </c>
    </row>
    <row r="423" spans="1:12" x14ac:dyDescent="0.25">
      <c r="A423" s="429"/>
      <c r="B423" s="430"/>
      <c r="C423" s="170" t="s">
        <v>326</v>
      </c>
      <c r="D423" s="431"/>
      <c r="E423" s="169">
        <f t="shared" si="74"/>
        <v>1.9230769230769232E-2</v>
      </c>
      <c r="F423" s="165">
        <v>0</v>
      </c>
      <c r="G423" s="159" t="s">
        <v>202</v>
      </c>
      <c r="H423" s="158" t="str">
        <f t="shared" si="70"/>
        <v>100,00%</v>
      </c>
      <c r="I423" s="164">
        <f t="shared" si="72"/>
        <v>1</v>
      </c>
      <c r="J423" s="155">
        <f t="shared" ca="1" si="71"/>
        <v>1</v>
      </c>
      <c r="K423" s="155">
        <f t="shared" ca="1" si="73"/>
        <v>1</v>
      </c>
      <c r="L423" s="159">
        <f t="shared" si="67"/>
        <v>0</v>
      </c>
    </row>
    <row r="424" spans="1:12" x14ac:dyDescent="0.25">
      <c r="A424" s="429"/>
      <c r="B424" s="430"/>
      <c r="C424" s="170" t="s">
        <v>325</v>
      </c>
      <c r="D424" s="431"/>
      <c r="E424" s="169">
        <f t="shared" si="74"/>
        <v>1.9230769230769232E-2</v>
      </c>
      <c r="F424" s="165">
        <v>0</v>
      </c>
      <c r="G424" s="159" t="s">
        <v>202</v>
      </c>
      <c r="H424" s="158" t="str">
        <f t="shared" si="70"/>
        <v>100,00%</v>
      </c>
      <c r="I424" s="164">
        <f t="shared" si="72"/>
        <v>1</v>
      </c>
      <c r="J424" s="155">
        <f t="shared" ca="1" si="71"/>
        <v>1</v>
      </c>
      <c r="K424" s="155">
        <f t="shared" ca="1" si="73"/>
        <v>1</v>
      </c>
      <c r="L424" s="159">
        <f t="shared" si="67"/>
        <v>0</v>
      </c>
    </row>
    <row r="425" spans="1:12" x14ac:dyDescent="0.25">
      <c r="A425" s="429"/>
      <c r="B425" s="430"/>
      <c r="C425" s="170" t="s">
        <v>324</v>
      </c>
      <c r="D425" s="431"/>
      <c r="E425" s="169">
        <f t="shared" si="74"/>
        <v>1.9230769230769232E-2</v>
      </c>
      <c r="F425" s="165">
        <v>0</v>
      </c>
      <c r="G425" s="159" t="s">
        <v>202</v>
      </c>
      <c r="H425" s="158" t="str">
        <f t="shared" si="70"/>
        <v>100,00%</v>
      </c>
      <c r="I425" s="164">
        <f t="shared" si="72"/>
        <v>1</v>
      </c>
      <c r="J425" s="155">
        <f t="shared" ca="1" si="71"/>
        <v>1</v>
      </c>
      <c r="K425" s="155">
        <f t="shared" ca="1" si="73"/>
        <v>1</v>
      </c>
      <c r="L425" s="159">
        <f t="shared" ref="L425:L488" si="75">F425*E425</f>
        <v>0</v>
      </c>
    </row>
    <row r="426" spans="1:12" x14ac:dyDescent="0.25">
      <c r="A426" s="429"/>
      <c r="B426" s="430"/>
      <c r="C426" s="170" t="s">
        <v>323</v>
      </c>
      <c r="D426" s="431"/>
      <c r="E426" s="169">
        <f t="shared" si="74"/>
        <v>1.9230769230769232E-2</v>
      </c>
      <c r="F426" s="165">
        <v>0</v>
      </c>
      <c r="G426" s="159" t="s">
        <v>202</v>
      </c>
      <c r="H426" s="158" t="str">
        <f t="shared" si="70"/>
        <v>100,00%</v>
      </c>
      <c r="I426" s="164">
        <f t="shared" si="72"/>
        <v>1</v>
      </c>
      <c r="J426" s="155">
        <f t="shared" ca="1" si="71"/>
        <v>1</v>
      </c>
      <c r="K426" s="155">
        <f t="shared" ca="1" si="73"/>
        <v>1</v>
      </c>
      <c r="L426" s="159">
        <f t="shared" si="75"/>
        <v>0</v>
      </c>
    </row>
    <row r="427" spans="1:12" x14ac:dyDescent="0.25">
      <c r="A427" s="429"/>
      <c r="B427" s="430"/>
      <c r="C427" s="170" t="s">
        <v>322</v>
      </c>
      <c r="D427" s="431"/>
      <c r="E427" s="169">
        <f t="shared" si="74"/>
        <v>1.9230769230769232E-2</v>
      </c>
      <c r="F427" s="165">
        <v>0</v>
      </c>
      <c r="G427" s="159" t="s">
        <v>202</v>
      </c>
      <c r="H427" s="158" t="str">
        <f t="shared" si="70"/>
        <v>100,00%</v>
      </c>
      <c r="I427" s="164">
        <f t="shared" si="72"/>
        <v>1</v>
      </c>
      <c r="J427" s="155">
        <f t="shared" ca="1" si="71"/>
        <v>1</v>
      </c>
      <c r="K427" s="155">
        <f t="shared" ca="1" si="73"/>
        <v>1</v>
      </c>
      <c r="L427" s="159">
        <f t="shared" si="75"/>
        <v>0</v>
      </c>
    </row>
    <row r="428" spans="1:12" x14ac:dyDescent="0.25">
      <c r="A428" s="429"/>
      <c r="B428" s="430"/>
      <c r="C428" s="170" t="s">
        <v>321</v>
      </c>
      <c r="D428" s="431"/>
      <c r="E428" s="169">
        <f t="shared" si="74"/>
        <v>1.9230769230769232E-2</v>
      </c>
      <c r="F428" s="165">
        <v>0</v>
      </c>
      <c r="G428" s="159" t="s">
        <v>202</v>
      </c>
      <c r="H428" s="158" t="str">
        <f t="shared" si="70"/>
        <v>100,00%</v>
      </c>
      <c r="I428" s="164">
        <f t="shared" si="72"/>
        <v>1</v>
      </c>
      <c r="J428" s="155">
        <f t="shared" ca="1" si="71"/>
        <v>1</v>
      </c>
      <c r="K428" s="155">
        <f t="shared" ca="1" si="73"/>
        <v>1</v>
      </c>
      <c r="L428" s="159">
        <f t="shared" si="75"/>
        <v>0</v>
      </c>
    </row>
    <row r="429" spans="1:12" x14ac:dyDescent="0.25">
      <c r="A429" s="429"/>
      <c r="B429" s="430"/>
      <c r="C429" s="170" t="s">
        <v>320</v>
      </c>
      <c r="D429" s="431"/>
      <c r="E429" s="169">
        <f t="shared" si="74"/>
        <v>1.9230769230769232E-2</v>
      </c>
      <c r="F429" s="165">
        <v>0</v>
      </c>
      <c r="G429" s="159" t="s">
        <v>202</v>
      </c>
      <c r="H429" s="158" t="str">
        <f t="shared" si="70"/>
        <v>100,00%</v>
      </c>
      <c r="I429" s="164">
        <f t="shared" si="72"/>
        <v>1</v>
      </c>
      <c r="J429" s="155">
        <f t="shared" ca="1" si="71"/>
        <v>1</v>
      </c>
      <c r="K429" s="155">
        <f t="shared" ca="1" si="73"/>
        <v>1</v>
      </c>
      <c r="L429" s="159">
        <f t="shared" si="75"/>
        <v>0</v>
      </c>
    </row>
    <row r="430" spans="1:12" x14ac:dyDescent="0.25">
      <c r="A430" s="429"/>
      <c r="B430" s="430"/>
      <c r="C430" s="170" t="s">
        <v>319</v>
      </c>
      <c r="D430" s="431"/>
      <c r="E430" s="169">
        <f t="shared" si="74"/>
        <v>1.9230769230769232E-2</v>
      </c>
      <c r="F430" s="165">
        <v>0</v>
      </c>
      <c r="G430" s="159" t="s">
        <v>202</v>
      </c>
      <c r="H430" s="158" t="str">
        <f t="shared" si="70"/>
        <v>100,00%</v>
      </c>
      <c r="I430" s="164">
        <f t="shared" si="72"/>
        <v>1</v>
      </c>
      <c r="J430" s="155">
        <f t="shared" ca="1" si="71"/>
        <v>1</v>
      </c>
      <c r="K430" s="155">
        <f t="shared" ca="1" si="73"/>
        <v>1</v>
      </c>
      <c r="L430" s="159">
        <f t="shared" si="75"/>
        <v>0</v>
      </c>
    </row>
    <row r="431" spans="1:12" x14ac:dyDescent="0.25">
      <c r="A431" s="429"/>
      <c r="B431" s="430"/>
      <c r="C431" s="170" t="s">
        <v>318</v>
      </c>
      <c r="D431" s="431"/>
      <c r="E431" s="169">
        <f t="shared" si="74"/>
        <v>1.9230769230769232E-2</v>
      </c>
      <c r="F431" s="165">
        <v>0</v>
      </c>
      <c r="G431" s="159" t="s">
        <v>202</v>
      </c>
      <c r="H431" s="158" t="str">
        <f t="shared" si="70"/>
        <v>100,00%</v>
      </c>
      <c r="I431" s="164">
        <f t="shared" si="72"/>
        <v>1</v>
      </c>
      <c r="J431" s="155">
        <f t="shared" ca="1" si="71"/>
        <v>1</v>
      </c>
      <c r="K431" s="155">
        <f t="shared" ca="1" si="73"/>
        <v>1</v>
      </c>
      <c r="L431" s="159">
        <f t="shared" si="75"/>
        <v>0</v>
      </c>
    </row>
    <row r="432" spans="1:12" x14ac:dyDescent="0.25">
      <c r="A432" s="429"/>
      <c r="B432" s="430"/>
      <c r="C432" s="170" t="s">
        <v>317</v>
      </c>
      <c r="D432" s="431"/>
      <c r="E432" s="169">
        <f t="shared" si="74"/>
        <v>1.9230769230769232E-2</v>
      </c>
      <c r="F432" s="165">
        <v>0</v>
      </c>
      <c r="G432" s="159" t="s">
        <v>202</v>
      </c>
      <c r="H432" s="158" t="str">
        <f t="shared" si="70"/>
        <v>100,00%</v>
      </c>
      <c r="I432" s="164">
        <f t="shared" si="72"/>
        <v>1</v>
      </c>
      <c r="J432" s="155">
        <f t="shared" ca="1" si="71"/>
        <v>1</v>
      </c>
      <c r="K432" s="155">
        <f t="shared" ca="1" si="73"/>
        <v>1</v>
      </c>
      <c r="L432" s="159">
        <f t="shared" si="75"/>
        <v>0</v>
      </c>
    </row>
    <row r="433" spans="1:12" x14ac:dyDescent="0.25">
      <c r="A433" s="429"/>
      <c r="B433" s="430"/>
      <c r="C433" s="170" t="s">
        <v>316</v>
      </c>
      <c r="D433" s="431"/>
      <c r="E433" s="169">
        <f t="shared" si="74"/>
        <v>1.9230769230769232E-2</v>
      </c>
      <c r="F433" s="165">
        <v>0</v>
      </c>
      <c r="G433" s="159" t="s">
        <v>202</v>
      </c>
      <c r="H433" s="158" t="str">
        <f t="shared" si="70"/>
        <v>100,00%</v>
      </c>
      <c r="I433" s="164">
        <f t="shared" si="72"/>
        <v>1</v>
      </c>
      <c r="J433" s="155">
        <f t="shared" ca="1" si="71"/>
        <v>1</v>
      </c>
      <c r="K433" s="155">
        <f t="shared" ca="1" si="73"/>
        <v>1</v>
      </c>
      <c r="L433" s="159">
        <f t="shared" si="75"/>
        <v>0</v>
      </c>
    </row>
    <row r="434" spans="1:12" x14ac:dyDescent="0.25">
      <c r="A434" s="429"/>
      <c r="B434" s="430"/>
      <c r="C434" s="170" t="s">
        <v>315</v>
      </c>
      <c r="D434" s="431"/>
      <c r="E434" s="169">
        <f t="shared" si="74"/>
        <v>1.9230769230769232E-2</v>
      </c>
      <c r="F434" s="165">
        <v>0</v>
      </c>
      <c r="G434" s="159" t="s">
        <v>202</v>
      </c>
      <c r="H434" s="158" t="str">
        <f t="shared" si="70"/>
        <v>100,00%</v>
      </c>
      <c r="I434" s="164">
        <f t="shared" si="72"/>
        <v>1</v>
      </c>
      <c r="J434" s="155">
        <f t="shared" ca="1" si="71"/>
        <v>1</v>
      </c>
      <c r="K434" s="155">
        <f t="shared" ca="1" si="73"/>
        <v>1</v>
      </c>
      <c r="L434" s="159">
        <f t="shared" si="75"/>
        <v>0</v>
      </c>
    </row>
    <row r="435" spans="1:12" x14ac:dyDescent="0.25">
      <c r="A435" s="429"/>
      <c r="B435" s="430"/>
      <c r="C435" s="170" t="s">
        <v>314</v>
      </c>
      <c r="D435" s="431"/>
      <c r="E435" s="169">
        <f t="shared" si="74"/>
        <v>1.9230769230769232E-2</v>
      </c>
      <c r="F435" s="165">
        <v>0</v>
      </c>
      <c r="G435" s="159" t="s">
        <v>202</v>
      </c>
      <c r="H435" s="158" t="str">
        <f t="shared" si="70"/>
        <v>100,00%</v>
      </c>
      <c r="I435" s="164">
        <f t="shared" si="72"/>
        <v>1</v>
      </c>
      <c r="J435" s="155">
        <f t="shared" ca="1" si="71"/>
        <v>1</v>
      </c>
      <c r="K435" s="155">
        <f t="shared" ca="1" si="73"/>
        <v>1</v>
      </c>
      <c r="L435" s="159">
        <f t="shared" si="75"/>
        <v>0</v>
      </c>
    </row>
    <row r="436" spans="1:12" x14ac:dyDescent="0.25">
      <c r="A436" s="429"/>
      <c r="B436" s="430"/>
      <c r="C436" s="170" t="s">
        <v>313</v>
      </c>
      <c r="D436" s="431"/>
      <c r="E436" s="169">
        <f t="shared" si="74"/>
        <v>1.9230769230769232E-2</v>
      </c>
      <c r="F436" s="165">
        <v>0</v>
      </c>
      <c r="G436" s="159" t="s">
        <v>202</v>
      </c>
      <c r="H436" s="158" t="str">
        <f t="shared" si="70"/>
        <v>100,00%</v>
      </c>
      <c r="I436" s="164">
        <f t="shared" si="72"/>
        <v>1</v>
      </c>
      <c r="J436" s="155">
        <f t="shared" ca="1" si="71"/>
        <v>1</v>
      </c>
      <c r="K436" s="155">
        <f t="shared" ca="1" si="73"/>
        <v>1</v>
      </c>
      <c r="L436" s="159">
        <f t="shared" si="75"/>
        <v>0</v>
      </c>
    </row>
    <row r="437" spans="1:12" x14ac:dyDescent="0.25">
      <c r="A437" s="429"/>
      <c r="B437" s="430"/>
      <c r="C437" s="170" t="s">
        <v>312</v>
      </c>
      <c r="D437" s="431"/>
      <c r="E437" s="169">
        <f t="shared" si="74"/>
        <v>1.9230769230769232E-2</v>
      </c>
      <c r="F437" s="165">
        <v>0</v>
      </c>
      <c r="G437" s="159" t="s">
        <v>202</v>
      </c>
      <c r="H437" s="158" t="str">
        <f t="shared" si="70"/>
        <v>100,00%</v>
      </c>
      <c r="I437" s="164">
        <f t="shared" si="72"/>
        <v>1</v>
      </c>
      <c r="J437" s="155">
        <f t="shared" ca="1" si="71"/>
        <v>1</v>
      </c>
      <c r="K437" s="155">
        <f t="shared" ca="1" si="73"/>
        <v>1</v>
      </c>
      <c r="L437" s="159">
        <f t="shared" si="75"/>
        <v>0</v>
      </c>
    </row>
    <row r="438" spans="1:12" x14ac:dyDescent="0.25">
      <c r="A438" s="429"/>
      <c r="B438" s="430" t="s">
        <v>311</v>
      </c>
      <c r="C438" s="170" t="s">
        <v>310</v>
      </c>
      <c r="D438" s="432"/>
      <c r="E438" s="172">
        <f t="shared" ref="E438:E465" si="76">(28/52)/28</f>
        <v>1.9230769230769228E-2</v>
      </c>
      <c r="F438" s="165">
        <v>0</v>
      </c>
      <c r="G438" s="159" t="s">
        <v>202</v>
      </c>
      <c r="H438" s="158" t="str">
        <f t="shared" si="70"/>
        <v>100,00%</v>
      </c>
      <c r="I438" s="164">
        <f t="shared" si="72"/>
        <v>1</v>
      </c>
      <c r="J438" s="155">
        <f t="shared" ca="1" si="71"/>
        <v>1</v>
      </c>
      <c r="K438" s="155">
        <f t="shared" ca="1" si="73"/>
        <v>1</v>
      </c>
      <c r="L438" s="159">
        <f t="shared" si="75"/>
        <v>0</v>
      </c>
    </row>
    <row r="439" spans="1:12" x14ac:dyDescent="0.25">
      <c r="A439" s="429"/>
      <c r="B439" s="430"/>
      <c r="C439" s="170" t="s">
        <v>309</v>
      </c>
      <c r="D439" s="432"/>
      <c r="E439" s="172">
        <f t="shared" si="76"/>
        <v>1.9230769230769228E-2</v>
      </c>
      <c r="F439" s="165">
        <v>0</v>
      </c>
      <c r="G439" s="159" t="s">
        <v>202</v>
      </c>
      <c r="H439" s="158" t="str">
        <f t="shared" si="70"/>
        <v>100,00%</v>
      </c>
      <c r="I439" s="164">
        <f t="shared" si="72"/>
        <v>1</v>
      </c>
      <c r="J439" s="155">
        <f t="shared" ca="1" si="71"/>
        <v>1</v>
      </c>
      <c r="K439" s="155">
        <f t="shared" ca="1" si="73"/>
        <v>1</v>
      </c>
      <c r="L439" s="159">
        <f t="shared" si="75"/>
        <v>0</v>
      </c>
    </row>
    <row r="440" spans="1:12" x14ac:dyDescent="0.25">
      <c r="A440" s="429"/>
      <c r="B440" s="430"/>
      <c r="C440" s="170" t="s">
        <v>308</v>
      </c>
      <c r="D440" s="432"/>
      <c r="E440" s="172">
        <f t="shared" si="76"/>
        <v>1.9230769230769228E-2</v>
      </c>
      <c r="F440" s="165">
        <v>0</v>
      </c>
      <c r="G440" s="159" t="s">
        <v>202</v>
      </c>
      <c r="H440" s="158" t="str">
        <f t="shared" si="70"/>
        <v>100,00%</v>
      </c>
      <c r="I440" s="164">
        <f t="shared" si="72"/>
        <v>1</v>
      </c>
      <c r="J440" s="155">
        <f t="shared" ca="1" si="71"/>
        <v>1</v>
      </c>
      <c r="K440" s="155">
        <f t="shared" ca="1" si="73"/>
        <v>1</v>
      </c>
      <c r="L440" s="159">
        <f t="shared" si="75"/>
        <v>0</v>
      </c>
    </row>
    <row r="441" spans="1:12" x14ac:dyDescent="0.25">
      <c r="A441" s="429"/>
      <c r="B441" s="430"/>
      <c r="C441" s="170" t="s">
        <v>307</v>
      </c>
      <c r="D441" s="432"/>
      <c r="E441" s="172">
        <f t="shared" si="76"/>
        <v>1.9230769230769228E-2</v>
      </c>
      <c r="F441" s="165">
        <v>0</v>
      </c>
      <c r="G441" s="159" t="s">
        <v>202</v>
      </c>
      <c r="H441" s="158" t="str">
        <f t="shared" si="70"/>
        <v>100,00%</v>
      </c>
      <c r="I441" s="164">
        <f t="shared" si="72"/>
        <v>1</v>
      </c>
      <c r="J441" s="155">
        <f t="shared" ca="1" si="71"/>
        <v>1</v>
      </c>
      <c r="K441" s="155">
        <f t="shared" ca="1" si="73"/>
        <v>1</v>
      </c>
      <c r="L441" s="159">
        <f t="shared" si="75"/>
        <v>0</v>
      </c>
    </row>
    <row r="442" spans="1:12" x14ac:dyDescent="0.25">
      <c r="A442" s="429"/>
      <c r="B442" s="430"/>
      <c r="C442" s="170" t="s">
        <v>306</v>
      </c>
      <c r="D442" s="432"/>
      <c r="E442" s="172">
        <f t="shared" si="76"/>
        <v>1.9230769230769228E-2</v>
      </c>
      <c r="F442" s="165">
        <v>0</v>
      </c>
      <c r="G442" s="159" t="s">
        <v>202</v>
      </c>
      <c r="H442" s="158" t="str">
        <f t="shared" si="70"/>
        <v>100,00%</v>
      </c>
      <c r="I442" s="164">
        <f t="shared" si="72"/>
        <v>1</v>
      </c>
      <c r="J442" s="155">
        <f t="shared" ca="1" si="71"/>
        <v>1</v>
      </c>
      <c r="K442" s="155">
        <f t="shared" ca="1" si="73"/>
        <v>1</v>
      </c>
      <c r="L442" s="159">
        <f t="shared" si="75"/>
        <v>0</v>
      </c>
    </row>
    <row r="443" spans="1:12" x14ac:dyDescent="0.25">
      <c r="A443" s="429"/>
      <c r="B443" s="430"/>
      <c r="C443" s="170" t="s">
        <v>305</v>
      </c>
      <c r="D443" s="432"/>
      <c r="E443" s="172">
        <f t="shared" si="76"/>
        <v>1.9230769230769228E-2</v>
      </c>
      <c r="F443" s="165">
        <v>0</v>
      </c>
      <c r="G443" s="159" t="s">
        <v>202</v>
      </c>
      <c r="H443" s="158" t="str">
        <f t="shared" si="70"/>
        <v>100,00%</v>
      </c>
      <c r="I443" s="164">
        <f t="shared" si="72"/>
        <v>1</v>
      </c>
      <c r="J443" s="155">
        <f t="shared" ca="1" si="71"/>
        <v>1</v>
      </c>
      <c r="K443" s="155">
        <f t="shared" ca="1" si="73"/>
        <v>1</v>
      </c>
      <c r="L443" s="159">
        <f t="shared" si="75"/>
        <v>0</v>
      </c>
    </row>
    <row r="444" spans="1:12" x14ac:dyDescent="0.25">
      <c r="A444" s="429"/>
      <c r="B444" s="430"/>
      <c r="C444" s="170" t="s">
        <v>304</v>
      </c>
      <c r="D444" s="432"/>
      <c r="E444" s="172">
        <f t="shared" si="76"/>
        <v>1.9230769230769228E-2</v>
      </c>
      <c r="F444" s="165">
        <v>0</v>
      </c>
      <c r="G444" s="159" t="s">
        <v>202</v>
      </c>
      <c r="H444" s="158" t="str">
        <f t="shared" si="70"/>
        <v>100,00%</v>
      </c>
      <c r="I444" s="164">
        <f t="shared" si="72"/>
        <v>1</v>
      </c>
      <c r="J444" s="155">
        <f t="shared" ca="1" si="71"/>
        <v>1</v>
      </c>
      <c r="K444" s="155">
        <f t="shared" ca="1" si="73"/>
        <v>1</v>
      </c>
      <c r="L444" s="159">
        <f t="shared" si="75"/>
        <v>0</v>
      </c>
    </row>
    <row r="445" spans="1:12" x14ac:dyDescent="0.25">
      <c r="A445" s="429"/>
      <c r="B445" s="430"/>
      <c r="C445" s="170" t="s">
        <v>303</v>
      </c>
      <c r="D445" s="432"/>
      <c r="E445" s="172">
        <f t="shared" si="76"/>
        <v>1.9230769230769228E-2</v>
      </c>
      <c r="F445" s="165">
        <v>0</v>
      </c>
      <c r="G445" s="159" t="s">
        <v>202</v>
      </c>
      <c r="H445" s="158" t="str">
        <f t="shared" ref="H445:H508" si="77">IF(G445="O",(($O$13-(F445*E445))/($O$13)),"100,00%")</f>
        <v>100,00%</v>
      </c>
      <c r="I445" s="164">
        <f t="shared" si="72"/>
        <v>1</v>
      </c>
      <c r="J445" s="155">
        <f t="shared" ref="J445:J508" ca="1" si="78">(($O$13-(F445*E445))/($O$13))</f>
        <v>1</v>
      </c>
      <c r="K445" s="155">
        <f t="shared" ca="1" si="73"/>
        <v>1</v>
      </c>
      <c r="L445" s="159">
        <f t="shared" si="75"/>
        <v>0</v>
      </c>
    </row>
    <row r="446" spans="1:12" x14ac:dyDescent="0.25">
      <c r="A446" s="429"/>
      <c r="B446" s="430"/>
      <c r="C446" s="170" t="s">
        <v>302</v>
      </c>
      <c r="D446" s="432"/>
      <c r="E446" s="172">
        <f t="shared" si="76"/>
        <v>1.9230769230769228E-2</v>
      </c>
      <c r="F446" s="165">
        <v>0</v>
      </c>
      <c r="G446" s="159" t="s">
        <v>202</v>
      </c>
      <c r="H446" s="158" t="str">
        <f t="shared" si="77"/>
        <v>100,00%</v>
      </c>
      <c r="I446" s="164">
        <f t="shared" ref="I446:I509" si="79">I445*H446</f>
        <v>1</v>
      </c>
      <c r="J446" s="155">
        <f t="shared" ca="1" si="78"/>
        <v>1</v>
      </c>
      <c r="K446" s="155">
        <f t="shared" ref="K446:K509" ca="1" si="80">K445*J446</f>
        <v>1</v>
      </c>
      <c r="L446" s="159">
        <f t="shared" si="75"/>
        <v>0</v>
      </c>
    </row>
    <row r="447" spans="1:12" x14ac:dyDescent="0.25">
      <c r="A447" s="429"/>
      <c r="B447" s="430"/>
      <c r="C447" s="170" t="s">
        <v>301</v>
      </c>
      <c r="D447" s="432"/>
      <c r="E447" s="172">
        <f t="shared" si="76"/>
        <v>1.9230769230769228E-2</v>
      </c>
      <c r="F447" s="165">
        <v>0</v>
      </c>
      <c r="G447" s="159" t="s">
        <v>202</v>
      </c>
      <c r="H447" s="158" t="str">
        <f t="shared" si="77"/>
        <v>100,00%</v>
      </c>
      <c r="I447" s="164">
        <f t="shared" si="79"/>
        <v>1</v>
      </c>
      <c r="J447" s="155">
        <f t="shared" ca="1" si="78"/>
        <v>1</v>
      </c>
      <c r="K447" s="155">
        <f t="shared" ca="1" si="80"/>
        <v>1</v>
      </c>
      <c r="L447" s="159">
        <f t="shared" si="75"/>
        <v>0</v>
      </c>
    </row>
    <row r="448" spans="1:12" x14ac:dyDescent="0.25">
      <c r="A448" s="429"/>
      <c r="B448" s="430"/>
      <c r="C448" s="170" t="s">
        <v>300</v>
      </c>
      <c r="D448" s="432"/>
      <c r="E448" s="172">
        <f t="shared" si="76"/>
        <v>1.9230769230769228E-2</v>
      </c>
      <c r="F448" s="165">
        <v>0</v>
      </c>
      <c r="G448" s="159" t="s">
        <v>202</v>
      </c>
      <c r="H448" s="158" t="str">
        <f t="shared" si="77"/>
        <v>100,00%</v>
      </c>
      <c r="I448" s="164">
        <f t="shared" si="79"/>
        <v>1</v>
      </c>
      <c r="J448" s="155">
        <f t="shared" ca="1" si="78"/>
        <v>1</v>
      </c>
      <c r="K448" s="155">
        <f t="shared" ca="1" si="80"/>
        <v>1</v>
      </c>
      <c r="L448" s="159">
        <f t="shared" si="75"/>
        <v>0</v>
      </c>
    </row>
    <row r="449" spans="1:12" x14ac:dyDescent="0.25">
      <c r="A449" s="429"/>
      <c r="B449" s="430"/>
      <c r="C449" s="170" t="s">
        <v>299</v>
      </c>
      <c r="D449" s="432"/>
      <c r="E449" s="172">
        <f t="shared" si="76"/>
        <v>1.9230769230769228E-2</v>
      </c>
      <c r="F449" s="165">
        <v>0</v>
      </c>
      <c r="G449" s="159" t="s">
        <v>202</v>
      </c>
      <c r="H449" s="158" t="str">
        <f t="shared" si="77"/>
        <v>100,00%</v>
      </c>
      <c r="I449" s="164">
        <f t="shared" si="79"/>
        <v>1</v>
      </c>
      <c r="J449" s="155">
        <f t="shared" ca="1" si="78"/>
        <v>1</v>
      </c>
      <c r="K449" s="155">
        <f t="shared" ca="1" si="80"/>
        <v>1</v>
      </c>
      <c r="L449" s="159">
        <f t="shared" si="75"/>
        <v>0</v>
      </c>
    </row>
    <row r="450" spans="1:12" x14ac:dyDescent="0.25">
      <c r="A450" s="429"/>
      <c r="B450" s="430"/>
      <c r="C450" s="170" t="s">
        <v>298</v>
      </c>
      <c r="D450" s="432"/>
      <c r="E450" s="172">
        <f t="shared" si="76"/>
        <v>1.9230769230769228E-2</v>
      </c>
      <c r="F450" s="165">
        <v>0</v>
      </c>
      <c r="G450" s="159" t="s">
        <v>202</v>
      </c>
      <c r="H450" s="158" t="str">
        <f t="shared" si="77"/>
        <v>100,00%</v>
      </c>
      <c r="I450" s="164">
        <f t="shared" si="79"/>
        <v>1</v>
      </c>
      <c r="J450" s="155">
        <f t="shared" ca="1" si="78"/>
        <v>1</v>
      </c>
      <c r="K450" s="155">
        <f t="shared" ca="1" si="80"/>
        <v>1</v>
      </c>
      <c r="L450" s="159">
        <f t="shared" si="75"/>
        <v>0</v>
      </c>
    </row>
    <row r="451" spans="1:12" x14ac:dyDescent="0.25">
      <c r="A451" s="429"/>
      <c r="B451" s="430"/>
      <c r="C451" s="170" t="s">
        <v>297</v>
      </c>
      <c r="D451" s="432"/>
      <c r="E451" s="172">
        <f t="shared" si="76"/>
        <v>1.9230769230769228E-2</v>
      </c>
      <c r="F451" s="165">
        <v>0</v>
      </c>
      <c r="G451" s="159" t="s">
        <v>202</v>
      </c>
      <c r="H451" s="158" t="str">
        <f t="shared" si="77"/>
        <v>100,00%</v>
      </c>
      <c r="I451" s="164">
        <f t="shared" si="79"/>
        <v>1</v>
      </c>
      <c r="J451" s="155">
        <f t="shared" ca="1" si="78"/>
        <v>1</v>
      </c>
      <c r="K451" s="155">
        <f t="shared" ca="1" si="80"/>
        <v>1</v>
      </c>
      <c r="L451" s="159">
        <f t="shared" si="75"/>
        <v>0</v>
      </c>
    </row>
    <row r="452" spans="1:12" x14ac:dyDescent="0.25">
      <c r="A452" s="429"/>
      <c r="B452" s="430"/>
      <c r="C452" s="170" t="s">
        <v>296</v>
      </c>
      <c r="D452" s="432"/>
      <c r="E452" s="172">
        <f t="shared" si="76"/>
        <v>1.9230769230769228E-2</v>
      </c>
      <c r="F452" s="165">
        <v>0</v>
      </c>
      <c r="G452" s="159" t="s">
        <v>202</v>
      </c>
      <c r="H452" s="158" t="str">
        <f t="shared" si="77"/>
        <v>100,00%</v>
      </c>
      <c r="I452" s="164">
        <f t="shared" si="79"/>
        <v>1</v>
      </c>
      <c r="J452" s="155">
        <f t="shared" ca="1" si="78"/>
        <v>1</v>
      </c>
      <c r="K452" s="155">
        <f t="shared" ca="1" si="80"/>
        <v>1</v>
      </c>
      <c r="L452" s="159">
        <f t="shared" si="75"/>
        <v>0</v>
      </c>
    </row>
    <row r="453" spans="1:12" x14ac:dyDescent="0.25">
      <c r="A453" s="429"/>
      <c r="B453" s="430"/>
      <c r="C453" s="170" t="s">
        <v>295</v>
      </c>
      <c r="D453" s="432"/>
      <c r="E453" s="172">
        <f t="shared" si="76"/>
        <v>1.9230769230769228E-2</v>
      </c>
      <c r="F453" s="165">
        <v>0</v>
      </c>
      <c r="G453" s="159" t="s">
        <v>202</v>
      </c>
      <c r="H453" s="158" t="str">
        <f t="shared" si="77"/>
        <v>100,00%</v>
      </c>
      <c r="I453" s="164">
        <f t="shared" si="79"/>
        <v>1</v>
      </c>
      <c r="J453" s="155">
        <f t="shared" ca="1" si="78"/>
        <v>1</v>
      </c>
      <c r="K453" s="155">
        <f t="shared" ca="1" si="80"/>
        <v>1</v>
      </c>
      <c r="L453" s="159">
        <f t="shared" si="75"/>
        <v>0</v>
      </c>
    </row>
    <row r="454" spans="1:12" x14ac:dyDescent="0.25">
      <c r="A454" s="429"/>
      <c r="B454" s="430"/>
      <c r="C454" s="170" t="s">
        <v>294</v>
      </c>
      <c r="D454" s="432"/>
      <c r="E454" s="172">
        <f t="shared" si="76"/>
        <v>1.9230769230769228E-2</v>
      </c>
      <c r="F454" s="165">
        <v>0</v>
      </c>
      <c r="G454" s="159" t="s">
        <v>202</v>
      </c>
      <c r="H454" s="158" t="str">
        <f t="shared" si="77"/>
        <v>100,00%</v>
      </c>
      <c r="I454" s="164">
        <f t="shared" si="79"/>
        <v>1</v>
      </c>
      <c r="J454" s="155">
        <f t="shared" ca="1" si="78"/>
        <v>1</v>
      </c>
      <c r="K454" s="155">
        <f t="shared" ca="1" si="80"/>
        <v>1</v>
      </c>
      <c r="L454" s="159">
        <f t="shared" si="75"/>
        <v>0</v>
      </c>
    </row>
    <row r="455" spans="1:12" x14ac:dyDescent="0.25">
      <c r="A455" s="429"/>
      <c r="B455" s="430"/>
      <c r="C455" s="170" t="s">
        <v>293</v>
      </c>
      <c r="D455" s="432"/>
      <c r="E455" s="172">
        <f t="shared" si="76"/>
        <v>1.9230769230769228E-2</v>
      </c>
      <c r="F455" s="165">
        <v>0</v>
      </c>
      <c r="G455" s="159" t="s">
        <v>202</v>
      </c>
      <c r="H455" s="158" t="str">
        <f t="shared" si="77"/>
        <v>100,00%</v>
      </c>
      <c r="I455" s="164">
        <f t="shared" si="79"/>
        <v>1</v>
      </c>
      <c r="J455" s="155">
        <f t="shared" ca="1" si="78"/>
        <v>1</v>
      </c>
      <c r="K455" s="155">
        <f t="shared" ca="1" si="80"/>
        <v>1</v>
      </c>
      <c r="L455" s="159">
        <f t="shared" si="75"/>
        <v>0</v>
      </c>
    </row>
    <row r="456" spans="1:12" x14ac:dyDescent="0.25">
      <c r="A456" s="429"/>
      <c r="B456" s="430"/>
      <c r="C456" s="170" t="s">
        <v>292</v>
      </c>
      <c r="D456" s="432"/>
      <c r="E456" s="172">
        <f t="shared" si="76"/>
        <v>1.9230769230769228E-2</v>
      </c>
      <c r="F456" s="165">
        <v>0</v>
      </c>
      <c r="G456" s="159" t="s">
        <v>202</v>
      </c>
      <c r="H456" s="158" t="str">
        <f t="shared" si="77"/>
        <v>100,00%</v>
      </c>
      <c r="I456" s="164">
        <f t="shared" si="79"/>
        <v>1</v>
      </c>
      <c r="J456" s="155">
        <f t="shared" ca="1" si="78"/>
        <v>1</v>
      </c>
      <c r="K456" s="155">
        <f t="shared" ca="1" si="80"/>
        <v>1</v>
      </c>
      <c r="L456" s="159">
        <f t="shared" si="75"/>
        <v>0</v>
      </c>
    </row>
    <row r="457" spans="1:12" x14ac:dyDescent="0.25">
      <c r="A457" s="429"/>
      <c r="B457" s="430"/>
      <c r="C457" s="170" t="s">
        <v>291</v>
      </c>
      <c r="D457" s="432"/>
      <c r="E457" s="172">
        <f t="shared" si="76"/>
        <v>1.9230769230769228E-2</v>
      </c>
      <c r="F457" s="165">
        <v>0</v>
      </c>
      <c r="G457" s="159" t="s">
        <v>202</v>
      </c>
      <c r="H457" s="158" t="str">
        <f t="shared" si="77"/>
        <v>100,00%</v>
      </c>
      <c r="I457" s="164">
        <f t="shared" si="79"/>
        <v>1</v>
      </c>
      <c r="J457" s="155">
        <f t="shared" ca="1" si="78"/>
        <v>1</v>
      </c>
      <c r="K457" s="155">
        <f t="shared" ca="1" si="80"/>
        <v>1</v>
      </c>
      <c r="L457" s="159">
        <f t="shared" si="75"/>
        <v>0</v>
      </c>
    </row>
    <row r="458" spans="1:12" x14ac:dyDescent="0.25">
      <c r="A458" s="429"/>
      <c r="B458" s="430"/>
      <c r="C458" s="170" t="s">
        <v>290</v>
      </c>
      <c r="D458" s="432"/>
      <c r="E458" s="172">
        <f t="shared" si="76"/>
        <v>1.9230769230769228E-2</v>
      </c>
      <c r="F458" s="165">
        <v>0</v>
      </c>
      <c r="G458" s="159" t="s">
        <v>202</v>
      </c>
      <c r="H458" s="158" t="str">
        <f t="shared" si="77"/>
        <v>100,00%</v>
      </c>
      <c r="I458" s="164">
        <f t="shared" si="79"/>
        <v>1</v>
      </c>
      <c r="J458" s="155">
        <f t="shared" ca="1" si="78"/>
        <v>1</v>
      </c>
      <c r="K458" s="155">
        <f t="shared" ca="1" si="80"/>
        <v>1</v>
      </c>
      <c r="L458" s="159">
        <f t="shared" si="75"/>
        <v>0</v>
      </c>
    </row>
    <row r="459" spans="1:12" x14ac:dyDescent="0.25">
      <c r="A459" s="429"/>
      <c r="B459" s="430"/>
      <c r="C459" s="170" t="s">
        <v>289</v>
      </c>
      <c r="D459" s="432"/>
      <c r="E459" s="172">
        <f t="shared" si="76"/>
        <v>1.9230769230769228E-2</v>
      </c>
      <c r="F459" s="165">
        <v>0</v>
      </c>
      <c r="G459" s="159" t="s">
        <v>202</v>
      </c>
      <c r="H459" s="158" t="str">
        <f t="shared" si="77"/>
        <v>100,00%</v>
      </c>
      <c r="I459" s="164">
        <f t="shared" si="79"/>
        <v>1</v>
      </c>
      <c r="J459" s="155">
        <f t="shared" ca="1" si="78"/>
        <v>1</v>
      </c>
      <c r="K459" s="155">
        <f t="shared" ca="1" si="80"/>
        <v>1</v>
      </c>
      <c r="L459" s="159">
        <f t="shared" si="75"/>
        <v>0</v>
      </c>
    </row>
    <row r="460" spans="1:12" x14ac:dyDescent="0.25">
      <c r="A460" s="429"/>
      <c r="B460" s="430"/>
      <c r="C460" s="170" t="s">
        <v>288</v>
      </c>
      <c r="D460" s="432"/>
      <c r="E460" s="172">
        <f t="shared" si="76"/>
        <v>1.9230769230769228E-2</v>
      </c>
      <c r="F460" s="165">
        <v>0</v>
      </c>
      <c r="G460" s="159" t="s">
        <v>202</v>
      </c>
      <c r="H460" s="158" t="str">
        <f t="shared" si="77"/>
        <v>100,00%</v>
      </c>
      <c r="I460" s="164">
        <f t="shared" si="79"/>
        <v>1</v>
      </c>
      <c r="J460" s="155">
        <f t="shared" ca="1" si="78"/>
        <v>1</v>
      </c>
      <c r="K460" s="155">
        <f t="shared" ca="1" si="80"/>
        <v>1</v>
      </c>
      <c r="L460" s="159">
        <f t="shared" si="75"/>
        <v>0</v>
      </c>
    </row>
    <row r="461" spans="1:12" x14ac:dyDescent="0.25">
      <c r="A461" s="429"/>
      <c r="B461" s="430"/>
      <c r="C461" s="170" t="s">
        <v>287</v>
      </c>
      <c r="D461" s="432"/>
      <c r="E461" s="172">
        <f t="shared" si="76"/>
        <v>1.9230769230769228E-2</v>
      </c>
      <c r="F461" s="165">
        <v>0</v>
      </c>
      <c r="G461" s="159" t="s">
        <v>202</v>
      </c>
      <c r="H461" s="158" t="str">
        <f t="shared" si="77"/>
        <v>100,00%</v>
      </c>
      <c r="I461" s="164">
        <f t="shared" si="79"/>
        <v>1</v>
      </c>
      <c r="J461" s="155">
        <f t="shared" ca="1" si="78"/>
        <v>1</v>
      </c>
      <c r="K461" s="155">
        <f t="shared" ca="1" si="80"/>
        <v>1</v>
      </c>
      <c r="L461" s="159">
        <f t="shared" si="75"/>
        <v>0</v>
      </c>
    </row>
    <row r="462" spans="1:12" x14ac:dyDescent="0.25">
      <c r="A462" s="429"/>
      <c r="B462" s="430"/>
      <c r="C462" s="170" t="s">
        <v>286</v>
      </c>
      <c r="D462" s="432"/>
      <c r="E462" s="172">
        <f t="shared" si="76"/>
        <v>1.9230769230769228E-2</v>
      </c>
      <c r="F462" s="165">
        <v>0</v>
      </c>
      <c r="G462" s="159" t="s">
        <v>202</v>
      </c>
      <c r="H462" s="158" t="str">
        <f t="shared" si="77"/>
        <v>100,00%</v>
      </c>
      <c r="I462" s="164">
        <f t="shared" si="79"/>
        <v>1</v>
      </c>
      <c r="J462" s="155">
        <f t="shared" ca="1" si="78"/>
        <v>1</v>
      </c>
      <c r="K462" s="155">
        <f t="shared" ca="1" si="80"/>
        <v>1</v>
      </c>
      <c r="L462" s="159">
        <f t="shared" si="75"/>
        <v>0</v>
      </c>
    </row>
    <row r="463" spans="1:12" x14ac:dyDescent="0.25">
      <c r="A463" s="429"/>
      <c r="B463" s="430"/>
      <c r="C463" s="170" t="s">
        <v>285</v>
      </c>
      <c r="D463" s="432"/>
      <c r="E463" s="172">
        <f t="shared" si="76"/>
        <v>1.9230769230769228E-2</v>
      </c>
      <c r="F463" s="165">
        <v>0</v>
      </c>
      <c r="G463" s="159" t="s">
        <v>202</v>
      </c>
      <c r="H463" s="158" t="str">
        <f t="shared" si="77"/>
        <v>100,00%</v>
      </c>
      <c r="I463" s="164">
        <f t="shared" si="79"/>
        <v>1</v>
      </c>
      <c r="J463" s="155">
        <f t="shared" ca="1" si="78"/>
        <v>1</v>
      </c>
      <c r="K463" s="155">
        <f t="shared" ca="1" si="80"/>
        <v>1</v>
      </c>
      <c r="L463" s="159">
        <f t="shared" si="75"/>
        <v>0</v>
      </c>
    </row>
    <row r="464" spans="1:12" x14ac:dyDescent="0.25">
      <c r="A464" s="429"/>
      <c r="B464" s="430"/>
      <c r="C464" s="170" t="s">
        <v>284</v>
      </c>
      <c r="D464" s="432"/>
      <c r="E464" s="172">
        <f t="shared" si="76"/>
        <v>1.9230769230769228E-2</v>
      </c>
      <c r="F464" s="165">
        <v>0</v>
      </c>
      <c r="G464" s="159" t="s">
        <v>202</v>
      </c>
      <c r="H464" s="158" t="str">
        <f t="shared" si="77"/>
        <v>100,00%</v>
      </c>
      <c r="I464" s="164">
        <f t="shared" si="79"/>
        <v>1</v>
      </c>
      <c r="J464" s="155">
        <f t="shared" ca="1" si="78"/>
        <v>1</v>
      </c>
      <c r="K464" s="155">
        <f t="shared" ca="1" si="80"/>
        <v>1</v>
      </c>
      <c r="L464" s="159">
        <f t="shared" si="75"/>
        <v>0</v>
      </c>
    </row>
    <row r="465" spans="1:12" x14ac:dyDescent="0.25">
      <c r="A465" s="429"/>
      <c r="B465" s="430"/>
      <c r="C465" s="170" t="s">
        <v>283</v>
      </c>
      <c r="D465" s="432"/>
      <c r="E465" s="172">
        <f t="shared" si="76"/>
        <v>1.9230769230769228E-2</v>
      </c>
      <c r="F465" s="165">
        <v>0</v>
      </c>
      <c r="G465" s="159" t="s">
        <v>202</v>
      </c>
      <c r="H465" s="158" t="str">
        <f t="shared" si="77"/>
        <v>100,00%</v>
      </c>
      <c r="I465" s="164">
        <f t="shared" si="79"/>
        <v>1</v>
      </c>
      <c r="J465" s="155">
        <f t="shared" ca="1" si="78"/>
        <v>1</v>
      </c>
      <c r="K465" s="155">
        <f t="shared" ca="1" si="80"/>
        <v>1</v>
      </c>
      <c r="L465" s="159">
        <f t="shared" si="75"/>
        <v>0</v>
      </c>
    </row>
    <row r="466" spans="1:12" x14ac:dyDescent="0.25">
      <c r="A466" s="433" t="s">
        <v>282</v>
      </c>
      <c r="B466" s="435" t="s">
        <v>281</v>
      </c>
      <c r="C466" s="174" t="s">
        <v>280</v>
      </c>
      <c r="D466" s="436" t="s">
        <v>279</v>
      </c>
      <c r="E466" s="166">
        <f t="shared" ref="E466:E475" si="81">0.2</f>
        <v>0.2</v>
      </c>
      <c r="F466" s="165">
        <v>0</v>
      </c>
      <c r="G466" s="159" t="s">
        <v>202</v>
      </c>
      <c r="H466" s="158" t="str">
        <f t="shared" si="77"/>
        <v>100,00%</v>
      </c>
      <c r="I466" s="164">
        <f t="shared" si="79"/>
        <v>1</v>
      </c>
      <c r="J466" s="155">
        <f t="shared" ca="1" si="78"/>
        <v>1</v>
      </c>
      <c r="K466" s="155">
        <f t="shared" ca="1" si="80"/>
        <v>1</v>
      </c>
      <c r="L466" s="159">
        <f t="shared" si="75"/>
        <v>0</v>
      </c>
    </row>
    <row r="467" spans="1:12" x14ac:dyDescent="0.25">
      <c r="A467" s="434"/>
      <c r="B467" s="435"/>
      <c r="C467" s="174" t="s">
        <v>278</v>
      </c>
      <c r="D467" s="436"/>
      <c r="E467" s="166">
        <f t="shared" si="81"/>
        <v>0.2</v>
      </c>
      <c r="F467" s="165">
        <v>0</v>
      </c>
      <c r="G467" s="159" t="s">
        <v>202</v>
      </c>
      <c r="H467" s="158" t="str">
        <f t="shared" si="77"/>
        <v>100,00%</v>
      </c>
      <c r="I467" s="164">
        <f t="shared" si="79"/>
        <v>1</v>
      </c>
      <c r="J467" s="155">
        <f t="shared" ca="1" si="78"/>
        <v>1</v>
      </c>
      <c r="K467" s="155">
        <f t="shared" ca="1" si="80"/>
        <v>1</v>
      </c>
      <c r="L467" s="159">
        <f t="shared" si="75"/>
        <v>0</v>
      </c>
    </row>
    <row r="468" spans="1:12" x14ac:dyDescent="0.25">
      <c r="A468" s="434"/>
      <c r="B468" s="435"/>
      <c r="C468" s="174" t="s">
        <v>277</v>
      </c>
      <c r="D468" s="436"/>
      <c r="E468" s="166">
        <f t="shared" si="81"/>
        <v>0.2</v>
      </c>
      <c r="F468" s="165">
        <v>0</v>
      </c>
      <c r="G468" s="159" t="s">
        <v>202</v>
      </c>
      <c r="H468" s="158" t="str">
        <f t="shared" si="77"/>
        <v>100,00%</v>
      </c>
      <c r="I468" s="164">
        <f t="shared" si="79"/>
        <v>1</v>
      </c>
      <c r="J468" s="155">
        <f t="shared" ca="1" si="78"/>
        <v>1</v>
      </c>
      <c r="K468" s="155">
        <f t="shared" ca="1" si="80"/>
        <v>1</v>
      </c>
      <c r="L468" s="159">
        <f t="shared" si="75"/>
        <v>0</v>
      </c>
    </row>
    <row r="469" spans="1:12" x14ac:dyDescent="0.25">
      <c r="A469" s="434"/>
      <c r="B469" s="435"/>
      <c r="C469" s="174" t="s">
        <v>276</v>
      </c>
      <c r="D469" s="436" t="s">
        <v>275</v>
      </c>
      <c r="E469" s="166">
        <f t="shared" si="81"/>
        <v>0.2</v>
      </c>
      <c r="F469" s="165">
        <v>0</v>
      </c>
      <c r="G469" s="159" t="s">
        <v>202</v>
      </c>
      <c r="H469" s="158" t="str">
        <f t="shared" si="77"/>
        <v>100,00%</v>
      </c>
      <c r="I469" s="164">
        <f t="shared" si="79"/>
        <v>1</v>
      </c>
      <c r="J469" s="155">
        <f t="shared" ca="1" si="78"/>
        <v>1</v>
      </c>
      <c r="K469" s="155">
        <f t="shared" ca="1" si="80"/>
        <v>1</v>
      </c>
      <c r="L469" s="159">
        <f t="shared" si="75"/>
        <v>0</v>
      </c>
    </row>
    <row r="470" spans="1:12" x14ac:dyDescent="0.25">
      <c r="A470" s="434"/>
      <c r="B470" s="435"/>
      <c r="C470" s="174" t="s">
        <v>274</v>
      </c>
      <c r="D470" s="436"/>
      <c r="E470" s="166">
        <f t="shared" si="81"/>
        <v>0.2</v>
      </c>
      <c r="F470" s="165">
        <v>0</v>
      </c>
      <c r="G470" s="159" t="s">
        <v>202</v>
      </c>
      <c r="H470" s="158" t="str">
        <f t="shared" si="77"/>
        <v>100,00%</v>
      </c>
      <c r="I470" s="164">
        <f t="shared" si="79"/>
        <v>1</v>
      </c>
      <c r="J470" s="155">
        <f t="shared" ca="1" si="78"/>
        <v>1</v>
      </c>
      <c r="K470" s="155">
        <f t="shared" ca="1" si="80"/>
        <v>1</v>
      </c>
      <c r="L470" s="159">
        <f t="shared" si="75"/>
        <v>0</v>
      </c>
    </row>
    <row r="471" spans="1:12" x14ac:dyDescent="0.25">
      <c r="A471" s="434"/>
      <c r="B471" s="435"/>
      <c r="C471" s="174" t="s">
        <v>273</v>
      </c>
      <c r="D471" s="436"/>
      <c r="E471" s="166">
        <f t="shared" si="81"/>
        <v>0.2</v>
      </c>
      <c r="F471" s="165">
        <v>0</v>
      </c>
      <c r="G471" s="159" t="s">
        <v>202</v>
      </c>
      <c r="H471" s="158" t="str">
        <f t="shared" si="77"/>
        <v>100,00%</v>
      </c>
      <c r="I471" s="164">
        <f t="shared" si="79"/>
        <v>1</v>
      </c>
      <c r="J471" s="155">
        <f t="shared" ca="1" si="78"/>
        <v>1</v>
      </c>
      <c r="K471" s="155">
        <f t="shared" ca="1" si="80"/>
        <v>1</v>
      </c>
      <c r="L471" s="159">
        <f t="shared" si="75"/>
        <v>0</v>
      </c>
    </row>
    <row r="472" spans="1:12" x14ac:dyDescent="0.25">
      <c r="A472" s="434"/>
      <c r="B472" s="435"/>
      <c r="C472" s="174" t="s">
        <v>272</v>
      </c>
      <c r="D472" s="436"/>
      <c r="E472" s="166">
        <f t="shared" si="81"/>
        <v>0.2</v>
      </c>
      <c r="F472" s="165">
        <v>0</v>
      </c>
      <c r="G472" s="159" t="s">
        <v>202</v>
      </c>
      <c r="H472" s="158" t="str">
        <f t="shared" si="77"/>
        <v>100,00%</v>
      </c>
      <c r="I472" s="164">
        <f t="shared" si="79"/>
        <v>1</v>
      </c>
      <c r="J472" s="155">
        <f t="shared" ca="1" si="78"/>
        <v>1</v>
      </c>
      <c r="K472" s="155">
        <f t="shared" ca="1" si="80"/>
        <v>1</v>
      </c>
      <c r="L472" s="159">
        <f t="shared" si="75"/>
        <v>0</v>
      </c>
    </row>
    <row r="473" spans="1:12" x14ac:dyDescent="0.25">
      <c r="A473" s="434"/>
      <c r="B473" s="435"/>
      <c r="C473" s="174" t="s">
        <v>271</v>
      </c>
      <c r="D473" s="436"/>
      <c r="E473" s="166">
        <f t="shared" si="81"/>
        <v>0.2</v>
      </c>
      <c r="F473" s="165">
        <v>0</v>
      </c>
      <c r="G473" s="159" t="s">
        <v>202</v>
      </c>
      <c r="H473" s="158" t="str">
        <f t="shared" si="77"/>
        <v>100,00%</v>
      </c>
      <c r="I473" s="164">
        <f t="shared" si="79"/>
        <v>1</v>
      </c>
      <c r="J473" s="155">
        <f t="shared" ca="1" si="78"/>
        <v>1</v>
      </c>
      <c r="K473" s="155">
        <f t="shared" ca="1" si="80"/>
        <v>1</v>
      </c>
      <c r="L473" s="159">
        <f t="shared" si="75"/>
        <v>0</v>
      </c>
    </row>
    <row r="474" spans="1:12" x14ac:dyDescent="0.25">
      <c r="A474" s="434"/>
      <c r="B474" s="435"/>
      <c r="C474" s="174" t="s">
        <v>270</v>
      </c>
      <c r="D474" s="436"/>
      <c r="E474" s="166">
        <f t="shared" si="81"/>
        <v>0.2</v>
      </c>
      <c r="F474" s="165">
        <v>0</v>
      </c>
      <c r="G474" s="159" t="s">
        <v>202</v>
      </c>
      <c r="H474" s="158" t="str">
        <f t="shared" si="77"/>
        <v>100,00%</v>
      </c>
      <c r="I474" s="164">
        <f t="shared" si="79"/>
        <v>1</v>
      </c>
      <c r="J474" s="155">
        <f t="shared" ca="1" si="78"/>
        <v>1</v>
      </c>
      <c r="K474" s="155">
        <f t="shared" ca="1" si="80"/>
        <v>1</v>
      </c>
      <c r="L474" s="159">
        <f t="shared" si="75"/>
        <v>0</v>
      </c>
    </row>
    <row r="475" spans="1:12" x14ac:dyDescent="0.25">
      <c r="A475" s="434"/>
      <c r="B475" s="435"/>
      <c r="C475" s="174" t="s">
        <v>269</v>
      </c>
      <c r="D475" s="436"/>
      <c r="E475" s="166">
        <f t="shared" si="81"/>
        <v>0.2</v>
      </c>
      <c r="F475" s="165">
        <v>0</v>
      </c>
      <c r="G475" s="159" t="s">
        <v>202</v>
      </c>
      <c r="H475" s="158" t="str">
        <f t="shared" si="77"/>
        <v>100,00%</v>
      </c>
      <c r="I475" s="164">
        <f t="shared" si="79"/>
        <v>1</v>
      </c>
      <c r="J475" s="155">
        <f t="shared" ca="1" si="78"/>
        <v>1</v>
      </c>
      <c r="K475" s="155">
        <f t="shared" ca="1" si="80"/>
        <v>1</v>
      </c>
      <c r="L475" s="159">
        <f t="shared" si="75"/>
        <v>0</v>
      </c>
    </row>
    <row r="476" spans="1:12" x14ac:dyDescent="0.25">
      <c r="A476" s="434"/>
      <c r="B476" s="421" t="s">
        <v>268</v>
      </c>
      <c r="C476" s="170" t="s">
        <v>267</v>
      </c>
      <c r="D476" s="422" t="s">
        <v>266</v>
      </c>
      <c r="E476" s="169">
        <f t="shared" ref="E476:E483" si="82">0.2/4</f>
        <v>0.05</v>
      </c>
      <c r="F476" s="165">
        <v>0</v>
      </c>
      <c r="G476" s="159" t="s">
        <v>202</v>
      </c>
      <c r="H476" s="158" t="str">
        <f t="shared" si="77"/>
        <v>100,00%</v>
      </c>
      <c r="I476" s="164">
        <f t="shared" si="79"/>
        <v>1</v>
      </c>
      <c r="J476" s="155">
        <f t="shared" ca="1" si="78"/>
        <v>1</v>
      </c>
      <c r="K476" s="155">
        <f t="shared" ca="1" si="80"/>
        <v>1</v>
      </c>
      <c r="L476" s="159">
        <f t="shared" si="75"/>
        <v>0</v>
      </c>
    </row>
    <row r="477" spans="1:12" x14ac:dyDescent="0.25">
      <c r="A477" s="434"/>
      <c r="B477" s="421"/>
      <c r="C477" s="170" t="s">
        <v>265</v>
      </c>
      <c r="D477" s="422"/>
      <c r="E477" s="169">
        <f t="shared" si="82"/>
        <v>0.05</v>
      </c>
      <c r="F477" s="165">
        <v>0</v>
      </c>
      <c r="G477" s="159" t="s">
        <v>202</v>
      </c>
      <c r="H477" s="158" t="str">
        <f t="shared" si="77"/>
        <v>100,00%</v>
      </c>
      <c r="I477" s="164">
        <f t="shared" si="79"/>
        <v>1</v>
      </c>
      <c r="J477" s="155">
        <f t="shared" ca="1" si="78"/>
        <v>1</v>
      </c>
      <c r="K477" s="155">
        <f t="shared" ca="1" si="80"/>
        <v>1</v>
      </c>
      <c r="L477" s="159">
        <f t="shared" si="75"/>
        <v>0</v>
      </c>
    </row>
    <row r="478" spans="1:12" x14ac:dyDescent="0.25">
      <c r="A478" s="434"/>
      <c r="B478" s="421"/>
      <c r="C478" s="170" t="s">
        <v>264</v>
      </c>
      <c r="D478" s="422" t="s">
        <v>263</v>
      </c>
      <c r="E478" s="169">
        <f t="shared" si="82"/>
        <v>0.05</v>
      </c>
      <c r="F478" s="165">
        <v>0</v>
      </c>
      <c r="G478" s="159" t="s">
        <v>202</v>
      </c>
      <c r="H478" s="158" t="str">
        <f t="shared" si="77"/>
        <v>100,00%</v>
      </c>
      <c r="I478" s="164">
        <f t="shared" si="79"/>
        <v>1</v>
      </c>
      <c r="J478" s="155">
        <f t="shared" ca="1" si="78"/>
        <v>1</v>
      </c>
      <c r="K478" s="155">
        <f t="shared" ca="1" si="80"/>
        <v>1</v>
      </c>
      <c r="L478" s="159">
        <f t="shared" si="75"/>
        <v>0</v>
      </c>
    </row>
    <row r="479" spans="1:12" x14ac:dyDescent="0.25">
      <c r="A479" s="434"/>
      <c r="B479" s="421"/>
      <c r="C479" s="170" t="s">
        <v>262</v>
      </c>
      <c r="D479" s="422"/>
      <c r="E479" s="169">
        <f t="shared" si="82"/>
        <v>0.05</v>
      </c>
      <c r="F479" s="165">
        <v>0</v>
      </c>
      <c r="G479" s="159" t="s">
        <v>202</v>
      </c>
      <c r="H479" s="158" t="str">
        <f t="shared" si="77"/>
        <v>100,00%</v>
      </c>
      <c r="I479" s="164">
        <f t="shared" si="79"/>
        <v>1</v>
      </c>
      <c r="J479" s="155">
        <f t="shared" ca="1" si="78"/>
        <v>1</v>
      </c>
      <c r="K479" s="155">
        <f t="shared" ca="1" si="80"/>
        <v>1</v>
      </c>
      <c r="L479" s="159">
        <f t="shared" si="75"/>
        <v>0</v>
      </c>
    </row>
    <row r="480" spans="1:12" x14ac:dyDescent="0.25">
      <c r="A480" s="434"/>
      <c r="B480" s="421"/>
      <c r="C480" s="170" t="s">
        <v>261</v>
      </c>
      <c r="D480" s="422" t="s">
        <v>260</v>
      </c>
      <c r="E480" s="169">
        <f t="shared" si="82"/>
        <v>0.05</v>
      </c>
      <c r="F480" s="165">
        <v>0</v>
      </c>
      <c r="G480" s="159" t="s">
        <v>202</v>
      </c>
      <c r="H480" s="158" t="str">
        <f t="shared" si="77"/>
        <v>100,00%</v>
      </c>
      <c r="I480" s="164">
        <f t="shared" si="79"/>
        <v>1</v>
      </c>
      <c r="J480" s="155">
        <f t="shared" ca="1" si="78"/>
        <v>1</v>
      </c>
      <c r="K480" s="155">
        <f t="shared" ca="1" si="80"/>
        <v>1</v>
      </c>
      <c r="L480" s="159">
        <f t="shared" si="75"/>
        <v>0</v>
      </c>
    </row>
    <row r="481" spans="1:12" x14ac:dyDescent="0.25">
      <c r="A481" s="434"/>
      <c r="B481" s="421"/>
      <c r="C481" s="170" t="s">
        <v>259</v>
      </c>
      <c r="D481" s="422"/>
      <c r="E481" s="169">
        <f t="shared" si="82"/>
        <v>0.05</v>
      </c>
      <c r="F481" s="165">
        <v>0</v>
      </c>
      <c r="G481" s="159" t="s">
        <v>202</v>
      </c>
      <c r="H481" s="158" t="str">
        <f t="shared" si="77"/>
        <v>100,00%</v>
      </c>
      <c r="I481" s="164">
        <f t="shared" si="79"/>
        <v>1</v>
      </c>
      <c r="J481" s="155">
        <f t="shared" ca="1" si="78"/>
        <v>1</v>
      </c>
      <c r="K481" s="155">
        <f t="shared" ca="1" si="80"/>
        <v>1</v>
      </c>
      <c r="L481" s="159">
        <f t="shared" si="75"/>
        <v>0</v>
      </c>
    </row>
    <row r="482" spans="1:12" x14ac:dyDescent="0.25">
      <c r="A482" s="434"/>
      <c r="B482" s="421"/>
      <c r="C482" s="170" t="s">
        <v>258</v>
      </c>
      <c r="D482" s="422" t="s">
        <v>257</v>
      </c>
      <c r="E482" s="169">
        <f t="shared" si="82"/>
        <v>0.05</v>
      </c>
      <c r="F482" s="165">
        <v>0</v>
      </c>
      <c r="G482" s="159" t="s">
        <v>202</v>
      </c>
      <c r="H482" s="158" t="str">
        <f t="shared" si="77"/>
        <v>100,00%</v>
      </c>
      <c r="I482" s="164">
        <f t="shared" si="79"/>
        <v>1</v>
      </c>
      <c r="J482" s="155">
        <f t="shared" ca="1" si="78"/>
        <v>1</v>
      </c>
      <c r="K482" s="155">
        <f t="shared" ca="1" si="80"/>
        <v>1</v>
      </c>
      <c r="L482" s="159">
        <f t="shared" si="75"/>
        <v>0</v>
      </c>
    </row>
    <row r="483" spans="1:12" x14ac:dyDescent="0.25">
      <c r="A483" s="434"/>
      <c r="B483" s="421"/>
      <c r="C483" s="170" t="s">
        <v>256</v>
      </c>
      <c r="D483" s="422"/>
      <c r="E483" s="169">
        <f t="shared" si="82"/>
        <v>0.05</v>
      </c>
      <c r="F483" s="165">
        <v>0</v>
      </c>
      <c r="G483" s="159" t="s">
        <v>202</v>
      </c>
      <c r="H483" s="158" t="str">
        <f t="shared" si="77"/>
        <v>100,00%</v>
      </c>
      <c r="I483" s="164">
        <f t="shared" si="79"/>
        <v>1</v>
      </c>
      <c r="J483" s="155">
        <f t="shared" ca="1" si="78"/>
        <v>1</v>
      </c>
      <c r="K483" s="155">
        <f t="shared" ca="1" si="80"/>
        <v>1</v>
      </c>
      <c r="L483" s="159">
        <f t="shared" si="75"/>
        <v>0</v>
      </c>
    </row>
    <row r="484" spans="1:12" x14ac:dyDescent="0.25">
      <c r="A484" s="434"/>
      <c r="B484" s="430" t="s">
        <v>255</v>
      </c>
      <c r="C484" s="170" t="s">
        <v>254</v>
      </c>
      <c r="D484" s="422" t="s">
        <v>253</v>
      </c>
      <c r="E484" s="169">
        <f t="shared" ref="E484:E495" si="83">0.2/3</f>
        <v>6.6666666666666666E-2</v>
      </c>
      <c r="F484" s="165">
        <v>0</v>
      </c>
      <c r="G484" s="159" t="s">
        <v>202</v>
      </c>
      <c r="H484" s="158" t="str">
        <f t="shared" si="77"/>
        <v>100,00%</v>
      </c>
      <c r="I484" s="164">
        <f t="shared" si="79"/>
        <v>1</v>
      </c>
      <c r="J484" s="155">
        <f t="shared" ca="1" si="78"/>
        <v>1</v>
      </c>
      <c r="K484" s="155">
        <f t="shared" ca="1" si="80"/>
        <v>1</v>
      </c>
      <c r="L484" s="159">
        <f t="shared" si="75"/>
        <v>0</v>
      </c>
    </row>
    <row r="485" spans="1:12" x14ac:dyDescent="0.25">
      <c r="A485" s="434"/>
      <c r="B485" s="430"/>
      <c r="C485" s="170" t="s">
        <v>252</v>
      </c>
      <c r="D485" s="422"/>
      <c r="E485" s="169">
        <f t="shared" si="83"/>
        <v>6.6666666666666666E-2</v>
      </c>
      <c r="F485" s="165">
        <v>0</v>
      </c>
      <c r="G485" s="159" t="s">
        <v>202</v>
      </c>
      <c r="H485" s="158" t="str">
        <f t="shared" si="77"/>
        <v>100,00%</v>
      </c>
      <c r="I485" s="164">
        <f t="shared" si="79"/>
        <v>1</v>
      </c>
      <c r="J485" s="155">
        <f t="shared" ca="1" si="78"/>
        <v>1</v>
      </c>
      <c r="K485" s="155">
        <f t="shared" ca="1" si="80"/>
        <v>1</v>
      </c>
      <c r="L485" s="159">
        <f t="shared" si="75"/>
        <v>0</v>
      </c>
    </row>
    <row r="486" spans="1:12" x14ac:dyDescent="0.25">
      <c r="A486" s="434"/>
      <c r="B486" s="430"/>
      <c r="C486" s="170" t="s">
        <v>251</v>
      </c>
      <c r="D486" s="422"/>
      <c r="E486" s="169">
        <f t="shared" si="83"/>
        <v>6.6666666666666666E-2</v>
      </c>
      <c r="F486" s="165">
        <v>0</v>
      </c>
      <c r="G486" s="159" t="s">
        <v>202</v>
      </c>
      <c r="H486" s="158" t="str">
        <f t="shared" si="77"/>
        <v>100,00%</v>
      </c>
      <c r="I486" s="164">
        <f t="shared" si="79"/>
        <v>1</v>
      </c>
      <c r="J486" s="155">
        <f t="shared" ca="1" si="78"/>
        <v>1</v>
      </c>
      <c r="K486" s="155">
        <f t="shared" ca="1" si="80"/>
        <v>1</v>
      </c>
      <c r="L486" s="159">
        <f t="shared" si="75"/>
        <v>0</v>
      </c>
    </row>
    <row r="487" spans="1:12" x14ac:dyDescent="0.25">
      <c r="A487" s="434"/>
      <c r="B487" s="430"/>
      <c r="C487" s="170" t="s">
        <v>250</v>
      </c>
      <c r="D487" s="422"/>
      <c r="E487" s="169">
        <f t="shared" si="83"/>
        <v>6.6666666666666666E-2</v>
      </c>
      <c r="F487" s="165">
        <v>0</v>
      </c>
      <c r="G487" s="159" t="s">
        <v>202</v>
      </c>
      <c r="H487" s="158" t="str">
        <f t="shared" si="77"/>
        <v>100,00%</v>
      </c>
      <c r="I487" s="164">
        <f t="shared" si="79"/>
        <v>1</v>
      </c>
      <c r="J487" s="155">
        <f t="shared" ca="1" si="78"/>
        <v>1</v>
      </c>
      <c r="K487" s="155">
        <f t="shared" ca="1" si="80"/>
        <v>1</v>
      </c>
      <c r="L487" s="159">
        <f t="shared" si="75"/>
        <v>0</v>
      </c>
    </row>
    <row r="488" spans="1:12" x14ac:dyDescent="0.25">
      <c r="A488" s="434"/>
      <c r="B488" s="430"/>
      <c r="C488" s="170" t="s">
        <v>249</v>
      </c>
      <c r="D488" s="422" t="s">
        <v>248</v>
      </c>
      <c r="E488" s="169">
        <f t="shared" si="83"/>
        <v>6.6666666666666666E-2</v>
      </c>
      <c r="F488" s="165">
        <v>0</v>
      </c>
      <c r="G488" s="159" t="s">
        <v>202</v>
      </c>
      <c r="H488" s="158" t="str">
        <f t="shared" si="77"/>
        <v>100,00%</v>
      </c>
      <c r="I488" s="164">
        <f t="shared" si="79"/>
        <v>1</v>
      </c>
      <c r="J488" s="155">
        <f t="shared" ca="1" si="78"/>
        <v>1</v>
      </c>
      <c r="K488" s="155">
        <f t="shared" ca="1" si="80"/>
        <v>1</v>
      </c>
      <c r="L488" s="159">
        <f t="shared" si="75"/>
        <v>0</v>
      </c>
    </row>
    <row r="489" spans="1:12" x14ac:dyDescent="0.25">
      <c r="A489" s="434"/>
      <c r="B489" s="430"/>
      <c r="C489" s="170" t="s">
        <v>247</v>
      </c>
      <c r="D489" s="422"/>
      <c r="E489" s="169">
        <f t="shared" si="83"/>
        <v>6.6666666666666666E-2</v>
      </c>
      <c r="F489" s="165">
        <v>0</v>
      </c>
      <c r="G489" s="159" t="s">
        <v>202</v>
      </c>
      <c r="H489" s="158" t="str">
        <f t="shared" si="77"/>
        <v>100,00%</v>
      </c>
      <c r="I489" s="164">
        <f t="shared" si="79"/>
        <v>1</v>
      </c>
      <c r="J489" s="155">
        <f t="shared" ca="1" si="78"/>
        <v>1</v>
      </c>
      <c r="K489" s="155">
        <f t="shared" ca="1" si="80"/>
        <v>1</v>
      </c>
      <c r="L489" s="159">
        <f t="shared" ref="L489:L532" si="84">F489*E489</f>
        <v>0</v>
      </c>
    </row>
    <row r="490" spans="1:12" x14ac:dyDescent="0.25">
      <c r="A490" s="434"/>
      <c r="B490" s="430"/>
      <c r="C490" s="170" t="s">
        <v>246</v>
      </c>
      <c r="D490" s="422"/>
      <c r="E490" s="169">
        <f t="shared" si="83"/>
        <v>6.6666666666666666E-2</v>
      </c>
      <c r="F490" s="165">
        <v>0</v>
      </c>
      <c r="G490" s="159" t="s">
        <v>202</v>
      </c>
      <c r="H490" s="158" t="str">
        <f t="shared" si="77"/>
        <v>100,00%</v>
      </c>
      <c r="I490" s="164">
        <f t="shared" si="79"/>
        <v>1</v>
      </c>
      <c r="J490" s="155">
        <f t="shared" ca="1" si="78"/>
        <v>1</v>
      </c>
      <c r="K490" s="155">
        <f t="shared" ca="1" si="80"/>
        <v>1</v>
      </c>
      <c r="L490" s="159">
        <f t="shared" si="84"/>
        <v>0</v>
      </c>
    </row>
    <row r="491" spans="1:12" x14ac:dyDescent="0.25">
      <c r="A491" s="434"/>
      <c r="B491" s="430"/>
      <c r="C491" s="170" t="s">
        <v>245</v>
      </c>
      <c r="D491" s="422"/>
      <c r="E491" s="169">
        <f t="shared" si="83"/>
        <v>6.6666666666666666E-2</v>
      </c>
      <c r="F491" s="165">
        <v>0</v>
      </c>
      <c r="G491" s="159" t="s">
        <v>202</v>
      </c>
      <c r="H491" s="158" t="str">
        <f t="shared" si="77"/>
        <v>100,00%</v>
      </c>
      <c r="I491" s="164">
        <f t="shared" si="79"/>
        <v>1</v>
      </c>
      <c r="J491" s="155">
        <f t="shared" ca="1" si="78"/>
        <v>1</v>
      </c>
      <c r="K491" s="155">
        <f t="shared" ca="1" si="80"/>
        <v>1</v>
      </c>
      <c r="L491" s="159">
        <f t="shared" si="84"/>
        <v>0</v>
      </c>
    </row>
    <row r="492" spans="1:12" x14ac:dyDescent="0.25">
      <c r="A492" s="434"/>
      <c r="B492" s="430"/>
      <c r="C492" s="170" t="s">
        <v>244</v>
      </c>
      <c r="D492" s="422" t="s">
        <v>243</v>
      </c>
      <c r="E492" s="169">
        <f t="shared" si="83"/>
        <v>6.6666666666666666E-2</v>
      </c>
      <c r="F492" s="165">
        <v>0</v>
      </c>
      <c r="G492" s="159" t="s">
        <v>202</v>
      </c>
      <c r="H492" s="158" t="str">
        <f t="shared" si="77"/>
        <v>100,00%</v>
      </c>
      <c r="I492" s="164">
        <f t="shared" si="79"/>
        <v>1</v>
      </c>
      <c r="J492" s="155">
        <f t="shared" ca="1" si="78"/>
        <v>1</v>
      </c>
      <c r="K492" s="155">
        <f t="shared" ca="1" si="80"/>
        <v>1</v>
      </c>
      <c r="L492" s="159">
        <f t="shared" si="84"/>
        <v>0</v>
      </c>
    </row>
    <row r="493" spans="1:12" x14ac:dyDescent="0.25">
      <c r="A493" s="434"/>
      <c r="B493" s="430"/>
      <c r="C493" s="170" t="s">
        <v>242</v>
      </c>
      <c r="D493" s="422"/>
      <c r="E493" s="169">
        <f t="shared" si="83"/>
        <v>6.6666666666666666E-2</v>
      </c>
      <c r="F493" s="165">
        <v>0</v>
      </c>
      <c r="G493" s="159" t="s">
        <v>202</v>
      </c>
      <c r="H493" s="158" t="str">
        <f t="shared" si="77"/>
        <v>100,00%</v>
      </c>
      <c r="I493" s="164">
        <f t="shared" si="79"/>
        <v>1</v>
      </c>
      <c r="J493" s="155">
        <f t="shared" ca="1" si="78"/>
        <v>1</v>
      </c>
      <c r="K493" s="155">
        <f t="shared" ca="1" si="80"/>
        <v>1</v>
      </c>
      <c r="L493" s="159">
        <f t="shared" si="84"/>
        <v>0</v>
      </c>
    </row>
    <row r="494" spans="1:12" x14ac:dyDescent="0.25">
      <c r="A494" s="434"/>
      <c r="B494" s="430"/>
      <c r="C494" s="170" t="s">
        <v>241</v>
      </c>
      <c r="D494" s="422"/>
      <c r="E494" s="169">
        <f t="shared" si="83"/>
        <v>6.6666666666666666E-2</v>
      </c>
      <c r="F494" s="165">
        <v>0</v>
      </c>
      <c r="G494" s="159" t="s">
        <v>202</v>
      </c>
      <c r="H494" s="158" t="str">
        <f t="shared" si="77"/>
        <v>100,00%</v>
      </c>
      <c r="I494" s="164">
        <f t="shared" si="79"/>
        <v>1</v>
      </c>
      <c r="J494" s="155">
        <f t="shared" ca="1" si="78"/>
        <v>1</v>
      </c>
      <c r="K494" s="155">
        <f t="shared" ca="1" si="80"/>
        <v>1</v>
      </c>
      <c r="L494" s="159">
        <f t="shared" si="84"/>
        <v>0</v>
      </c>
    </row>
    <row r="495" spans="1:12" x14ac:dyDescent="0.25">
      <c r="A495" s="434"/>
      <c r="B495" s="430"/>
      <c r="C495" s="170" t="s">
        <v>240</v>
      </c>
      <c r="D495" s="422"/>
      <c r="E495" s="169">
        <f t="shared" si="83"/>
        <v>6.6666666666666666E-2</v>
      </c>
      <c r="F495" s="165">
        <v>0</v>
      </c>
      <c r="G495" s="159" t="s">
        <v>202</v>
      </c>
      <c r="H495" s="158" t="str">
        <f t="shared" si="77"/>
        <v>100,00%</v>
      </c>
      <c r="I495" s="164">
        <f t="shared" si="79"/>
        <v>1</v>
      </c>
      <c r="J495" s="155">
        <f t="shared" ca="1" si="78"/>
        <v>1</v>
      </c>
      <c r="K495" s="155">
        <f t="shared" ca="1" si="80"/>
        <v>1</v>
      </c>
      <c r="L495" s="159">
        <f t="shared" si="84"/>
        <v>0</v>
      </c>
    </row>
    <row r="496" spans="1:12" ht="44.25" x14ac:dyDescent="0.25">
      <c r="A496" s="434"/>
      <c r="B496" s="171" t="s">
        <v>239</v>
      </c>
      <c r="C496" s="170" t="s">
        <v>238</v>
      </c>
      <c r="D496" s="173" t="s">
        <v>237</v>
      </c>
      <c r="E496" s="172">
        <f>0.2/100</f>
        <v>2E-3</v>
      </c>
      <c r="F496" s="165">
        <v>0</v>
      </c>
      <c r="G496" s="159" t="s">
        <v>202</v>
      </c>
      <c r="H496" s="158" t="str">
        <f t="shared" si="77"/>
        <v>100,00%</v>
      </c>
      <c r="I496" s="164">
        <f t="shared" si="79"/>
        <v>1</v>
      </c>
      <c r="J496" s="155">
        <f t="shared" ca="1" si="78"/>
        <v>1</v>
      </c>
      <c r="K496" s="155">
        <f t="shared" ca="1" si="80"/>
        <v>1</v>
      </c>
      <c r="L496" s="159">
        <f t="shared" si="84"/>
        <v>0</v>
      </c>
    </row>
    <row r="497" spans="1:12" x14ac:dyDescent="0.25">
      <c r="A497" s="434"/>
      <c r="B497" s="421" t="s">
        <v>236</v>
      </c>
      <c r="C497" s="170" t="s">
        <v>235</v>
      </c>
      <c r="D497" s="173"/>
      <c r="E497" s="172">
        <f>0.002*26</f>
        <v>5.2000000000000005E-2</v>
      </c>
      <c r="F497" s="165">
        <v>0</v>
      </c>
      <c r="G497" s="159" t="s">
        <v>202</v>
      </c>
      <c r="H497" s="158" t="str">
        <f t="shared" si="77"/>
        <v>100,00%</v>
      </c>
      <c r="I497" s="164">
        <f t="shared" si="79"/>
        <v>1</v>
      </c>
      <c r="J497" s="155">
        <f t="shared" ca="1" si="78"/>
        <v>1</v>
      </c>
      <c r="K497" s="155">
        <f t="shared" ca="1" si="80"/>
        <v>1</v>
      </c>
      <c r="L497" s="159">
        <f t="shared" si="84"/>
        <v>0</v>
      </c>
    </row>
    <row r="498" spans="1:12" x14ac:dyDescent="0.25">
      <c r="A498" s="434"/>
      <c r="B498" s="421"/>
      <c r="C498" s="170" t="s">
        <v>234</v>
      </c>
      <c r="D498" s="173"/>
      <c r="E498" s="172">
        <f>0.002*26</f>
        <v>5.2000000000000005E-2</v>
      </c>
      <c r="F498" s="165">
        <v>0</v>
      </c>
      <c r="G498" s="159" t="s">
        <v>202</v>
      </c>
      <c r="H498" s="158" t="str">
        <f t="shared" si="77"/>
        <v>100,00%</v>
      </c>
      <c r="I498" s="164">
        <f t="shared" si="79"/>
        <v>1</v>
      </c>
      <c r="J498" s="155">
        <f t="shared" ca="1" si="78"/>
        <v>1</v>
      </c>
      <c r="K498" s="155">
        <f t="shared" ca="1" si="80"/>
        <v>1</v>
      </c>
      <c r="L498" s="159">
        <f t="shared" si="84"/>
        <v>0</v>
      </c>
    </row>
    <row r="499" spans="1:12" x14ac:dyDescent="0.25">
      <c r="A499" s="434"/>
      <c r="B499" s="421"/>
      <c r="C499" s="170" t="s">
        <v>233</v>
      </c>
      <c r="D499" s="173"/>
      <c r="E499" s="172">
        <f>0.002*78</f>
        <v>0.156</v>
      </c>
      <c r="F499" s="165">
        <v>0</v>
      </c>
      <c r="G499" s="159" t="s">
        <v>202</v>
      </c>
      <c r="H499" s="158" t="str">
        <f t="shared" si="77"/>
        <v>100,00%</v>
      </c>
      <c r="I499" s="164">
        <f t="shared" si="79"/>
        <v>1</v>
      </c>
      <c r="J499" s="155">
        <f t="shared" ca="1" si="78"/>
        <v>1</v>
      </c>
      <c r="K499" s="155">
        <f t="shared" ca="1" si="80"/>
        <v>1</v>
      </c>
      <c r="L499" s="159">
        <f t="shared" si="84"/>
        <v>0</v>
      </c>
    </row>
    <row r="500" spans="1:12" x14ac:dyDescent="0.25">
      <c r="A500" s="434"/>
      <c r="B500" s="421"/>
      <c r="C500" s="170" t="s">
        <v>232</v>
      </c>
      <c r="D500" s="173"/>
      <c r="E500" s="172">
        <f>0.002*78</f>
        <v>0.156</v>
      </c>
      <c r="F500" s="165">
        <v>0</v>
      </c>
      <c r="G500" s="159" t="s">
        <v>202</v>
      </c>
      <c r="H500" s="158" t="str">
        <f t="shared" si="77"/>
        <v>100,00%</v>
      </c>
      <c r="I500" s="164">
        <f t="shared" si="79"/>
        <v>1</v>
      </c>
      <c r="J500" s="155">
        <f t="shared" ca="1" si="78"/>
        <v>1</v>
      </c>
      <c r="K500" s="155">
        <f t="shared" ca="1" si="80"/>
        <v>1</v>
      </c>
      <c r="L500" s="159">
        <f t="shared" si="84"/>
        <v>0</v>
      </c>
    </row>
    <row r="501" spans="1:12" x14ac:dyDescent="0.25">
      <c r="A501" s="434"/>
      <c r="B501" s="421"/>
      <c r="C501" s="170" t="s">
        <v>231</v>
      </c>
      <c r="D501" s="173"/>
      <c r="E501" s="172">
        <f t="shared" ref="E501:E508" si="85">0.002*100</f>
        <v>0.2</v>
      </c>
      <c r="F501" s="165">
        <v>0</v>
      </c>
      <c r="G501" s="159" t="s">
        <v>202</v>
      </c>
      <c r="H501" s="158" t="str">
        <f t="shared" si="77"/>
        <v>100,00%</v>
      </c>
      <c r="I501" s="164">
        <f t="shared" si="79"/>
        <v>1</v>
      </c>
      <c r="J501" s="155">
        <f t="shared" ca="1" si="78"/>
        <v>1</v>
      </c>
      <c r="K501" s="155">
        <f t="shared" ca="1" si="80"/>
        <v>1</v>
      </c>
      <c r="L501" s="159">
        <f t="shared" si="84"/>
        <v>0</v>
      </c>
    </row>
    <row r="502" spans="1:12" x14ac:dyDescent="0.25">
      <c r="A502" s="434"/>
      <c r="B502" s="421"/>
      <c r="C502" s="170" t="s">
        <v>230</v>
      </c>
      <c r="D502" s="173"/>
      <c r="E502" s="172">
        <f t="shared" si="85"/>
        <v>0.2</v>
      </c>
      <c r="F502" s="165">
        <v>0</v>
      </c>
      <c r="G502" s="159" t="s">
        <v>202</v>
      </c>
      <c r="H502" s="158" t="str">
        <f t="shared" si="77"/>
        <v>100,00%</v>
      </c>
      <c r="I502" s="164">
        <f t="shared" si="79"/>
        <v>1</v>
      </c>
      <c r="J502" s="155">
        <f t="shared" ca="1" si="78"/>
        <v>1</v>
      </c>
      <c r="K502" s="155">
        <f t="shared" ca="1" si="80"/>
        <v>1</v>
      </c>
      <c r="L502" s="159">
        <f t="shared" si="84"/>
        <v>0</v>
      </c>
    </row>
    <row r="503" spans="1:12" x14ac:dyDescent="0.25">
      <c r="A503" s="434"/>
      <c r="B503" s="421"/>
      <c r="C503" s="170" t="s">
        <v>229</v>
      </c>
      <c r="D503" s="173"/>
      <c r="E503" s="172">
        <f t="shared" si="85"/>
        <v>0.2</v>
      </c>
      <c r="F503" s="165">
        <v>0</v>
      </c>
      <c r="G503" s="159" t="s">
        <v>202</v>
      </c>
      <c r="H503" s="158" t="str">
        <f t="shared" si="77"/>
        <v>100,00%</v>
      </c>
      <c r="I503" s="164">
        <f t="shared" si="79"/>
        <v>1</v>
      </c>
      <c r="J503" s="155">
        <f t="shared" ca="1" si="78"/>
        <v>1</v>
      </c>
      <c r="K503" s="155">
        <f t="shared" ca="1" si="80"/>
        <v>1</v>
      </c>
      <c r="L503" s="159">
        <f t="shared" si="84"/>
        <v>0</v>
      </c>
    </row>
    <row r="504" spans="1:12" x14ac:dyDescent="0.25">
      <c r="A504" s="434"/>
      <c r="B504" s="421"/>
      <c r="C504" s="170" t="s">
        <v>228</v>
      </c>
      <c r="D504" s="173"/>
      <c r="E504" s="172">
        <f t="shared" si="85"/>
        <v>0.2</v>
      </c>
      <c r="F504" s="165">
        <v>0</v>
      </c>
      <c r="G504" s="159" t="s">
        <v>202</v>
      </c>
      <c r="H504" s="158" t="str">
        <f t="shared" si="77"/>
        <v>100,00%</v>
      </c>
      <c r="I504" s="164">
        <f t="shared" si="79"/>
        <v>1</v>
      </c>
      <c r="J504" s="155">
        <f t="shared" ca="1" si="78"/>
        <v>1</v>
      </c>
      <c r="K504" s="155">
        <f t="shared" ca="1" si="80"/>
        <v>1</v>
      </c>
      <c r="L504" s="159">
        <f t="shared" si="84"/>
        <v>0</v>
      </c>
    </row>
    <row r="505" spans="1:12" x14ac:dyDescent="0.25">
      <c r="A505" s="434"/>
      <c r="B505" s="421"/>
      <c r="C505" s="170" t="s">
        <v>227</v>
      </c>
      <c r="D505" s="173"/>
      <c r="E505" s="172">
        <f t="shared" si="85"/>
        <v>0.2</v>
      </c>
      <c r="F505" s="165">
        <v>0</v>
      </c>
      <c r="G505" s="159" t="s">
        <v>202</v>
      </c>
      <c r="H505" s="158" t="str">
        <f t="shared" si="77"/>
        <v>100,00%</v>
      </c>
      <c r="I505" s="164">
        <f t="shared" si="79"/>
        <v>1</v>
      </c>
      <c r="J505" s="155">
        <f t="shared" ca="1" si="78"/>
        <v>1</v>
      </c>
      <c r="K505" s="155">
        <f t="shared" ca="1" si="80"/>
        <v>1</v>
      </c>
      <c r="L505" s="159">
        <f t="shared" si="84"/>
        <v>0</v>
      </c>
    </row>
    <row r="506" spans="1:12" x14ac:dyDescent="0.25">
      <c r="A506" s="434"/>
      <c r="B506" s="421"/>
      <c r="C506" s="170" t="s">
        <v>226</v>
      </c>
      <c r="D506" s="173"/>
      <c r="E506" s="172">
        <f t="shared" si="85"/>
        <v>0.2</v>
      </c>
      <c r="F506" s="165">
        <v>0</v>
      </c>
      <c r="G506" s="159" t="s">
        <v>202</v>
      </c>
      <c r="H506" s="158" t="str">
        <f t="shared" si="77"/>
        <v>100,00%</v>
      </c>
      <c r="I506" s="164">
        <f t="shared" si="79"/>
        <v>1</v>
      </c>
      <c r="J506" s="155">
        <f t="shared" ca="1" si="78"/>
        <v>1</v>
      </c>
      <c r="K506" s="155">
        <f t="shared" ca="1" si="80"/>
        <v>1</v>
      </c>
      <c r="L506" s="159">
        <f t="shared" si="84"/>
        <v>0</v>
      </c>
    </row>
    <row r="507" spans="1:12" x14ac:dyDescent="0.25">
      <c r="A507" s="434"/>
      <c r="B507" s="421"/>
      <c r="C507" s="170" t="s">
        <v>225</v>
      </c>
      <c r="D507" s="173"/>
      <c r="E507" s="172">
        <f t="shared" si="85"/>
        <v>0.2</v>
      </c>
      <c r="F507" s="165">
        <v>0</v>
      </c>
      <c r="G507" s="159" t="s">
        <v>202</v>
      </c>
      <c r="H507" s="158" t="str">
        <f t="shared" si="77"/>
        <v>100,00%</v>
      </c>
      <c r="I507" s="164">
        <f t="shared" si="79"/>
        <v>1</v>
      </c>
      <c r="J507" s="155">
        <f t="shared" ca="1" si="78"/>
        <v>1</v>
      </c>
      <c r="K507" s="155">
        <f t="shared" ca="1" si="80"/>
        <v>1</v>
      </c>
      <c r="L507" s="159">
        <f t="shared" si="84"/>
        <v>0</v>
      </c>
    </row>
    <row r="508" spans="1:12" x14ac:dyDescent="0.25">
      <c r="A508" s="434"/>
      <c r="B508" s="421"/>
      <c r="C508" s="170" t="s">
        <v>224</v>
      </c>
      <c r="D508" s="173"/>
      <c r="E508" s="172">
        <f t="shared" si="85"/>
        <v>0.2</v>
      </c>
      <c r="F508" s="165">
        <v>0</v>
      </c>
      <c r="G508" s="159" t="s">
        <v>202</v>
      </c>
      <c r="H508" s="158" t="str">
        <f t="shared" si="77"/>
        <v>100,00%</v>
      </c>
      <c r="I508" s="164">
        <f t="shared" si="79"/>
        <v>1</v>
      </c>
      <c r="J508" s="155">
        <f t="shared" ca="1" si="78"/>
        <v>1</v>
      </c>
      <c r="K508" s="155">
        <f t="shared" ca="1" si="80"/>
        <v>1</v>
      </c>
      <c r="L508" s="159">
        <f t="shared" si="84"/>
        <v>0</v>
      </c>
    </row>
    <row r="509" spans="1:12" x14ac:dyDescent="0.25">
      <c r="A509" s="434"/>
      <c r="B509" s="421" t="s">
        <v>223</v>
      </c>
      <c r="C509" s="170" t="s">
        <v>222</v>
      </c>
      <c r="D509" s="422" t="s">
        <v>221</v>
      </c>
      <c r="E509" s="169">
        <f t="shared" ref="E509:E514" si="86">0.2/6</f>
        <v>3.3333333333333333E-2</v>
      </c>
      <c r="F509" s="165">
        <v>0</v>
      </c>
      <c r="G509" s="159" t="s">
        <v>202</v>
      </c>
      <c r="H509" s="158" t="str">
        <f t="shared" ref="H509:H522" si="87">IF(G509="O",(($O$13-(F509*E509))/($O$13)),"100,00%")</f>
        <v>100,00%</v>
      </c>
      <c r="I509" s="164">
        <f t="shared" si="79"/>
        <v>1</v>
      </c>
      <c r="J509" s="155">
        <f t="shared" ref="J509:J522" ca="1" si="88">(($O$13-(F509*E509))/($O$13))</f>
        <v>1</v>
      </c>
      <c r="K509" s="155">
        <f t="shared" ca="1" si="80"/>
        <v>1</v>
      </c>
      <c r="L509" s="159">
        <f t="shared" si="84"/>
        <v>0</v>
      </c>
    </row>
    <row r="510" spans="1:12" x14ac:dyDescent="0.25">
      <c r="A510" s="434"/>
      <c r="B510" s="421"/>
      <c r="C510" s="170" t="s">
        <v>220</v>
      </c>
      <c r="D510" s="422"/>
      <c r="E510" s="169">
        <f t="shared" si="86"/>
        <v>3.3333333333333333E-2</v>
      </c>
      <c r="F510" s="165">
        <v>0</v>
      </c>
      <c r="G510" s="159" t="s">
        <v>202</v>
      </c>
      <c r="H510" s="158" t="str">
        <f t="shared" si="87"/>
        <v>100,00%</v>
      </c>
      <c r="I510" s="164">
        <f t="shared" ref="I510:I522" si="89">I509*H510</f>
        <v>1</v>
      </c>
      <c r="J510" s="155">
        <f t="shared" ca="1" si="88"/>
        <v>1</v>
      </c>
      <c r="K510" s="155">
        <f t="shared" ref="K510:K522" ca="1" si="90">K509*J510</f>
        <v>1</v>
      </c>
      <c r="L510" s="159">
        <f t="shared" si="84"/>
        <v>0</v>
      </c>
    </row>
    <row r="511" spans="1:12" x14ac:dyDescent="0.25">
      <c r="A511" s="434"/>
      <c r="B511" s="421"/>
      <c r="C511" s="170" t="s">
        <v>219</v>
      </c>
      <c r="D511" s="422"/>
      <c r="E511" s="169">
        <f t="shared" si="86"/>
        <v>3.3333333333333333E-2</v>
      </c>
      <c r="F511" s="165">
        <v>0</v>
      </c>
      <c r="G511" s="159" t="s">
        <v>202</v>
      </c>
      <c r="H511" s="158" t="str">
        <f t="shared" si="87"/>
        <v>100,00%</v>
      </c>
      <c r="I511" s="164">
        <f t="shared" si="89"/>
        <v>1</v>
      </c>
      <c r="J511" s="155">
        <f t="shared" ca="1" si="88"/>
        <v>1</v>
      </c>
      <c r="K511" s="155">
        <f t="shared" ca="1" si="90"/>
        <v>1</v>
      </c>
      <c r="L511" s="159">
        <f t="shared" si="84"/>
        <v>0</v>
      </c>
    </row>
    <row r="512" spans="1:12" x14ac:dyDescent="0.25">
      <c r="A512" s="434"/>
      <c r="B512" s="421"/>
      <c r="C512" s="170" t="s">
        <v>218</v>
      </c>
      <c r="D512" s="422"/>
      <c r="E512" s="169">
        <f t="shared" si="86"/>
        <v>3.3333333333333333E-2</v>
      </c>
      <c r="F512" s="165">
        <v>0</v>
      </c>
      <c r="G512" s="159" t="s">
        <v>202</v>
      </c>
      <c r="H512" s="158" t="str">
        <f t="shared" si="87"/>
        <v>100,00%</v>
      </c>
      <c r="I512" s="164">
        <f t="shared" si="89"/>
        <v>1</v>
      </c>
      <c r="J512" s="155">
        <f t="shared" ca="1" si="88"/>
        <v>1</v>
      </c>
      <c r="K512" s="155">
        <f t="shared" ca="1" si="90"/>
        <v>1</v>
      </c>
      <c r="L512" s="159">
        <f t="shared" si="84"/>
        <v>0</v>
      </c>
    </row>
    <row r="513" spans="1:12" x14ac:dyDescent="0.25">
      <c r="A513" s="434"/>
      <c r="B513" s="421"/>
      <c r="C513" s="170" t="s">
        <v>217</v>
      </c>
      <c r="D513" s="422"/>
      <c r="E513" s="169">
        <f t="shared" si="86"/>
        <v>3.3333333333333333E-2</v>
      </c>
      <c r="F513" s="165">
        <v>0</v>
      </c>
      <c r="G513" s="159" t="s">
        <v>202</v>
      </c>
      <c r="H513" s="158" t="str">
        <f t="shared" si="87"/>
        <v>100,00%</v>
      </c>
      <c r="I513" s="164">
        <f t="shared" si="89"/>
        <v>1</v>
      </c>
      <c r="J513" s="155">
        <f t="shared" ca="1" si="88"/>
        <v>1</v>
      </c>
      <c r="K513" s="155">
        <f t="shared" ca="1" si="90"/>
        <v>1</v>
      </c>
      <c r="L513" s="159">
        <f t="shared" si="84"/>
        <v>0</v>
      </c>
    </row>
    <row r="514" spans="1:12" x14ac:dyDescent="0.25">
      <c r="A514" s="434"/>
      <c r="B514" s="421"/>
      <c r="C514" s="170" t="s">
        <v>216</v>
      </c>
      <c r="D514" s="422"/>
      <c r="E514" s="169">
        <f t="shared" si="86"/>
        <v>3.3333333333333333E-2</v>
      </c>
      <c r="F514" s="165">
        <v>0</v>
      </c>
      <c r="G514" s="159" t="s">
        <v>202</v>
      </c>
      <c r="H514" s="158" t="str">
        <f t="shared" si="87"/>
        <v>100,00%</v>
      </c>
      <c r="I514" s="164">
        <f t="shared" si="89"/>
        <v>1</v>
      </c>
      <c r="J514" s="155">
        <f t="shared" ca="1" si="88"/>
        <v>1</v>
      </c>
      <c r="K514" s="155">
        <f t="shared" ca="1" si="90"/>
        <v>1</v>
      </c>
      <c r="L514" s="159">
        <f t="shared" si="84"/>
        <v>0</v>
      </c>
    </row>
    <row r="515" spans="1:12" x14ac:dyDescent="0.25">
      <c r="A515" s="423" t="s">
        <v>215</v>
      </c>
      <c r="B515" s="424"/>
      <c r="C515" s="427" t="s">
        <v>214</v>
      </c>
      <c r="D515" s="167" t="s">
        <v>212</v>
      </c>
      <c r="E515" s="166">
        <v>0.5</v>
      </c>
      <c r="F515" s="165">
        <v>0</v>
      </c>
      <c r="G515" s="159" t="s">
        <v>202</v>
      </c>
      <c r="H515" s="158" t="str">
        <f t="shared" si="87"/>
        <v>100,00%</v>
      </c>
      <c r="I515" s="164">
        <f t="shared" si="89"/>
        <v>1</v>
      </c>
      <c r="J515" s="155">
        <f t="shared" ca="1" si="88"/>
        <v>1</v>
      </c>
      <c r="K515" s="155">
        <f t="shared" ca="1" si="90"/>
        <v>1</v>
      </c>
      <c r="L515" s="159">
        <f t="shared" si="84"/>
        <v>0</v>
      </c>
    </row>
    <row r="516" spans="1:12" x14ac:dyDescent="0.25">
      <c r="A516" s="423"/>
      <c r="B516" s="424"/>
      <c r="C516" s="427"/>
      <c r="D516" s="167" t="s">
        <v>211</v>
      </c>
      <c r="E516" s="166">
        <v>0.25</v>
      </c>
      <c r="F516" s="165">
        <v>0</v>
      </c>
      <c r="G516" s="159" t="s">
        <v>202</v>
      </c>
      <c r="H516" s="158" t="str">
        <f t="shared" si="87"/>
        <v>100,00%</v>
      </c>
      <c r="I516" s="164">
        <f t="shared" si="89"/>
        <v>1</v>
      </c>
      <c r="J516" s="155">
        <f t="shared" ca="1" si="88"/>
        <v>1</v>
      </c>
      <c r="K516" s="155">
        <f t="shared" ca="1" si="90"/>
        <v>1</v>
      </c>
      <c r="L516" s="159">
        <f t="shared" si="84"/>
        <v>0</v>
      </c>
    </row>
    <row r="517" spans="1:12" x14ac:dyDescent="0.25">
      <c r="A517" s="423"/>
      <c r="B517" s="424"/>
      <c r="C517" s="427"/>
      <c r="D517" s="167" t="s">
        <v>210</v>
      </c>
      <c r="E517" s="166">
        <v>0.13</v>
      </c>
      <c r="F517" s="165">
        <v>0</v>
      </c>
      <c r="G517" s="159" t="s">
        <v>202</v>
      </c>
      <c r="H517" s="158" t="str">
        <f t="shared" si="87"/>
        <v>100,00%</v>
      </c>
      <c r="I517" s="164">
        <f t="shared" si="89"/>
        <v>1</v>
      </c>
      <c r="J517" s="155">
        <f t="shared" ca="1" si="88"/>
        <v>1</v>
      </c>
      <c r="K517" s="155">
        <f t="shared" ca="1" si="90"/>
        <v>1</v>
      </c>
      <c r="L517" s="159">
        <f t="shared" si="84"/>
        <v>0</v>
      </c>
    </row>
    <row r="518" spans="1:12" x14ac:dyDescent="0.25">
      <c r="A518" s="423"/>
      <c r="B518" s="424"/>
      <c r="C518" s="427"/>
      <c r="D518" s="167" t="s">
        <v>209</v>
      </c>
      <c r="E518" s="166">
        <v>0.5</v>
      </c>
      <c r="F518" s="165">
        <v>0</v>
      </c>
      <c r="G518" s="159" t="s">
        <v>202</v>
      </c>
      <c r="H518" s="158" t="str">
        <f t="shared" si="87"/>
        <v>100,00%</v>
      </c>
      <c r="I518" s="164">
        <f t="shared" si="89"/>
        <v>1</v>
      </c>
      <c r="J518" s="155">
        <f t="shared" ca="1" si="88"/>
        <v>1</v>
      </c>
      <c r="K518" s="155">
        <f t="shared" ca="1" si="90"/>
        <v>1</v>
      </c>
      <c r="L518" s="159">
        <f t="shared" si="84"/>
        <v>0</v>
      </c>
    </row>
    <row r="519" spans="1:12" x14ac:dyDescent="0.25">
      <c r="A519" s="423"/>
      <c r="B519" s="424"/>
      <c r="C519" s="427" t="s">
        <v>213</v>
      </c>
      <c r="D519" s="167" t="s">
        <v>212</v>
      </c>
      <c r="E519" s="166">
        <v>0.5</v>
      </c>
      <c r="F519" s="165">
        <v>0</v>
      </c>
      <c r="G519" s="159" t="s">
        <v>202</v>
      </c>
      <c r="H519" s="158" t="str">
        <f t="shared" si="87"/>
        <v>100,00%</v>
      </c>
      <c r="I519" s="164">
        <f t="shared" si="89"/>
        <v>1</v>
      </c>
      <c r="J519" s="155">
        <f t="shared" ca="1" si="88"/>
        <v>1</v>
      </c>
      <c r="K519" s="155">
        <f t="shared" ca="1" si="90"/>
        <v>1</v>
      </c>
      <c r="L519" s="159">
        <f t="shared" si="84"/>
        <v>0</v>
      </c>
    </row>
    <row r="520" spans="1:12" x14ac:dyDescent="0.25">
      <c r="A520" s="423"/>
      <c r="B520" s="424"/>
      <c r="C520" s="427"/>
      <c r="D520" s="167" t="s">
        <v>211</v>
      </c>
      <c r="E520" s="166">
        <v>0.25</v>
      </c>
      <c r="F520" s="165">
        <v>0</v>
      </c>
      <c r="G520" s="159" t="s">
        <v>202</v>
      </c>
      <c r="H520" s="158" t="str">
        <f t="shared" si="87"/>
        <v>100,00%</v>
      </c>
      <c r="I520" s="164">
        <f t="shared" si="89"/>
        <v>1</v>
      </c>
      <c r="J520" s="155">
        <f t="shared" ca="1" si="88"/>
        <v>1</v>
      </c>
      <c r="K520" s="155">
        <f t="shared" ca="1" si="90"/>
        <v>1</v>
      </c>
      <c r="L520" s="159">
        <f t="shared" si="84"/>
        <v>0</v>
      </c>
    </row>
    <row r="521" spans="1:12" x14ac:dyDescent="0.25">
      <c r="A521" s="423"/>
      <c r="B521" s="424"/>
      <c r="C521" s="427"/>
      <c r="D521" s="167" t="s">
        <v>210</v>
      </c>
      <c r="E521" s="166">
        <v>0.13</v>
      </c>
      <c r="F521" s="165">
        <v>0</v>
      </c>
      <c r="G521" s="159" t="s">
        <v>202</v>
      </c>
      <c r="H521" s="158" t="str">
        <f t="shared" si="87"/>
        <v>100,00%</v>
      </c>
      <c r="I521" s="164">
        <f t="shared" si="89"/>
        <v>1</v>
      </c>
      <c r="J521" s="155">
        <f t="shared" ca="1" si="88"/>
        <v>1</v>
      </c>
      <c r="K521" s="155">
        <f t="shared" ca="1" si="90"/>
        <v>1</v>
      </c>
      <c r="L521" s="159">
        <f t="shared" si="84"/>
        <v>0</v>
      </c>
    </row>
    <row r="522" spans="1:12" ht="15.75" thickBot="1" x14ac:dyDescent="0.3">
      <c r="A522" s="425"/>
      <c r="B522" s="426"/>
      <c r="C522" s="428"/>
      <c r="D522" s="162" t="s">
        <v>209</v>
      </c>
      <c r="E522" s="161">
        <v>0.5</v>
      </c>
      <c r="F522" s="160">
        <v>0</v>
      </c>
      <c r="G522" s="159" t="s">
        <v>202</v>
      </c>
      <c r="H522" s="158" t="str">
        <f t="shared" si="87"/>
        <v>100,00%</v>
      </c>
      <c r="I522" s="157">
        <f t="shared" si="89"/>
        <v>1</v>
      </c>
      <c r="J522" s="156">
        <f t="shared" ca="1" si="88"/>
        <v>1</v>
      </c>
      <c r="K522" s="155">
        <f t="shared" ca="1" si="90"/>
        <v>1</v>
      </c>
      <c r="L522" s="159">
        <f t="shared" si="84"/>
        <v>0</v>
      </c>
    </row>
    <row r="523" spans="1:12" ht="16.5" thickBot="1" x14ac:dyDescent="0.3">
      <c r="A523" s="395" t="s">
        <v>201</v>
      </c>
      <c r="B523" s="396"/>
      <c r="C523" s="396"/>
      <c r="D523" s="396"/>
      <c r="E523" s="396"/>
      <c r="F523" s="396"/>
      <c r="G523" s="396"/>
      <c r="H523" s="397"/>
      <c r="I523" s="153">
        <f>I522</f>
        <v>1</v>
      </c>
      <c r="J523" s="154"/>
      <c r="K523" s="153">
        <f ca="1">K522</f>
        <v>1</v>
      </c>
    </row>
    <row r="524" spans="1:12" ht="16.5" thickBot="1" x14ac:dyDescent="0.3">
      <c r="A524" s="453" t="s">
        <v>208</v>
      </c>
      <c r="B524" s="454"/>
      <c r="C524" s="454"/>
      <c r="D524" s="454"/>
      <c r="E524" s="454"/>
      <c r="F524" s="454"/>
      <c r="G524" s="454"/>
      <c r="H524" s="454"/>
      <c r="I524" s="454"/>
      <c r="J524" s="454"/>
      <c r="K524" s="455"/>
    </row>
    <row r="525" spans="1:12" ht="15" customHeight="1" thickBot="1" x14ac:dyDescent="0.3">
      <c r="A525" s="417" t="s">
        <v>204</v>
      </c>
      <c r="B525" s="418"/>
      <c r="C525" s="404" t="s">
        <v>207</v>
      </c>
      <c r="D525" s="404"/>
      <c r="E525" s="150">
        <v>1</v>
      </c>
      <c r="F525" s="149">
        <v>0</v>
      </c>
      <c r="G525" s="149" t="s">
        <v>202</v>
      </c>
      <c r="H525" s="148" t="str">
        <f>IF(G525="O",(($O$14-(F525*E525))/($O$14)),"100,00%")</f>
        <v>100,00%</v>
      </c>
      <c r="I525" s="147" t="str">
        <f>H525</f>
        <v>100,00%</v>
      </c>
      <c r="J525" s="146" t="e">
        <f ca="1">(($O$14-(F525*E525))/($O$14))</f>
        <v>#DIV/0!</v>
      </c>
      <c r="K525" s="145" t="e">
        <f ca="1">J525</f>
        <v>#DIV/0!</v>
      </c>
      <c r="L525" s="218">
        <f t="shared" si="84"/>
        <v>0</v>
      </c>
    </row>
    <row r="526" spans="1:12" ht="15" customHeight="1" thickBot="1" x14ac:dyDescent="0.3">
      <c r="A526" s="215"/>
      <c r="B526" s="216"/>
      <c r="C526" s="216"/>
      <c r="D526" s="216" t="s">
        <v>201</v>
      </c>
      <c r="E526" s="216"/>
      <c r="F526" s="216"/>
      <c r="G526" s="216"/>
      <c r="H526" s="217"/>
      <c r="I526" s="138" t="str">
        <f>I525</f>
        <v>100,00%</v>
      </c>
      <c r="J526" s="137"/>
      <c r="K526" s="136" t="e">
        <f ca="1">K525</f>
        <v>#DIV/0!</v>
      </c>
    </row>
    <row r="527" spans="1:12" ht="15.75" thickBot="1" x14ac:dyDescent="0.3">
      <c r="A527" s="419" t="s">
        <v>204</v>
      </c>
      <c r="B527" s="420"/>
      <c r="C527" s="416" t="s">
        <v>203</v>
      </c>
      <c r="D527" s="416"/>
      <c r="E527" s="144">
        <v>1</v>
      </c>
      <c r="F527" s="143">
        <v>0</v>
      </c>
      <c r="G527" s="143" t="s">
        <v>202</v>
      </c>
      <c r="H527" s="142" t="str">
        <f>IF(G527="O",(($O$14-(F527*E527))/($O$14)),"100,00%")</f>
        <v>100,00%</v>
      </c>
      <c r="I527" s="141" t="str">
        <f>H527</f>
        <v>100,00%</v>
      </c>
      <c r="J527" s="140" t="e">
        <f ca="1">(($O$14-(F527*E527))/($O$14))</f>
        <v>#DIV/0!</v>
      </c>
      <c r="K527" s="139" t="e">
        <f ca="1">J527</f>
        <v>#DIV/0!</v>
      </c>
      <c r="L527" s="218">
        <f t="shared" si="84"/>
        <v>0</v>
      </c>
    </row>
    <row r="528" spans="1:12" ht="16.5" thickBot="1" x14ac:dyDescent="0.3">
      <c r="A528" s="395" t="s">
        <v>201</v>
      </c>
      <c r="B528" s="396"/>
      <c r="C528" s="396"/>
      <c r="D528" s="396"/>
      <c r="E528" s="396"/>
      <c r="F528" s="396"/>
      <c r="G528" s="396"/>
      <c r="H528" s="397"/>
      <c r="I528" s="151" t="str">
        <f>I527</f>
        <v>100,00%</v>
      </c>
      <c r="J528" s="137"/>
      <c r="K528" s="136" t="e">
        <f ca="1">K527</f>
        <v>#DIV/0!</v>
      </c>
    </row>
    <row r="529" spans="1:12" ht="16.5" thickBot="1" x14ac:dyDescent="0.3">
      <c r="A529" s="456" t="s">
        <v>206</v>
      </c>
      <c r="B529" s="457"/>
      <c r="C529" s="457"/>
      <c r="D529" s="457"/>
      <c r="E529" s="457"/>
      <c r="F529" s="457"/>
      <c r="G529" s="457"/>
      <c r="H529" s="457"/>
      <c r="I529" s="457"/>
      <c r="J529" s="458"/>
      <c r="K529" s="459"/>
    </row>
    <row r="530" spans="1:12" ht="15" customHeight="1" thickBot="1" x14ac:dyDescent="0.3">
      <c r="A530" s="417" t="s">
        <v>204</v>
      </c>
      <c r="B530" s="418"/>
      <c r="C530" s="404" t="s">
        <v>205</v>
      </c>
      <c r="D530" s="404"/>
      <c r="E530" s="150">
        <v>1</v>
      </c>
      <c r="F530" s="149">
        <v>0</v>
      </c>
      <c r="G530" s="149" t="s">
        <v>202</v>
      </c>
      <c r="H530" s="148" t="str">
        <f>IF(G530="O",(($O$15-(F530*E530))/($O$15)),"100,00%")</f>
        <v>100,00%</v>
      </c>
      <c r="I530" s="147" t="str">
        <f>H530</f>
        <v>100,00%</v>
      </c>
      <c r="J530" s="146" t="e">
        <f ca="1">(($O$15-(F530*E530))/($O$15))</f>
        <v>#DIV/0!</v>
      </c>
      <c r="K530" s="145" t="e">
        <f ca="1">J530</f>
        <v>#DIV/0!</v>
      </c>
      <c r="L530" s="218">
        <f t="shared" si="84"/>
        <v>0</v>
      </c>
    </row>
    <row r="531" spans="1:12" ht="16.5" thickBot="1" x14ac:dyDescent="0.3">
      <c r="A531" s="215"/>
      <c r="B531" s="216"/>
      <c r="C531" s="216"/>
      <c r="D531" s="216" t="s">
        <v>201</v>
      </c>
      <c r="E531" s="216"/>
      <c r="F531" s="216"/>
      <c r="G531" s="216"/>
      <c r="H531" s="217"/>
      <c r="I531" s="138" t="str">
        <f>I530</f>
        <v>100,00%</v>
      </c>
      <c r="J531" s="137"/>
      <c r="K531" s="136" t="e">
        <f ca="1">K530</f>
        <v>#DIV/0!</v>
      </c>
    </row>
    <row r="532" spans="1:12" ht="15.75" thickBot="1" x14ac:dyDescent="0.3">
      <c r="A532" s="419" t="s">
        <v>204</v>
      </c>
      <c r="B532" s="420"/>
      <c r="C532" s="416" t="s">
        <v>203</v>
      </c>
      <c r="D532" s="416"/>
      <c r="E532" s="144">
        <v>1</v>
      </c>
      <c r="F532" s="143">
        <v>0</v>
      </c>
      <c r="G532" s="143" t="s">
        <v>202</v>
      </c>
      <c r="H532" s="142" t="str">
        <f>IF(G532="O",(($O$15-(F532*E532))/($O$15)),"100,00%")</f>
        <v>100,00%</v>
      </c>
      <c r="I532" s="141" t="str">
        <f>H532</f>
        <v>100,00%</v>
      </c>
      <c r="J532" s="140" t="e">
        <f ca="1">(($O$15-(F532*E532))/($O$15))</f>
        <v>#DIV/0!</v>
      </c>
      <c r="K532" s="139" t="e">
        <f ca="1">J532</f>
        <v>#DIV/0!</v>
      </c>
      <c r="L532" s="218">
        <f t="shared" si="84"/>
        <v>0</v>
      </c>
    </row>
    <row r="533" spans="1:12" ht="16.5" thickBot="1" x14ac:dyDescent="0.3">
      <c r="A533" s="390" t="s">
        <v>201</v>
      </c>
      <c r="B533" s="391"/>
      <c r="C533" s="391"/>
      <c r="D533" s="391"/>
      <c r="E533" s="391"/>
      <c r="F533" s="391"/>
      <c r="G533" s="391"/>
      <c r="H533" s="392"/>
      <c r="I533" s="138" t="str">
        <f>I532</f>
        <v>100,00%</v>
      </c>
      <c r="J533" s="137"/>
      <c r="K533" s="136" t="e">
        <f ca="1">K532</f>
        <v>#DIV/0!</v>
      </c>
    </row>
    <row r="534" spans="1:12" x14ac:dyDescent="0.25">
      <c r="E534" s="135"/>
      <c r="F534" s="135"/>
      <c r="G534" s="135"/>
      <c r="H534" s="135"/>
      <c r="I534" s="135"/>
    </row>
    <row r="535" spans="1:12" x14ac:dyDescent="0.25">
      <c r="E535" s="135"/>
      <c r="F535" s="135"/>
      <c r="G535" s="135"/>
      <c r="H535" s="135"/>
      <c r="I535" s="135"/>
    </row>
    <row r="536" spans="1:12" x14ac:dyDescent="0.25">
      <c r="E536" s="135"/>
      <c r="F536" s="135"/>
      <c r="G536" s="135"/>
      <c r="H536" s="135"/>
      <c r="I536" s="135"/>
    </row>
    <row r="537" spans="1:12" x14ac:dyDescent="0.25">
      <c r="E537" s="135"/>
      <c r="F537" s="135"/>
      <c r="G537" s="135"/>
      <c r="H537" s="135"/>
      <c r="I537" s="135"/>
    </row>
    <row r="538" spans="1:12" x14ac:dyDescent="0.25">
      <c r="E538" s="135"/>
      <c r="F538" s="135"/>
      <c r="G538" s="135"/>
      <c r="H538" s="135"/>
      <c r="I538" s="135"/>
    </row>
    <row r="539" spans="1:12" x14ac:dyDescent="0.25">
      <c r="E539" s="135"/>
      <c r="F539" s="135"/>
      <c r="G539" s="135"/>
      <c r="H539" s="135"/>
      <c r="I539" s="135"/>
    </row>
    <row r="540" spans="1:12" x14ac:dyDescent="0.25">
      <c r="E540" s="135"/>
      <c r="F540" s="135"/>
      <c r="G540" s="135"/>
      <c r="H540" s="135"/>
      <c r="I540" s="135"/>
    </row>
    <row r="541" spans="1:12" x14ac:dyDescent="0.25">
      <c r="E541" s="135"/>
      <c r="F541" s="135"/>
      <c r="G541" s="135"/>
      <c r="H541" s="135"/>
      <c r="I541" s="135"/>
    </row>
    <row r="542" spans="1:12" x14ac:dyDescent="0.25">
      <c r="E542" s="135"/>
      <c r="F542" s="135"/>
      <c r="G542" s="135"/>
      <c r="H542" s="135"/>
      <c r="I542" s="135"/>
    </row>
    <row r="543" spans="1:12" x14ac:dyDescent="0.25">
      <c r="E543" s="135"/>
      <c r="F543" s="135"/>
      <c r="G543" s="135"/>
      <c r="H543" s="135"/>
      <c r="I543" s="135"/>
    </row>
    <row r="544" spans="1:12" x14ac:dyDescent="0.25">
      <c r="E544" s="135"/>
      <c r="F544" s="135"/>
      <c r="G544" s="135"/>
      <c r="H544" s="135"/>
      <c r="I544" s="135"/>
    </row>
    <row r="545" spans="5:9" x14ac:dyDescent="0.25">
      <c r="E545" s="135"/>
      <c r="F545" s="135"/>
      <c r="G545" s="135"/>
      <c r="H545" s="135"/>
      <c r="I545" s="135"/>
    </row>
    <row r="546" spans="5:9" x14ac:dyDescent="0.25">
      <c r="E546" s="135"/>
      <c r="F546" s="135"/>
      <c r="G546" s="135"/>
      <c r="H546" s="135"/>
      <c r="I546" s="135"/>
    </row>
    <row r="547" spans="5:9" x14ac:dyDescent="0.25">
      <c r="E547" s="135"/>
      <c r="F547" s="135"/>
      <c r="G547" s="135"/>
      <c r="H547" s="135"/>
      <c r="I547" s="135"/>
    </row>
    <row r="548" spans="5:9" x14ac:dyDescent="0.25">
      <c r="E548" s="135"/>
      <c r="F548" s="135"/>
      <c r="G548" s="135"/>
      <c r="H548" s="135"/>
      <c r="I548" s="135"/>
    </row>
    <row r="549" spans="5:9" x14ac:dyDescent="0.25">
      <c r="E549" s="135"/>
      <c r="F549" s="135"/>
      <c r="G549" s="135"/>
      <c r="H549" s="135"/>
      <c r="I549" s="135"/>
    </row>
    <row r="550" spans="5:9" x14ac:dyDescent="0.25">
      <c r="E550" s="135"/>
      <c r="F550" s="135"/>
      <c r="G550" s="135"/>
      <c r="H550" s="135"/>
      <c r="I550" s="135"/>
    </row>
    <row r="551" spans="5:9" x14ac:dyDescent="0.25">
      <c r="E551" s="135"/>
      <c r="F551" s="135"/>
      <c r="G551" s="135"/>
      <c r="H551" s="135"/>
      <c r="I551" s="135"/>
    </row>
    <row r="552" spans="5:9" x14ac:dyDescent="0.25">
      <c r="E552" s="135"/>
      <c r="F552" s="135"/>
      <c r="G552" s="135"/>
      <c r="H552" s="135"/>
      <c r="I552" s="135"/>
    </row>
    <row r="553" spans="5:9" x14ac:dyDescent="0.25">
      <c r="E553" s="135"/>
      <c r="F553" s="135"/>
      <c r="G553" s="135"/>
      <c r="H553" s="135"/>
      <c r="I553" s="135"/>
    </row>
    <row r="554" spans="5:9" x14ac:dyDescent="0.25">
      <c r="E554" s="135"/>
      <c r="F554" s="135"/>
      <c r="G554" s="135"/>
      <c r="H554" s="135"/>
      <c r="I554" s="135"/>
    </row>
    <row r="555" spans="5:9" x14ac:dyDescent="0.25">
      <c r="E555" s="135"/>
      <c r="F555" s="135"/>
      <c r="G555" s="135"/>
      <c r="H555" s="135"/>
      <c r="I555" s="135"/>
    </row>
    <row r="556" spans="5:9" x14ac:dyDescent="0.25">
      <c r="E556" s="135"/>
      <c r="F556" s="135"/>
      <c r="G556" s="135"/>
      <c r="H556" s="135"/>
      <c r="I556" s="135"/>
    </row>
    <row r="557" spans="5:9" x14ac:dyDescent="0.25">
      <c r="E557" s="135"/>
      <c r="F557" s="135"/>
      <c r="G557" s="135"/>
      <c r="H557" s="135"/>
      <c r="I557" s="135"/>
    </row>
    <row r="558" spans="5:9" x14ac:dyDescent="0.25">
      <c r="E558" s="135"/>
      <c r="F558" s="135"/>
      <c r="G558" s="135"/>
      <c r="H558" s="135"/>
      <c r="I558" s="135"/>
    </row>
    <row r="559" spans="5:9" x14ac:dyDescent="0.25">
      <c r="E559" s="135"/>
      <c r="F559" s="135"/>
      <c r="G559" s="135"/>
      <c r="H559" s="135"/>
      <c r="I559" s="135"/>
    </row>
    <row r="560" spans="5:9" x14ac:dyDescent="0.25">
      <c r="E560" s="135"/>
      <c r="F560" s="135"/>
      <c r="G560" s="135"/>
      <c r="H560" s="135"/>
      <c r="I560" s="135"/>
    </row>
    <row r="561" spans="5:9" x14ac:dyDescent="0.25">
      <c r="E561" s="135"/>
      <c r="F561" s="135"/>
      <c r="G561" s="135"/>
      <c r="H561" s="135"/>
      <c r="I561" s="135"/>
    </row>
    <row r="562" spans="5:9" x14ac:dyDescent="0.25">
      <c r="E562" s="135"/>
      <c r="F562" s="135"/>
      <c r="G562" s="135"/>
      <c r="H562" s="135"/>
      <c r="I562" s="135"/>
    </row>
    <row r="563" spans="5:9" x14ac:dyDescent="0.25">
      <c r="E563" s="135"/>
      <c r="F563" s="135"/>
      <c r="G563" s="135"/>
      <c r="H563" s="135"/>
      <c r="I563" s="135"/>
    </row>
    <row r="564" spans="5:9" x14ac:dyDescent="0.25">
      <c r="E564" s="135"/>
      <c r="F564" s="135"/>
      <c r="G564" s="135"/>
      <c r="H564" s="135"/>
      <c r="I564" s="135"/>
    </row>
    <row r="565" spans="5:9" x14ac:dyDescent="0.25">
      <c r="E565" s="135"/>
      <c r="F565" s="135"/>
      <c r="G565" s="135"/>
      <c r="H565" s="135"/>
      <c r="I565" s="135"/>
    </row>
    <row r="566" spans="5:9" x14ac:dyDescent="0.25">
      <c r="E566" s="135"/>
      <c r="F566" s="135"/>
      <c r="G566" s="135"/>
      <c r="H566" s="135"/>
      <c r="I566" s="135"/>
    </row>
    <row r="567" spans="5:9" x14ac:dyDescent="0.25">
      <c r="E567" s="135"/>
      <c r="F567" s="135"/>
      <c r="G567" s="135"/>
      <c r="H567" s="135"/>
      <c r="I567" s="135"/>
    </row>
    <row r="568" spans="5:9" x14ac:dyDescent="0.25">
      <c r="E568" s="135"/>
      <c r="F568" s="135"/>
      <c r="G568" s="135"/>
      <c r="H568" s="135"/>
      <c r="I568" s="135"/>
    </row>
    <row r="569" spans="5:9" x14ac:dyDescent="0.25">
      <c r="E569" s="135"/>
      <c r="F569" s="135"/>
      <c r="G569" s="135"/>
      <c r="H569" s="135"/>
      <c r="I569" s="135"/>
    </row>
    <row r="570" spans="5:9" x14ac:dyDescent="0.25">
      <c r="E570" s="135"/>
      <c r="F570" s="135"/>
      <c r="G570" s="135"/>
      <c r="H570" s="135"/>
      <c r="I570" s="135"/>
    </row>
    <row r="571" spans="5:9" x14ac:dyDescent="0.25">
      <c r="E571" s="135"/>
      <c r="F571" s="135"/>
      <c r="G571" s="135"/>
      <c r="H571" s="135"/>
      <c r="I571" s="135"/>
    </row>
    <row r="572" spans="5:9" x14ac:dyDescent="0.25">
      <c r="E572" s="135"/>
      <c r="F572" s="135"/>
      <c r="G572" s="135"/>
      <c r="H572" s="135"/>
      <c r="I572" s="135"/>
    </row>
    <row r="573" spans="5:9" x14ac:dyDescent="0.25">
      <c r="E573" s="135"/>
      <c r="F573" s="135"/>
      <c r="G573" s="135"/>
      <c r="H573" s="135"/>
      <c r="I573" s="135"/>
    </row>
    <row r="574" spans="5:9" x14ac:dyDescent="0.25">
      <c r="E574" s="135"/>
      <c r="F574" s="135"/>
      <c r="G574" s="135"/>
      <c r="H574" s="135"/>
      <c r="I574" s="135"/>
    </row>
    <row r="575" spans="5:9" x14ac:dyDescent="0.25">
      <c r="E575" s="135"/>
      <c r="F575" s="135"/>
      <c r="G575" s="135"/>
      <c r="H575" s="135"/>
      <c r="I575" s="135"/>
    </row>
    <row r="576" spans="5:9" x14ac:dyDescent="0.25">
      <c r="E576" s="135"/>
      <c r="F576" s="135"/>
      <c r="G576" s="135"/>
      <c r="H576" s="135"/>
      <c r="I576" s="135"/>
    </row>
    <row r="577" spans="5:9" x14ac:dyDescent="0.25">
      <c r="E577" s="135"/>
      <c r="F577" s="135"/>
      <c r="G577" s="135"/>
      <c r="H577" s="135"/>
      <c r="I577" s="135"/>
    </row>
    <row r="578" spans="5:9" x14ac:dyDescent="0.25">
      <c r="E578" s="135"/>
      <c r="F578" s="135"/>
      <c r="G578" s="135"/>
      <c r="H578" s="135"/>
      <c r="I578" s="135"/>
    </row>
    <row r="579" spans="5:9" x14ac:dyDescent="0.25">
      <c r="E579" s="135"/>
      <c r="F579" s="135"/>
      <c r="G579" s="135"/>
      <c r="H579" s="135"/>
      <c r="I579" s="135"/>
    </row>
    <row r="580" spans="5:9" x14ac:dyDescent="0.25">
      <c r="E580" s="135"/>
      <c r="F580" s="135"/>
      <c r="G580" s="135"/>
      <c r="H580" s="135"/>
      <c r="I580" s="135"/>
    </row>
    <row r="581" spans="5:9" x14ac:dyDescent="0.25">
      <c r="E581" s="135"/>
      <c r="F581" s="135"/>
      <c r="G581" s="135"/>
      <c r="H581" s="135"/>
      <c r="I581" s="135"/>
    </row>
    <row r="582" spans="5:9" x14ac:dyDescent="0.25">
      <c r="E582" s="135"/>
      <c r="F582" s="135"/>
      <c r="G582" s="135"/>
      <c r="H582" s="135"/>
      <c r="I582" s="135"/>
    </row>
    <row r="583" spans="5:9" x14ac:dyDescent="0.25">
      <c r="E583" s="135"/>
      <c r="F583" s="135"/>
      <c r="G583" s="135"/>
      <c r="H583" s="135"/>
      <c r="I583" s="135"/>
    </row>
    <row r="584" spans="5:9" x14ac:dyDescent="0.25">
      <c r="E584" s="135"/>
      <c r="F584" s="135"/>
      <c r="G584" s="135"/>
      <c r="H584" s="135"/>
      <c r="I584" s="135"/>
    </row>
    <row r="585" spans="5:9" x14ac:dyDescent="0.25">
      <c r="E585" s="135"/>
      <c r="F585" s="135"/>
      <c r="G585" s="135"/>
      <c r="H585" s="135"/>
      <c r="I585" s="135"/>
    </row>
    <row r="586" spans="5:9" x14ac:dyDescent="0.25">
      <c r="E586" s="135"/>
      <c r="F586" s="135"/>
      <c r="G586" s="135"/>
      <c r="H586" s="135"/>
      <c r="I586" s="135"/>
    </row>
    <row r="587" spans="5:9" x14ac:dyDescent="0.25">
      <c r="E587" s="135"/>
      <c r="F587" s="135"/>
      <c r="G587" s="135"/>
      <c r="H587" s="135"/>
      <c r="I587" s="135"/>
    </row>
    <row r="588" spans="5:9" x14ac:dyDescent="0.25">
      <c r="E588" s="135"/>
      <c r="F588" s="135"/>
      <c r="G588" s="135"/>
      <c r="H588" s="135"/>
      <c r="I588" s="135"/>
    </row>
    <row r="589" spans="5:9" x14ac:dyDescent="0.25">
      <c r="E589" s="135"/>
      <c r="F589" s="135"/>
      <c r="G589" s="135"/>
      <c r="H589" s="135"/>
      <c r="I589" s="135"/>
    </row>
    <row r="590" spans="5:9" x14ac:dyDescent="0.25">
      <c r="E590" s="135"/>
      <c r="F590" s="135"/>
      <c r="G590" s="135"/>
      <c r="H590" s="135"/>
      <c r="I590" s="135"/>
    </row>
    <row r="591" spans="5:9" x14ac:dyDescent="0.25">
      <c r="E591" s="135"/>
      <c r="F591" s="135"/>
      <c r="G591" s="135"/>
      <c r="H591" s="135"/>
      <c r="I591" s="135"/>
    </row>
    <row r="592" spans="5:9" x14ac:dyDescent="0.25">
      <c r="E592" s="135"/>
      <c r="F592" s="135"/>
      <c r="G592" s="135"/>
      <c r="H592" s="135"/>
      <c r="I592" s="135"/>
    </row>
    <row r="593" spans="5:9" x14ac:dyDescent="0.25">
      <c r="E593" s="135"/>
      <c r="F593" s="135"/>
      <c r="G593" s="135"/>
      <c r="H593" s="135"/>
      <c r="I593" s="135"/>
    </row>
    <row r="594" spans="5:9" x14ac:dyDescent="0.25">
      <c r="E594" s="135"/>
      <c r="F594" s="135"/>
      <c r="G594" s="135"/>
      <c r="H594" s="135"/>
      <c r="I594" s="135"/>
    </row>
    <row r="595" spans="5:9" x14ac:dyDescent="0.25">
      <c r="E595" s="135"/>
      <c r="F595" s="135"/>
      <c r="G595" s="135"/>
      <c r="H595" s="135"/>
      <c r="I595" s="135"/>
    </row>
    <row r="596" spans="5:9" x14ac:dyDescent="0.25">
      <c r="E596" s="135"/>
      <c r="F596" s="135"/>
      <c r="G596" s="135"/>
      <c r="H596" s="135"/>
      <c r="I596" s="135"/>
    </row>
    <row r="597" spans="5:9" x14ac:dyDescent="0.25">
      <c r="E597" s="135"/>
      <c r="F597" s="135"/>
      <c r="G597" s="135"/>
      <c r="H597" s="135"/>
      <c r="I597" s="135"/>
    </row>
    <row r="598" spans="5:9" x14ac:dyDescent="0.25">
      <c r="E598" s="135"/>
      <c r="F598" s="135"/>
      <c r="G598" s="135"/>
      <c r="H598" s="135"/>
      <c r="I598" s="135"/>
    </row>
    <row r="599" spans="5:9" x14ac:dyDescent="0.25">
      <c r="E599" s="135"/>
      <c r="F599" s="135"/>
      <c r="G599" s="135"/>
      <c r="H599" s="135"/>
      <c r="I599" s="135"/>
    </row>
    <row r="600" spans="5:9" x14ac:dyDescent="0.25">
      <c r="E600" s="135"/>
      <c r="F600" s="135"/>
      <c r="G600" s="135"/>
      <c r="H600" s="135"/>
      <c r="I600" s="135"/>
    </row>
    <row r="601" spans="5:9" x14ac:dyDescent="0.25">
      <c r="E601" s="135"/>
      <c r="F601" s="135"/>
      <c r="G601" s="135"/>
      <c r="H601" s="135"/>
      <c r="I601" s="135"/>
    </row>
    <row r="602" spans="5:9" x14ac:dyDescent="0.25">
      <c r="E602" s="135"/>
      <c r="F602" s="135"/>
      <c r="G602" s="135"/>
      <c r="H602" s="135"/>
      <c r="I602" s="135"/>
    </row>
    <row r="603" spans="5:9" x14ac:dyDescent="0.25">
      <c r="E603" s="135"/>
      <c r="F603" s="135"/>
      <c r="G603" s="135"/>
      <c r="H603" s="135"/>
      <c r="I603" s="135"/>
    </row>
    <row r="604" spans="5:9" x14ac:dyDescent="0.25">
      <c r="E604" s="135"/>
      <c r="F604" s="135"/>
      <c r="G604" s="135"/>
      <c r="H604" s="135"/>
      <c r="I604" s="135"/>
    </row>
    <row r="605" spans="5:9" x14ac:dyDescent="0.25">
      <c r="E605" s="135"/>
      <c r="F605" s="135"/>
      <c r="G605" s="135"/>
      <c r="H605" s="135"/>
      <c r="I605" s="135"/>
    </row>
    <row r="606" spans="5:9" x14ac:dyDescent="0.25">
      <c r="E606" s="135"/>
      <c r="F606" s="135"/>
      <c r="G606" s="135"/>
      <c r="H606" s="135"/>
      <c r="I606" s="135"/>
    </row>
    <row r="607" spans="5:9" x14ac:dyDescent="0.25">
      <c r="E607" s="135"/>
      <c r="F607" s="135"/>
      <c r="G607" s="135"/>
      <c r="H607" s="135"/>
      <c r="I607" s="135"/>
    </row>
    <row r="608" spans="5:9" x14ac:dyDescent="0.25">
      <c r="E608" s="135"/>
      <c r="F608" s="135"/>
      <c r="G608" s="135"/>
      <c r="H608" s="135"/>
      <c r="I608" s="135"/>
    </row>
    <row r="609" spans="5:9" x14ac:dyDescent="0.25">
      <c r="E609" s="135"/>
      <c r="F609" s="135"/>
      <c r="G609" s="135"/>
      <c r="H609" s="135"/>
      <c r="I609" s="135"/>
    </row>
    <row r="610" spans="5:9" x14ac:dyDescent="0.25">
      <c r="E610" s="135"/>
      <c r="F610" s="135"/>
      <c r="G610" s="135"/>
      <c r="H610" s="135"/>
      <c r="I610" s="135"/>
    </row>
    <row r="611" spans="5:9" x14ac:dyDescent="0.25">
      <c r="E611" s="135"/>
      <c r="F611" s="135"/>
      <c r="G611" s="135"/>
      <c r="H611" s="135"/>
      <c r="I611" s="135"/>
    </row>
    <row r="612" spans="5:9" x14ac:dyDescent="0.25">
      <c r="E612" s="135"/>
      <c r="F612" s="135"/>
      <c r="G612" s="135"/>
      <c r="H612" s="135"/>
      <c r="I612" s="135"/>
    </row>
    <row r="613" spans="5:9" x14ac:dyDescent="0.25">
      <c r="E613" s="135"/>
      <c r="F613" s="135"/>
      <c r="G613" s="135"/>
      <c r="H613" s="135"/>
      <c r="I613" s="135"/>
    </row>
    <row r="614" spans="5:9" x14ac:dyDescent="0.25">
      <c r="E614" s="135"/>
      <c r="F614" s="135"/>
      <c r="G614" s="135"/>
      <c r="H614" s="135"/>
      <c r="I614" s="135"/>
    </row>
    <row r="615" spans="5:9" x14ac:dyDescent="0.25">
      <c r="E615" s="135"/>
      <c r="F615" s="135"/>
      <c r="G615" s="135"/>
      <c r="H615" s="135"/>
      <c r="I615" s="135"/>
    </row>
    <row r="616" spans="5:9" x14ac:dyDescent="0.25">
      <c r="E616" s="135"/>
      <c r="F616" s="135"/>
      <c r="G616" s="135"/>
      <c r="H616" s="135"/>
      <c r="I616" s="135"/>
    </row>
    <row r="617" spans="5:9" x14ac:dyDescent="0.25">
      <c r="E617" s="135"/>
      <c r="F617" s="135"/>
      <c r="G617" s="135"/>
      <c r="H617" s="135"/>
      <c r="I617" s="135"/>
    </row>
    <row r="618" spans="5:9" x14ac:dyDescent="0.25">
      <c r="E618" s="135"/>
      <c r="F618" s="135"/>
      <c r="G618" s="135"/>
      <c r="H618" s="135"/>
      <c r="I618" s="135"/>
    </row>
    <row r="619" spans="5:9" x14ac:dyDescent="0.25">
      <c r="E619" s="135"/>
      <c r="F619" s="135"/>
      <c r="G619" s="135"/>
      <c r="H619" s="135"/>
      <c r="I619" s="135"/>
    </row>
    <row r="620" spans="5:9" x14ac:dyDescent="0.25">
      <c r="E620" s="135"/>
      <c r="F620" s="135"/>
      <c r="G620" s="135"/>
      <c r="H620" s="135"/>
      <c r="I620" s="135"/>
    </row>
    <row r="621" spans="5:9" x14ac:dyDescent="0.25">
      <c r="E621" s="135"/>
      <c r="F621" s="135"/>
      <c r="G621" s="135"/>
      <c r="H621" s="135"/>
      <c r="I621" s="135"/>
    </row>
    <row r="622" spans="5:9" x14ac:dyDescent="0.25">
      <c r="E622" s="135"/>
      <c r="F622" s="135"/>
      <c r="G622" s="135"/>
      <c r="H622" s="135"/>
      <c r="I622" s="135"/>
    </row>
    <row r="623" spans="5:9" x14ac:dyDescent="0.25">
      <c r="E623" s="135"/>
      <c r="F623" s="135"/>
      <c r="G623" s="135"/>
      <c r="H623" s="135"/>
      <c r="I623" s="135"/>
    </row>
    <row r="624" spans="5:9" x14ac:dyDescent="0.25">
      <c r="E624" s="135"/>
      <c r="F624" s="135"/>
      <c r="G624" s="135"/>
      <c r="H624" s="135"/>
      <c r="I624" s="135"/>
    </row>
    <row r="625" spans="5:9" x14ac:dyDescent="0.25">
      <c r="E625" s="135"/>
      <c r="F625" s="135"/>
      <c r="G625" s="135"/>
      <c r="H625" s="135"/>
      <c r="I625" s="135"/>
    </row>
    <row r="626" spans="5:9" x14ac:dyDescent="0.25">
      <c r="E626" s="135"/>
      <c r="F626" s="135"/>
      <c r="G626" s="135"/>
      <c r="H626" s="135"/>
      <c r="I626" s="135"/>
    </row>
    <row r="627" spans="5:9" x14ac:dyDescent="0.25">
      <c r="E627" s="135"/>
      <c r="F627" s="135"/>
      <c r="G627" s="135"/>
      <c r="H627" s="135"/>
      <c r="I627" s="135"/>
    </row>
    <row r="628" spans="5:9" x14ac:dyDescent="0.25">
      <c r="E628" s="135"/>
      <c r="F628" s="135"/>
      <c r="G628" s="135"/>
      <c r="H628" s="135"/>
      <c r="I628" s="135"/>
    </row>
    <row r="629" spans="5:9" x14ac:dyDescent="0.25">
      <c r="E629" s="135"/>
      <c r="F629" s="135"/>
      <c r="G629" s="135"/>
      <c r="H629" s="135"/>
      <c r="I629" s="135"/>
    </row>
    <row r="630" spans="5:9" x14ac:dyDescent="0.25">
      <c r="E630" s="135"/>
      <c r="F630" s="135"/>
      <c r="G630" s="135"/>
      <c r="H630" s="135"/>
      <c r="I630" s="135"/>
    </row>
    <row r="631" spans="5:9" x14ac:dyDescent="0.25">
      <c r="E631" s="135"/>
      <c r="F631" s="135"/>
      <c r="G631" s="135"/>
      <c r="H631" s="135"/>
      <c r="I631" s="135"/>
    </row>
    <row r="632" spans="5:9" x14ac:dyDescent="0.25">
      <c r="E632" s="135"/>
      <c r="F632" s="135"/>
      <c r="G632" s="135"/>
      <c r="H632" s="135"/>
      <c r="I632" s="135"/>
    </row>
    <row r="633" spans="5:9" x14ac:dyDescent="0.25">
      <c r="E633" s="135"/>
      <c r="F633" s="135"/>
      <c r="G633" s="135"/>
      <c r="H633" s="135"/>
      <c r="I633" s="135"/>
    </row>
    <row r="634" spans="5:9" x14ac:dyDescent="0.25">
      <c r="E634" s="135"/>
      <c r="F634" s="135"/>
      <c r="G634" s="135"/>
      <c r="H634" s="135"/>
      <c r="I634" s="135"/>
    </row>
    <row r="635" spans="5:9" x14ac:dyDescent="0.25">
      <c r="E635" s="135"/>
      <c r="F635" s="135"/>
      <c r="G635" s="135"/>
      <c r="H635" s="135"/>
      <c r="I635" s="135"/>
    </row>
    <row r="636" spans="5:9" x14ac:dyDescent="0.25">
      <c r="E636" s="135"/>
      <c r="F636" s="135"/>
      <c r="G636" s="135"/>
      <c r="H636" s="135"/>
      <c r="I636" s="135"/>
    </row>
    <row r="637" spans="5:9" x14ac:dyDescent="0.25">
      <c r="E637" s="135"/>
      <c r="F637" s="135"/>
      <c r="G637" s="135"/>
      <c r="H637" s="135"/>
      <c r="I637" s="135"/>
    </row>
    <row r="638" spans="5:9" x14ac:dyDescent="0.25">
      <c r="E638" s="135"/>
      <c r="F638" s="135"/>
      <c r="G638" s="135"/>
      <c r="H638" s="135"/>
      <c r="I638" s="135"/>
    </row>
    <row r="639" spans="5:9" x14ac:dyDescent="0.25">
      <c r="E639" s="135"/>
      <c r="F639" s="135"/>
      <c r="G639" s="135"/>
      <c r="H639" s="135"/>
      <c r="I639" s="135"/>
    </row>
    <row r="640" spans="5:9" x14ac:dyDescent="0.25">
      <c r="E640" s="135"/>
      <c r="F640" s="135"/>
      <c r="G640" s="135"/>
      <c r="H640" s="135"/>
      <c r="I640" s="135"/>
    </row>
    <row r="641" spans="5:9" x14ac:dyDescent="0.25">
      <c r="E641" s="135"/>
      <c r="F641" s="135"/>
      <c r="G641" s="135"/>
      <c r="H641" s="135"/>
      <c r="I641" s="135"/>
    </row>
    <row r="642" spans="5:9" x14ac:dyDescent="0.25">
      <c r="E642" s="135"/>
      <c r="F642" s="135"/>
      <c r="G642" s="135"/>
      <c r="H642" s="135"/>
      <c r="I642" s="135"/>
    </row>
    <row r="643" spans="5:9" x14ac:dyDescent="0.25">
      <c r="E643" s="135"/>
      <c r="F643" s="135"/>
      <c r="G643" s="135"/>
      <c r="H643" s="135"/>
      <c r="I643" s="135"/>
    </row>
    <row r="644" spans="5:9" x14ac:dyDescent="0.25">
      <c r="E644" s="135"/>
      <c r="F644" s="135"/>
      <c r="G644" s="135"/>
      <c r="H644" s="135"/>
      <c r="I644" s="135"/>
    </row>
    <row r="645" spans="5:9" x14ac:dyDescent="0.25">
      <c r="E645" s="135"/>
      <c r="F645" s="135"/>
      <c r="G645" s="135"/>
      <c r="H645" s="135"/>
      <c r="I645" s="135"/>
    </row>
    <row r="646" spans="5:9" x14ac:dyDescent="0.25">
      <c r="E646" s="135"/>
      <c r="F646" s="135"/>
      <c r="G646" s="135"/>
      <c r="H646" s="135"/>
      <c r="I646" s="135"/>
    </row>
    <row r="647" spans="5:9" x14ac:dyDescent="0.25">
      <c r="E647" s="135"/>
      <c r="F647" s="135"/>
      <c r="G647" s="135"/>
      <c r="H647" s="135"/>
      <c r="I647" s="135"/>
    </row>
    <row r="648" spans="5:9" x14ac:dyDescent="0.25">
      <c r="E648" s="135"/>
      <c r="F648" s="135"/>
      <c r="G648" s="135"/>
      <c r="H648" s="135"/>
      <c r="I648" s="135"/>
    </row>
    <row r="649" spans="5:9" x14ac:dyDescent="0.25">
      <c r="E649" s="135"/>
      <c r="F649" s="135"/>
      <c r="G649" s="135"/>
      <c r="H649" s="135"/>
      <c r="I649" s="135"/>
    </row>
    <row r="650" spans="5:9" x14ac:dyDescent="0.25">
      <c r="E650" s="135"/>
      <c r="F650" s="135"/>
      <c r="G650" s="135"/>
      <c r="H650" s="135"/>
      <c r="I650" s="135"/>
    </row>
    <row r="651" spans="5:9" x14ac:dyDescent="0.25">
      <c r="E651" s="135"/>
      <c r="F651" s="135"/>
      <c r="G651" s="135"/>
      <c r="H651" s="135"/>
      <c r="I651" s="135"/>
    </row>
    <row r="652" spans="5:9" x14ac:dyDescent="0.25">
      <c r="E652" s="135"/>
      <c r="F652" s="135"/>
      <c r="G652" s="135"/>
      <c r="H652" s="135"/>
      <c r="I652" s="135"/>
    </row>
    <row r="653" spans="5:9" x14ac:dyDescent="0.25">
      <c r="E653" s="135"/>
      <c r="F653" s="135"/>
      <c r="G653" s="135"/>
      <c r="H653" s="135"/>
      <c r="I653" s="135"/>
    </row>
    <row r="654" spans="5:9" x14ac:dyDescent="0.25">
      <c r="E654" s="135"/>
      <c r="F654" s="135"/>
      <c r="G654" s="135"/>
      <c r="H654" s="135"/>
      <c r="I654" s="135"/>
    </row>
    <row r="655" spans="5:9" x14ac:dyDescent="0.25">
      <c r="E655" s="135"/>
      <c r="F655" s="135"/>
      <c r="G655" s="135"/>
      <c r="H655" s="135"/>
      <c r="I655" s="135"/>
    </row>
    <row r="656" spans="5:9" x14ac:dyDescent="0.25">
      <c r="E656" s="135"/>
      <c r="F656" s="135"/>
      <c r="G656" s="135"/>
      <c r="H656" s="135"/>
      <c r="I656" s="135"/>
    </row>
    <row r="657" spans="5:9" x14ac:dyDescent="0.25">
      <c r="E657" s="135"/>
      <c r="F657" s="135"/>
      <c r="G657" s="135"/>
      <c r="H657" s="135"/>
      <c r="I657" s="135"/>
    </row>
    <row r="658" spans="5:9" x14ac:dyDescent="0.25">
      <c r="E658" s="135"/>
      <c r="F658" s="135"/>
      <c r="G658" s="135"/>
      <c r="H658" s="135"/>
      <c r="I658" s="135"/>
    </row>
    <row r="659" spans="5:9" x14ac:dyDescent="0.25">
      <c r="E659" s="135"/>
      <c r="F659" s="135"/>
      <c r="G659" s="135"/>
      <c r="H659" s="135"/>
      <c r="I659" s="135"/>
    </row>
    <row r="660" spans="5:9" x14ac:dyDescent="0.25">
      <c r="E660" s="135"/>
      <c r="F660" s="135"/>
      <c r="G660" s="135"/>
      <c r="H660" s="135"/>
      <c r="I660" s="135"/>
    </row>
    <row r="661" spans="5:9" x14ac:dyDescent="0.25">
      <c r="E661" s="135"/>
      <c r="F661" s="135"/>
      <c r="G661" s="135"/>
      <c r="H661" s="135"/>
      <c r="I661" s="135"/>
    </row>
    <row r="662" spans="5:9" x14ac:dyDescent="0.25">
      <c r="E662" s="135"/>
      <c r="F662" s="135"/>
      <c r="G662" s="135"/>
      <c r="H662" s="135"/>
      <c r="I662" s="135"/>
    </row>
    <row r="663" spans="5:9" x14ac:dyDescent="0.25">
      <c r="E663" s="135"/>
      <c r="F663" s="135"/>
      <c r="G663" s="135"/>
      <c r="H663" s="135"/>
      <c r="I663" s="135"/>
    </row>
    <row r="664" spans="5:9" x14ac:dyDescent="0.25">
      <c r="E664" s="135"/>
      <c r="F664" s="135"/>
      <c r="G664" s="135"/>
      <c r="H664" s="135"/>
      <c r="I664" s="135"/>
    </row>
    <row r="665" spans="5:9" x14ac:dyDescent="0.25">
      <c r="E665" s="135"/>
      <c r="F665" s="135"/>
      <c r="G665" s="135"/>
      <c r="H665" s="135"/>
      <c r="I665" s="135"/>
    </row>
    <row r="666" spans="5:9" x14ac:dyDescent="0.25">
      <c r="E666" s="135"/>
      <c r="F666" s="135"/>
      <c r="G666" s="135"/>
      <c r="H666" s="135"/>
      <c r="I666" s="135"/>
    </row>
    <row r="667" spans="5:9" x14ac:dyDescent="0.25">
      <c r="E667" s="135"/>
      <c r="F667" s="135"/>
      <c r="G667" s="135"/>
      <c r="H667" s="135"/>
      <c r="I667" s="135"/>
    </row>
    <row r="668" spans="5:9" x14ac:dyDescent="0.25">
      <c r="E668" s="135"/>
      <c r="F668" s="135"/>
      <c r="G668" s="135"/>
      <c r="H668" s="135"/>
      <c r="I668" s="135"/>
    </row>
    <row r="669" spans="5:9" x14ac:dyDescent="0.25">
      <c r="E669" s="135"/>
      <c r="F669" s="135"/>
      <c r="G669" s="135"/>
      <c r="H669" s="135"/>
      <c r="I669" s="135"/>
    </row>
    <row r="670" spans="5:9" x14ac:dyDescent="0.25">
      <c r="E670" s="135"/>
      <c r="F670" s="135"/>
      <c r="G670" s="135"/>
      <c r="H670" s="135"/>
      <c r="I670" s="135"/>
    </row>
    <row r="671" spans="5:9" x14ac:dyDescent="0.25">
      <c r="E671" s="135"/>
      <c r="F671" s="135"/>
      <c r="G671" s="135"/>
      <c r="H671" s="135"/>
      <c r="I671" s="135"/>
    </row>
    <row r="672" spans="5:9" x14ac:dyDescent="0.25">
      <c r="E672" s="135"/>
      <c r="F672" s="135"/>
      <c r="G672" s="135"/>
      <c r="H672" s="135"/>
      <c r="I672" s="135"/>
    </row>
    <row r="673" spans="5:9" x14ac:dyDescent="0.25">
      <c r="E673" s="135"/>
      <c r="F673" s="135"/>
      <c r="G673" s="135"/>
      <c r="H673" s="135"/>
      <c r="I673" s="135"/>
    </row>
    <row r="674" spans="5:9" x14ac:dyDescent="0.25">
      <c r="E674" s="135"/>
      <c r="F674" s="135"/>
      <c r="G674" s="135"/>
      <c r="H674" s="135"/>
      <c r="I674" s="135"/>
    </row>
    <row r="675" spans="5:9" x14ac:dyDescent="0.25">
      <c r="E675" s="135"/>
      <c r="F675" s="135"/>
      <c r="G675" s="135"/>
      <c r="H675" s="135"/>
      <c r="I675" s="135"/>
    </row>
    <row r="676" spans="5:9" x14ac:dyDescent="0.25">
      <c r="E676" s="135"/>
      <c r="F676" s="135"/>
      <c r="G676" s="135"/>
      <c r="H676" s="135"/>
      <c r="I676" s="135"/>
    </row>
    <row r="677" spans="5:9" x14ac:dyDescent="0.25">
      <c r="E677" s="135"/>
      <c r="F677" s="135"/>
      <c r="G677" s="135"/>
      <c r="H677" s="135"/>
      <c r="I677" s="135"/>
    </row>
    <row r="678" spans="5:9" x14ac:dyDescent="0.25">
      <c r="E678" s="135"/>
      <c r="F678" s="135"/>
      <c r="G678" s="135"/>
      <c r="H678" s="135"/>
      <c r="I678" s="135"/>
    </row>
    <row r="679" spans="5:9" x14ac:dyDescent="0.25">
      <c r="E679" s="135"/>
      <c r="F679" s="135"/>
      <c r="G679" s="135"/>
      <c r="H679" s="135"/>
      <c r="I679" s="135"/>
    </row>
    <row r="680" spans="5:9" x14ac:dyDescent="0.25">
      <c r="E680" s="135"/>
      <c r="F680" s="135"/>
      <c r="G680" s="135"/>
      <c r="H680" s="135"/>
      <c r="I680" s="135"/>
    </row>
    <row r="681" spans="5:9" x14ac:dyDescent="0.25">
      <c r="E681" s="135"/>
      <c r="F681" s="135"/>
      <c r="G681" s="135"/>
      <c r="H681" s="135"/>
      <c r="I681" s="135"/>
    </row>
    <row r="682" spans="5:9" x14ac:dyDescent="0.25">
      <c r="E682" s="135"/>
      <c r="F682" s="135"/>
      <c r="G682" s="135"/>
      <c r="H682" s="135"/>
      <c r="I682" s="135"/>
    </row>
    <row r="683" spans="5:9" x14ac:dyDescent="0.25">
      <c r="E683" s="135"/>
      <c r="F683" s="135"/>
      <c r="G683" s="135"/>
      <c r="H683" s="135"/>
      <c r="I683" s="135"/>
    </row>
    <row r="684" spans="5:9" x14ac:dyDescent="0.25">
      <c r="E684" s="135"/>
      <c r="F684" s="135"/>
      <c r="G684" s="135"/>
      <c r="H684" s="135"/>
      <c r="I684" s="135"/>
    </row>
    <row r="685" spans="5:9" x14ac:dyDescent="0.25">
      <c r="E685" s="135"/>
      <c r="F685" s="135"/>
      <c r="G685" s="135"/>
      <c r="H685" s="135"/>
      <c r="I685" s="135"/>
    </row>
    <row r="686" spans="5:9" x14ac:dyDescent="0.25">
      <c r="E686" s="135"/>
      <c r="F686" s="135"/>
      <c r="G686" s="135"/>
      <c r="H686" s="135"/>
      <c r="I686" s="135"/>
    </row>
    <row r="687" spans="5:9" x14ac:dyDescent="0.25">
      <c r="E687" s="135"/>
      <c r="F687" s="135"/>
      <c r="G687" s="135"/>
      <c r="H687" s="135"/>
      <c r="I687" s="135"/>
    </row>
    <row r="688" spans="5:9" x14ac:dyDescent="0.25">
      <c r="E688" s="135"/>
      <c r="F688" s="135"/>
      <c r="G688" s="135"/>
      <c r="H688" s="135"/>
      <c r="I688" s="135"/>
    </row>
    <row r="689" spans="5:9" x14ac:dyDescent="0.25">
      <c r="E689" s="135"/>
      <c r="F689" s="135"/>
      <c r="G689" s="135"/>
      <c r="H689" s="135"/>
      <c r="I689" s="135"/>
    </row>
    <row r="690" spans="5:9" x14ac:dyDescent="0.25">
      <c r="E690" s="135"/>
      <c r="F690" s="135"/>
      <c r="G690" s="135"/>
      <c r="H690" s="135"/>
      <c r="I690" s="135"/>
    </row>
    <row r="691" spans="5:9" x14ac:dyDescent="0.25">
      <c r="E691" s="135"/>
      <c r="F691" s="135"/>
      <c r="G691" s="135"/>
      <c r="H691" s="135"/>
      <c r="I691" s="135"/>
    </row>
    <row r="692" spans="5:9" x14ac:dyDescent="0.25">
      <c r="E692" s="135"/>
      <c r="F692" s="135"/>
      <c r="G692" s="135"/>
      <c r="H692" s="135"/>
      <c r="I692" s="135"/>
    </row>
    <row r="693" spans="5:9" x14ac:dyDescent="0.25">
      <c r="E693" s="135"/>
      <c r="F693" s="135"/>
      <c r="G693" s="135"/>
      <c r="H693" s="135"/>
      <c r="I693" s="135"/>
    </row>
    <row r="694" spans="5:9" x14ac:dyDescent="0.25">
      <c r="E694" s="135"/>
      <c r="F694" s="135"/>
      <c r="G694" s="135"/>
      <c r="H694" s="135"/>
      <c r="I694" s="135"/>
    </row>
    <row r="695" spans="5:9" x14ac:dyDescent="0.25">
      <c r="E695" s="135"/>
      <c r="F695" s="135"/>
      <c r="G695" s="135"/>
      <c r="H695" s="135"/>
      <c r="I695" s="135"/>
    </row>
    <row r="696" spans="5:9" x14ac:dyDescent="0.25">
      <c r="E696" s="135"/>
      <c r="F696" s="135"/>
      <c r="G696" s="135"/>
      <c r="H696" s="135"/>
      <c r="I696" s="135"/>
    </row>
    <row r="697" spans="5:9" x14ac:dyDescent="0.25">
      <c r="E697" s="135"/>
      <c r="F697" s="135"/>
      <c r="G697" s="135"/>
      <c r="H697" s="135"/>
      <c r="I697" s="135"/>
    </row>
    <row r="698" spans="5:9" x14ac:dyDescent="0.25">
      <c r="E698" s="135"/>
      <c r="F698" s="135"/>
      <c r="G698" s="135"/>
      <c r="H698" s="135"/>
      <c r="I698" s="135"/>
    </row>
    <row r="699" spans="5:9" x14ac:dyDescent="0.25">
      <c r="E699" s="135"/>
      <c r="F699" s="135"/>
      <c r="G699" s="135"/>
      <c r="H699" s="135"/>
      <c r="I699" s="135"/>
    </row>
    <row r="700" spans="5:9" x14ac:dyDescent="0.25">
      <c r="E700" s="135"/>
      <c r="F700" s="135"/>
      <c r="G700" s="135"/>
      <c r="H700" s="135"/>
      <c r="I700" s="135"/>
    </row>
    <row r="701" spans="5:9" x14ac:dyDescent="0.25">
      <c r="E701" s="135"/>
      <c r="F701" s="135"/>
      <c r="G701" s="135"/>
      <c r="H701" s="135"/>
      <c r="I701" s="135"/>
    </row>
    <row r="702" spans="5:9" x14ac:dyDescent="0.25">
      <c r="E702" s="135"/>
      <c r="F702" s="135"/>
      <c r="G702" s="135"/>
      <c r="H702" s="135"/>
      <c r="I702" s="135"/>
    </row>
    <row r="703" spans="5:9" x14ac:dyDescent="0.25">
      <c r="E703" s="135"/>
      <c r="F703" s="135"/>
      <c r="G703" s="135"/>
      <c r="H703" s="135"/>
      <c r="I703" s="135"/>
    </row>
    <row r="704" spans="5:9" x14ac:dyDescent="0.25">
      <c r="E704" s="135"/>
      <c r="F704" s="135"/>
      <c r="G704" s="135"/>
      <c r="H704" s="135"/>
      <c r="I704" s="135"/>
    </row>
    <row r="705" spans="5:9" x14ac:dyDescent="0.25">
      <c r="E705" s="135"/>
      <c r="F705" s="135"/>
      <c r="G705" s="135"/>
      <c r="H705" s="135"/>
      <c r="I705" s="135"/>
    </row>
    <row r="706" spans="5:9" x14ac:dyDescent="0.25">
      <c r="E706" s="135"/>
      <c r="F706" s="135"/>
      <c r="G706" s="135"/>
      <c r="H706" s="135"/>
      <c r="I706" s="135"/>
    </row>
    <row r="707" spans="5:9" x14ac:dyDescent="0.25">
      <c r="E707" s="135"/>
      <c r="F707" s="135"/>
      <c r="G707" s="135"/>
      <c r="H707" s="135"/>
      <c r="I707" s="135"/>
    </row>
    <row r="708" spans="5:9" x14ac:dyDescent="0.25">
      <c r="E708" s="135"/>
      <c r="F708" s="135"/>
      <c r="G708" s="135"/>
      <c r="H708" s="135"/>
      <c r="I708" s="135"/>
    </row>
    <row r="709" spans="5:9" x14ac:dyDescent="0.25">
      <c r="E709" s="135"/>
      <c r="F709" s="135"/>
      <c r="G709" s="135"/>
      <c r="H709" s="135"/>
      <c r="I709" s="135"/>
    </row>
    <row r="710" spans="5:9" x14ac:dyDescent="0.25">
      <c r="E710" s="135"/>
      <c r="F710" s="135"/>
      <c r="G710" s="135"/>
      <c r="H710" s="135"/>
      <c r="I710" s="135"/>
    </row>
    <row r="711" spans="5:9" x14ac:dyDescent="0.25">
      <c r="E711" s="135"/>
      <c r="F711" s="135"/>
      <c r="G711" s="135"/>
      <c r="H711" s="135"/>
      <c r="I711" s="135"/>
    </row>
    <row r="712" spans="5:9" x14ac:dyDescent="0.25">
      <c r="E712" s="135"/>
      <c r="F712" s="135"/>
      <c r="G712" s="135"/>
      <c r="H712" s="135"/>
      <c r="I712" s="135"/>
    </row>
    <row r="713" spans="5:9" x14ac:dyDescent="0.25">
      <c r="E713" s="135"/>
      <c r="F713" s="135"/>
      <c r="G713" s="135"/>
      <c r="H713" s="135"/>
      <c r="I713" s="135"/>
    </row>
    <row r="714" spans="5:9" x14ac:dyDescent="0.25">
      <c r="E714" s="135"/>
      <c r="F714" s="135"/>
      <c r="G714" s="135"/>
      <c r="H714" s="135"/>
      <c r="I714" s="135"/>
    </row>
    <row r="715" spans="5:9" x14ac:dyDescent="0.25">
      <c r="E715" s="135"/>
      <c r="F715" s="135"/>
      <c r="G715" s="135"/>
      <c r="H715" s="135"/>
      <c r="I715" s="135"/>
    </row>
    <row r="716" spans="5:9" x14ac:dyDescent="0.25">
      <c r="E716" s="135"/>
      <c r="F716" s="135"/>
      <c r="G716" s="135"/>
      <c r="H716" s="135"/>
      <c r="I716" s="135"/>
    </row>
    <row r="717" spans="5:9" x14ac:dyDescent="0.25">
      <c r="E717" s="135"/>
      <c r="F717" s="135"/>
      <c r="G717" s="135"/>
      <c r="H717" s="135"/>
      <c r="I717" s="135"/>
    </row>
    <row r="718" spans="5:9" x14ac:dyDescent="0.25">
      <c r="E718" s="135"/>
      <c r="F718" s="135"/>
      <c r="G718" s="135"/>
      <c r="H718" s="135"/>
      <c r="I718" s="135"/>
    </row>
    <row r="719" spans="5:9" x14ac:dyDescent="0.25">
      <c r="E719" s="135"/>
      <c r="F719" s="135"/>
      <c r="G719" s="135"/>
      <c r="H719" s="135"/>
      <c r="I719" s="135"/>
    </row>
    <row r="720" spans="5:9" x14ac:dyDescent="0.25">
      <c r="E720" s="135"/>
      <c r="F720" s="135"/>
      <c r="G720" s="135"/>
      <c r="H720" s="135"/>
      <c r="I720" s="135"/>
    </row>
    <row r="721" spans="5:9" x14ac:dyDescent="0.25">
      <c r="E721" s="135"/>
      <c r="F721" s="135"/>
      <c r="G721" s="135"/>
      <c r="H721" s="135"/>
      <c r="I721" s="135"/>
    </row>
    <row r="722" spans="5:9" x14ac:dyDescent="0.25">
      <c r="E722" s="135"/>
      <c r="F722" s="135"/>
      <c r="G722" s="135"/>
      <c r="H722" s="135"/>
      <c r="I722" s="135"/>
    </row>
    <row r="723" spans="5:9" x14ac:dyDescent="0.25">
      <c r="E723" s="135"/>
      <c r="F723" s="135"/>
      <c r="G723" s="135"/>
      <c r="H723" s="135"/>
      <c r="I723" s="135"/>
    </row>
    <row r="724" spans="5:9" x14ac:dyDescent="0.25">
      <c r="E724" s="135"/>
      <c r="F724" s="135"/>
      <c r="G724" s="135"/>
      <c r="H724" s="135"/>
      <c r="I724" s="135"/>
    </row>
    <row r="725" spans="5:9" x14ac:dyDescent="0.25">
      <c r="E725" s="135"/>
      <c r="F725" s="135"/>
      <c r="G725" s="135"/>
      <c r="H725" s="135"/>
      <c r="I725" s="135"/>
    </row>
    <row r="726" spans="5:9" x14ac:dyDescent="0.25">
      <c r="E726" s="135"/>
      <c r="F726" s="135"/>
      <c r="G726" s="135"/>
      <c r="H726" s="135"/>
      <c r="I726" s="135"/>
    </row>
    <row r="727" spans="5:9" x14ac:dyDescent="0.25">
      <c r="E727" s="135"/>
      <c r="F727" s="135"/>
      <c r="G727" s="135"/>
      <c r="H727" s="135"/>
      <c r="I727" s="135"/>
    </row>
    <row r="728" spans="5:9" x14ac:dyDescent="0.25">
      <c r="E728" s="135"/>
      <c r="F728" s="135"/>
      <c r="G728" s="135"/>
      <c r="H728" s="135"/>
      <c r="I728" s="135"/>
    </row>
    <row r="729" spans="5:9" x14ac:dyDescent="0.25">
      <c r="E729" s="135"/>
      <c r="F729" s="135"/>
      <c r="G729" s="135"/>
      <c r="H729" s="135"/>
      <c r="I729" s="135"/>
    </row>
    <row r="730" spans="5:9" x14ac:dyDescent="0.25">
      <c r="E730" s="135"/>
      <c r="F730" s="135"/>
      <c r="G730" s="135"/>
      <c r="H730" s="135"/>
      <c r="I730" s="135"/>
    </row>
    <row r="731" spans="5:9" x14ac:dyDescent="0.25">
      <c r="E731" s="135"/>
      <c r="F731" s="135"/>
      <c r="G731" s="135"/>
      <c r="H731" s="135"/>
      <c r="I731" s="135"/>
    </row>
    <row r="732" spans="5:9" x14ac:dyDescent="0.25">
      <c r="E732" s="135"/>
      <c r="F732" s="135"/>
      <c r="G732" s="135"/>
      <c r="H732" s="135"/>
      <c r="I732" s="135"/>
    </row>
    <row r="733" spans="5:9" x14ac:dyDescent="0.25">
      <c r="E733" s="135"/>
      <c r="F733" s="135"/>
      <c r="G733" s="135"/>
      <c r="H733" s="135"/>
      <c r="I733" s="135"/>
    </row>
    <row r="734" spans="5:9" x14ac:dyDescent="0.25">
      <c r="E734" s="135"/>
      <c r="F734" s="135"/>
      <c r="G734" s="135"/>
      <c r="H734" s="135"/>
      <c r="I734" s="135"/>
    </row>
    <row r="735" spans="5:9" x14ac:dyDescent="0.25">
      <c r="E735" s="135"/>
      <c r="F735" s="135"/>
      <c r="G735" s="135"/>
      <c r="H735" s="135"/>
      <c r="I735" s="135"/>
    </row>
    <row r="736" spans="5:9" x14ac:dyDescent="0.25">
      <c r="E736" s="135"/>
      <c r="F736" s="135"/>
      <c r="G736" s="135"/>
      <c r="H736" s="135"/>
      <c r="I736" s="135"/>
    </row>
    <row r="737" spans="5:9" x14ac:dyDescent="0.25">
      <c r="E737" s="135"/>
      <c r="F737" s="135"/>
      <c r="G737" s="135"/>
      <c r="H737" s="135"/>
      <c r="I737" s="135"/>
    </row>
    <row r="738" spans="5:9" x14ac:dyDescent="0.25">
      <c r="E738" s="135"/>
      <c r="F738" s="135"/>
      <c r="G738" s="135"/>
      <c r="H738" s="135"/>
      <c r="I738" s="135"/>
    </row>
    <row r="739" spans="5:9" x14ac:dyDescent="0.25">
      <c r="E739" s="135"/>
      <c r="F739" s="135"/>
      <c r="G739" s="135"/>
      <c r="H739" s="135"/>
      <c r="I739" s="135"/>
    </row>
    <row r="740" spans="5:9" x14ac:dyDescent="0.25">
      <c r="E740" s="135"/>
      <c r="F740" s="135"/>
      <c r="G740" s="135"/>
      <c r="H740" s="135"/>
      <c r="I740" s="135"/>
    </row>
    <row r="741" spans="5:9" x14ac:dyDescent="0.25">
      <c r="E741" s="135"/>
      <c r="F741" s="135"/>
      <c r="G741" s="135"/>
      <c r="H741" s="135"/>
      <c r="I741" s="135"/>
    </row>
    <row r="742" spans="5:9" x14ac:dyDescent="0.25">
      <c r="E742" s="135"/>
      <c r="F742" s="135"/>
      <c r="G742" s="135"/>
      <c r="H742" s="135"/>
      <c r="I742" s="135"/>
    </row>
    <row r="743" spans="5:9" x14ac:dyDescent="0.25">
      <c r="E743" s="135"/>
      <c r="F743" s="135"/>
      <c r="G743" s="135"/>
      <c r="H743" s="135"/>
      <c r="I743" s="135"/>
    </row>
    <row r="744" spans="5:9" x14ac:dyDescent="0.25">
      <c r="E744" s="135"/>
      <c r="F744" s="135"/>
      <c r="G744" s="135"/>
      <c r="H744" s="135"/>
      <c r="I744" s="135"/>
    </row>
    <row r="745" spans="5:9" x14ac:dyDescent="0.25">
      <c r="E745" s="135"/>
      <c r="F745" s="135"/>
      <c r="G745" s="135"/>
      <c r="H745" s="135"/>
      <c r="I745" s="135"/>
    </row>
    <row r="746" spans="5:9" x14ac:dyDescent="0.25">
      <c r="E746" s="135"/>
      <c r="F746" s="135"/>
      <c r="G746" s="135"/>
      <c r="H746" s="135"/>
      <c r="I746" s="135"/>
    </row>
    <row r="747" spans="5:9" x14ac:dyDescent="0.25">
      <c r="E747" s="135"/>
      <c r="F747" s="135"/>
      <c r="G747" s="135"/>
      <c r="H747" s="135"/>
      <c r="I747" s="135"/>
    </row>
    <row r="748" spans="5:9" x14ac:dyDescent="0.25">
      <c r="E748" s="135"/>
      <c r="F748" s="135"/>
      <c r="G748" s="135"/>
      <c r="H748" s="135"/>
      <c r="I748" s="135"/>
    </row>
    <row r="749" spans="5:9" x14ac:dyDescent="0.25">
      <c r="E749" s="135"/>
      <c r="F749" s="135"/>
      <c r="G749" s="135"/>
      <c r="H749" s="135"/>
      <c r="I749" s="135"/>
    </row>
    <row r="750" spans="5:9" x14ac:dyDescent="0.25">
      <c r="E750" s="135"/>
      <c r="F750" s="135"/>
      <c r="G750" s="135"/>
      <c r="H750" s="135"/>
      <c r="I750" s="135"/>
    </row>
    <row r="751" spans="5:9" x14ac:dyDescent="0.25">
      <c r="E751" s="135"/>
      <c r="F751" s="135"/>
      <c r="G751" s="135"/>
      <c r="H751" s="135"/>
      <c r="I751" s="135"/>
    </row>
    <row r="752" spans="5:9" x14ac:dyDescent="0.25">
      <c r="E752" s="135"/>
      <c r="F752" s="135"/>
      <c r="G752" s="135"/>
      <c r="H752" s="135"/>
      <c r="I752" s="135"/>
    </row>
    <row r="753" spans="5:9" x14ac:dyDescent="0.25">
      <c r="E753" s="135"/>
      <c r="F753" s="135"/>
      <c r="G753" s="135"/>
      <c r="H753" s="135"/>
      <c r="I753" s="135"/>
    </row>
    <row r="754" spans="5:9" x14ac:dyDescent="0.25">
      <c r="E754" s="135"/>
      <c r="F754" s="135"/>
      <c r="G754" s="135"/>
      <c r="H754" s="135"/>
      <c r="I754" s="135"/>
    </row>
    <row r="755" spans="5:9" x14ac:dyDescent="0.25">
      <c r="E755" s="135"/>
      <c r="F755" s="135"/>
      <c r="G755" s="135"/>
      <c r="H755" s="135"/>
      <c r="I755" s="135"/>
    </row>
    <row r="756" spans="5:9" x14ac:dyDescent="0.25">
      <c r="E756" s="135"/>
      <c r="F756" s="135"/>
      <c r="G756" s="135"/>
      <c r="H756" s="135"/>
      <c r="I756" s="135"/>
    </row>
    <row r="757" spans="5:9" x14ac:dyDescent="0.25">
      <c r="E757" s="135"/>
      <c r="F757" s="135"/>
      <c r="G757" s="135"/>
      <c r="H757" s="135"/>
      <c r="I757" s="135"/>
    </row>
    <row r="758" spans="5:9" x14ac:dyDescent="0.25">
      <c r="E758" s="135"/>
      <c r="F758" s="135"/>
      <c r="G758" s="135"/>
      <c r="H758" s="135"/>
      <c r="I758" s="135"/>
    </row>
    <row r="759" spans="5:9" x14ac:dyDescent="0.25">
      <c r="E759" s="135"/>
      <c r="F759" s="135"/>
      <c r="G759" s="135"/>
      <c r="H759" s="135"/>
      <c r="I759" s="135"/>
    </row>
    <row r="760" spans="5:9" x14ac:dyDescent="0.25">
      <c r="E760" s="135"/>
      <c r="F760" s="135"/>
      <c r="G760" s="135"/>
      <c r="H760" s="135"/>
      <c r="I760" s="135"/>
    </row>
    <row r="761" spans="5:9" x14ac:dyDescent="0.25">
      <c r="E761" s="135"/>
      <c r="F761" s="135"/>
      <c r="G761" s="135"/>
      <c r="H761" s="135"/>
      <c r="I761" s="135"/>
    </row>
    <row r="762" spans="5:9" x14ac:dyDescent="0.25">
      <c r="E762" s="135"/>
      <c r="F762" s="135"/>
      <c r="G762" s="135"/>
      <c r="H762" s="135"/>
      <c r="I762" s="135"/>
    </row>
    <row r="763" spans="5:9" x14ac:dyDescent="0.25">
      <c r="E763" s="135"/>
      <c r="F763" s="135"/>
      <c r="G763" s="135"/>
      <c r="H763" s="135"/>
      <c r="I763" s="135"/>
    </row>
    <row r="764" spans="5:9" x14ac:dyDescent="0.25">
      <c r="E764" s="135"/>
      <c r="F764" s="135"/>
      <c r="G764" s="135"/>
      <c r="H764" s="135"/>
      <c r="I764" s="135"/>
    </row>
    <row r="765" spans="5:9" x14ac:dyDescent="0.25">
      <c r="E765" s="135"/>
      <c r="F765" s="135"/>
      <c r="G765" s="135"/>
      <c r="H765" s="135"/>
      <c r="I765" s="135"/>
    </row>
    <row r="766" spans="5:9" x14ac:dyDescent="0.25">
      <c r="E766" s="135"/>
      <c r="F766" s="135"/>
      <c r="G766" s="135"/>
      <c r="H766" s="135"/>
      <c r="I766" s="135"/>
    </row>
    <row r="767" spans="5:9" x14ac:dyDescent="0.25">
      <c r="E767" s="135"/>
      <c r="F767" s="135"/>
      <c r="G767" s="135"/>
      <c r="H767" s="135"/>
      <c r="I767" s="135"/>
    </row>
    <row r="768" spans="5:9" x14ac:dyDescent="0.25">
      <c r="E768" s="135"/>
      <c r="F768" s="135"/>
      <c r="G768" s="135"/>
      <c r="H768" s="135"/>
      <c r="I768" s="135"/>
    </row>
    <row r="769" spans="5:9" x14ac:dyDescent="0.25">
      <c r="E769" s="135"/>
      <c r="F769" s="135"/>
      <c r="G769" s="135"/>
      <c r="H769" s="135"/>
      <c r="I769" s="135"/>
    </row>
    <row r="770" spans="5:9" x14ac:dyDescent="0.25">
      <c r="E770" s="135"/>
      <c r="F770" s="135"/>
      <c r="G770" s="135"/>
      <c r="H770" s="135"/>
      <c r="I770" s="135"/>
    </row>
    <row r="771" spans="5:9" x14ac:dyDescent="0.25">
      <c r="E771" s="135"/>
      <c r="F771" s="135"/>
      <c r="G771" s="135"/>
      <c r="H771" s="135"/>
      <c r="I771" s="135"/>
    </row>
    <row r="772" spans="5:9" x14ac:dyDescent="0.25">
      <c r="E772" s="135"/>
      <c r="F772" s="135"/>
      <c r="G772" s="135"/>
      <c r="H772" s="135"/>
      <c r="I772" s="135"/>
    </row>
    <row r="773" spans="5:9" x14ac:dyDescent="0.25">
      <c r="E773" s="135"/>
      <c r="F773" s="135"/>
      <c r="G773" s="135"/>
      <c r="H773" s="135"/>
      <c r="I773" s="135"/>
    </row>
    <row r="774" spans="5:9" x14ac:dyDescent="0.25">
      <c r="E774" s="135"/>
      <c r="F774" s="135"/>
      <c r="G774" s="135"/>
      <c r="H774" s="135"/>
      <c r="I774" s="135"/>
    </row>
    <row r="775" spans="5:9" x14ac:dyDescent="0.25">
      <c r="E775" s="135"/>
      <c r="F775" s="135"/>
      <c r="G775" s="135"/>
      <c r="H775" s="135"/>
      <c r="I775" s="135"/>
    </row>
    <row r="776" spans="5:9" x14ac:dyDescent="0.25">
      <c r="E776" s="135"/>
      <c r="F776" s="135"/>
      <c r="G776" s="135"/>
      <c r="H776" s="135"/>
      <c r="I776" s="135"/>
    </row>
    <row r="777" spans="5:9" x14ac:dyDescent="0.25">
      <c r="E777" s="135"/>
      <c r="F777" s="135"/>
      <c r="G777" s="135"/>
      <c r="H777" s="135"/>
      <c r="I777" s="135"/>
    </row>
    <row r="778" spans="5:9" x14ac:dyDescent="0.25">
      <c r="E778" s="135"/>
      <c r="F778" s="135"/>
      <c r="G778" s="135"/>
      <c r="H778" s="135"/>
      <c r="I778" s="135"/>
    </row>
    <row r="779" spans="5:9" x14ac:dyDescent="0.25">
      <c r="E779" s="135"/>
      <c r="F779" s="135"/>
      <c r="G779" s="135"/>
      <c r="H779" s="135"/>
      <c r="I779" s="135"/>
    </row>
    <row r="780" spans="5:9" x14ac:dyDescent="0.25">
      <c r="E780" s="135"/>
      <c r="F780" s="135"/>
      <c r="G780" s="135"/>
      <c r="H780" s="135"/>
      <c r="I780" s="135"/>
    </row>
    <row r="781" spans="5:9" x14ac:dyDescent="0.25">
      <c r="E781" s="135"/>
      <c r="F781" s="135"/>
      <c r="G781" s="135"/>
      <c r="H781" s="135"/>
      <c r="I781" s="135"/>
    </row>
    <row r="782" spans="5:9" x14ac:dyDescent="0.25">
      <c r="E782" s="135"/>
      <c r="F782" s="135"/>
      <c r="G782" s="135"/>
      <c r="H782" s="135"/>
      <c r="I782" s="135"/>
    </row>
    <row r="783" spans="5:9" x14ac:dyDescent="0.25">
      <c r="E783" s="135"/>
      <c r="F783" s="135"/>
      <c r="G783" s="135"/>
      <c r="H783" s="135"/>
      <c r="I783" s="135"/>
    </row>
    <row r="784" spans="5:9" x14ac:dyDescent="0.25">
      <c r="E784" s="135"/>
      <c r="F784" s="135"/>
      <c r="G784" s="135"/>
      <c r="H784" s="135"/>
      <c r="I784" s="135"/>
    </row>
    <row r="785" spans="5:9" x14ac:dyDescent="0.25">
      <c r="E785" s="135"/>
      <c r="F785" s="135"/>
      <c r="G785" s="135"/>
      <c r="H785" s="135"/>
      <c r="I785" s="135"/>
    </row>
    <row r="786" spans="5:9" x14ac:dyDescent="0.25">
      <c r="E786" s="135"/>
      <c r="F786" s="135"/>
      <c r="G786" s="135"/>
      <c r="H786" s="135"/>
      <c r="I786" s="135"/>
    </row>
    <row r="787" spans="5:9" x14ac:dyDescent="0.25">
      <c r="E787" s="135"/>
      <c r="F787" s="135"/>
      <c r="G787" s="135"/>
      <c r="H787" s="135"/>
      <c r="I787" s="135"/>
    </row>
    <row r="788" spans="5:9" x14ac:dyDescent="0.25">
      <c r="E788" s="135"/>
      <c r="F788" s="135"/>
      <c r="G788" s="135"/>
      <c r="H788" s="135"/>
      <c r="I788" s="135"/>
    </row>
    <row r="789" spans="5:9" x14ac:dyDescent="0.25">
      <c r="E789" s="135"/>
      <c r="F789" s="135"/>
      <c r="G789" s="135"/>
      <c r="H789" s="135"/>
      <c r="I789" s="135"/>
    </row>
    <row r="790" spans="5:9" x14ac:dyDescent="0.25">
      <c r="E790" s="135"/>
      <c r="F790" s="135"/>
      <c r="G790" s="135"/>
      <c r="H790" s="135"/>
      <c r="I790" s="135"/>
    </row>
    <row r="791" spans="5:9" x14ac:dyDescent="0.25">
      <c r="E791" s="135"/>
      <c r="F791" s="135"/>
      <c r="G791" s="135"/>
      <c r="H791" s="135"/>
      <c r="I791" s="135"/>
    </row>
    <row r="792" spans="5:9" x14ac:dyDescent="0.25">
      <c r="E792" s="135"/>
      <c r="F792" s="135"/>
      <c r="G792" s="135"/>
      <c r="H792" s="135"/>
      <c r="I792" s="135"/>
    </row>
    <row r="793" spans="5:9" x14ac:dyDescent="0.25">
      <c r="E793" s="135"/>
      <c r="F793" s="135"/>
      <c r="G793" s="135"/>
      <c r="H793" s="135"/>
      <c r="I793" s="135"/>
    </row>
    <row r="794" spans="5:9" x14ac:dyDescent="0.25">
      <c r="E794" s="135"/>
      <c r="F794" s="135"/>
      <c r="G794" s="135"/>
      <c r="H794" s="135"/>
      <c r="I794" s="135"/>
    </row>
    <row r="795" spans="5:9" x14ac:dyDescent="0.25">
      <c r="E795" s="135"/>
      <c r="F795" s="135"/>
      <c r="G795" s="135"/>
      <c r="H795" s="135"/>
      <c r="I795" s="135"/>
    </row>
    <row r="796" spans="5:9" x14ac:dyDescent="0.25">
      <c r="E796" s="135"/>
      <c r="F796" s="135"/>
      <c r="G796" s="135"/>
      <c r="H796" s="135"/>
      <c r="I796" s="135"/>
    </row>
    <row r="797" spans="5:9" x14ac:dyDescent="0.25">
      <c r="E797" s="135"/>
      <c r="F797" s="135"/>
      <c r="G797" s="135"/>
      <c r="H797" s="135"/>
      <c r="I797" s="135"/>
    </row>
    <row r="798" spans="5:9" x14ac:dyDescent="0.25">
      <c r="E798" s="135"/>
      <c r="F798" s="135"/>
      <c r="G798" s="135"/>
      <c r="H798" s="135"/>
      <c r="I798" s="135"/>
    </row>
    <row r="799" spans="5:9" x14ac:dyDescent="0.25">
      <c r="E799" s="135"/>
      <c r="F799" s="135"/>
      <c r="G799" s="135"/>
      <c r="H799" s="135"/>
      <c r="I799" s="135"/>
    </row>
    <row r="800" spans="5:9" x14ac:dyDescent="0.25">
      <c r="E800" s="135"/>
      <c r="F800" s="135"/>
      <c r="G800" s="135"/>
      <c r="H800" s="135"/>
      <c r="I800" s="135"/>
    </row>
    <row r="801" spans="5:9" x14ac:dyDescent="0.25">
      <c r="E801" s="135"/>
      <c r="F801" s="135"/>
      <c r="G801" s="135"/>
      <c r="H801" s="135"/>
      <c r="I801" s="135"/>
    </row>
    <row r="802" spans="5:9" x14ac:dyDescent="0.25">
      <c r="E802" s="135"/>
      <c r="F802" s="135"/>
      <c r="G802" s="135"/>
      <c r="H802" s="135"/>
      <c r="I802" s="135"/>
    </row>
    <row r="803" spans="5:9" x14ac:dyDescent="0.25">
      <c r="E803" s="135"/>
      <c r="F803" s="135"/>
      <c r="G803" s="135"/>
      <c r="H803" s="135"/>
      <c r="I803" s="135"/>
    </row>
    <row r="804" spans="5:9" x14ac:dyDescent="0.25">
      <c r="E804" s="135"/>
      <c r="F804" s="135"/>
      <c r="G804" s="135"/>
      <c r="H804" s="135"/>
      <c r="I804" s="135"/>
    </row>
    <row r="805" spans="5:9" x14ac:dyDescent="0.25">
      <c r="E805" s="135"/>
      <c r="F805" s="135"/>
      <c r="G805" s="135"/>
      <c r="H805" s="135"/>
      <c r="I805" s="135"/>
    </row>
    <row r="806" spans="5:9" x14ac:dyDescent="0.25">
      <c r="E806" s="135"/>
      <c r="F806" s="135"/>
      <c r="G806" s="135"/>
      <c r="H806" s="135"/>
      <c r="I806" s="135"/>
    </row>
    <row r="807" spans="5:9" x14ac:dyDescent="0.25">
      <c r="E807" s="135"/>
      <c r="F807" s="135"/>
      <c r="G807" s="135"/>
      <c r="H807" s="135"/>
      <c r="I807" s="135"/>
    </row>
    <row r="808" spans="5:9" x14ac:dyDescent="0.25">
      <c r="E808" s="135"/>
      <c r="F808" s="135"/>
      <c r="G808" s="135"/>
      <c r="H808" s="135"/>
      <c r="I808" s="135"/>
    </row>
    <row r="809" spans="5:9" x14ac:dyDescent="0.25">
      <c r="E809" s="135"/>
      <c r="F809" s="135"/>
      <c r="G809" s="135"/>
      <c r="H809" s="135"/>
      <c r="I809" s="135"/>
    </row>
    <row r="810" spans="5:9" x14ac:dyDescent="0.25">
      <c r="E810" s="135"/>
      <c r="F810" s="135"/>
      <c r="G810" s="135"/>
      <c r="H810" s="135"/>
      <c r="I810" s="135"/>
    </row>
    <row r="811" spans="5:9" x14ac:dyDescent="0.25">
      <c r="E811" s="135"/>
      <c r="F811" s="135"/>
      <c r="G811" s="135"/>
      <c r="H811" s="135"/>
      <c r="I811" s="135"/>
    </row>
    <row r="812" spans="5:9" x14ac:dyDescent="0.25">
      <c r="E812" s="135"/>
      <c r="F812" s="135"/>
      <c r="G812" s="135"/>
      <c r="H812" s="135"/>
      <c r="I812" s="135"/>
    </row>
    <row r="813" spans="5:9" x14ac:dyDescent="0.25">
      <c r="E813" s="135"/>
      <c r="F813" s="135"/>
      <c r="G813" s="135"/>
      <c r="H813" s="135"/>
      <c r="I813" s="135"/>
    </row>
    <row r="814" spans="5:9" x14ac:dyDescent="0.25">
      <c r="E814" s="135"/>
      <c r="F814" s="135"/>
      <c r="G814" s="135"/>
      <c r="H814" s="135"/>
      <c r="I814" s="135"/>
    </row>
    <row r="815" spans="5:9" x14ac:dyDescent="0.25">
      <c r="E815" s="135"/>
      <c r="F815" s="135"/>
      <c r="G815" s="135"/>
      <c r="H815" s="135"/>
      <c r="I815" s="135"/>
    </row>
    <row r="816" spans="5:9" x14ac:dyDescent="0.25">
      <c r="E816" s="135"/>
      <c r="F816" s="135"/>
      <c r="G816" s="135"/>
      <c r="H816" s="135"/>
      <c r="I816" s="135"/>
    </row>
    <row r="817" spans="5:9" x14ac:dyDescent="0.25">
      <c r="E817" s="135"/>
      <c r="F817" s="135"/>
      <c r="G817" s="135"/>
      <c r="H817" s="135"/>
      <c r="I817" s="135"/>
    </row>
    <row r="818" spans="5:9" x14ac:dyDescent="0.25">
      <c r="E818" s="135"/>
      <c r="F818" s="135"/>
      <c r="G818" s="135"/>
      <c r="H818" s="135"/>
      <c r="I818" s="135"/>
    </row>
    <row r="819" spans="5:9" x14ac:dyDescent="0.25">
      <c r="E819" s="135"/>
      <c r="F819" s="135"/>
      <c r="G819" s="135"/>
      <c r="H819" s="135"/>
      <c r="I819" s="135"/>
    </row>
    <row r="820" spans="5:9" x14ac:dyDescent="0.25">
      <c r="E820" s="135"/>
      <c r="F820" s="135"/>
      <c r="G820" s="135"/>
      <c r="H820" s="135"/>
      <c r="I820" s="135"/>
    </row>
    <row r="821" spans="5:9" x14ac:dyDescent="0.25">
      <c r="E821" s="135"/>
      <c r="F821" s="135"/>
      <c r="G821" s="135"/>
      <c r="H821" s="135"/>
      <c r="I821" s="135"/>
    </row>
    <row r="822" spans="5:9" x14ac:dyDescent="0.25">
      <c r="E822" s="135"/>
      <c r="F822" s="135"/>
      <c r="G822" s="135"/>
      <c r="H822" s="135"/>
      <c r="I822" s="135"/>
    </row>
    <row r="823" spans="5:9" x14ac:dyDescent="0.25">
      <c r="E823" s="135"/>
      <c r="F823" s="135"/>
      <c r="G823" s="135"/>
      <c r="H823" s="135"/>
      <c r="I823" s="135"/>
    </row>
    <row r="824" spans="5:9" x14ac:dyDescent="0.25">
      <c r="E824" s="135"/>
      <c r="F824" s="135"/>
      <c r="G824" s="135"/>
      <c r="H824" s="135"/>
      <c r="I824" s="135"/>
    </row>
    <row r="825" spans="5:9" x14ac:dyDescent="0.25">
      <c r="E825" s="135"/>
      <c r="F825" s="135"/>
      <c r="G825" s="135"/>
      <c r="H825" s="135"/>
      <c r="I825" s="135"/>
    </row>
    <row r="826" spans="5:9" x14ac:dyDescent="0.25">
      <c r="E826" s="135"/>
      <c r="F826" s="135"/>
      <c r="G826" s="135"/>
      <c r="H826" s="135"/>
      <c r="I826" s="135"/>
    </row>
    <row r="827" spans="5:9" x14ac:dyDescent="0.25">
      <c r="E827" s="135"/>
      <c r="F827" s="135"/>
      <c r="G827" s="135"/>
      <c r="H827" s="135"/>
      <c r="I827" s="135"/>
    </row>
    <row r="828" spans="5:9" x14ac:dyDescent="0.25">
      <c r="E828" s="135"/>
      <c r="F828" s="135"/>
      <c r="G828" s="135"/>
      <c r="H828" s="135"/>
      <c r="I828" s="135"/>
    </row>
    <row r="829" spans="5:9" x14ac:dyDescent="0.25">
      <c r="E829" s="135"/>
      <c r="F829" s="135"/>
      <c r="G829" s="135"/>
      <c r="H829" s="135"/>
      <c r="I829" s="135"/>
    </row>
    <row r="830" spans="5:9" x14ac:dyDescent="0.25">
      <c r="E830" s="135"/>
      <c r="F830" s="135"/>
      <c r="G830" s="135"/>
      <c r="H830" s="135"/>
      <c r="I830" s="135"/>
    </row>
    <row r="831" spans="5:9" x14ac:dyDescent="0.25">
      <c r="E831" s="135"/>
      <c r="F831" s="135"/>
      <c r="G831" s="135"/>
      <c r="H831" s="135"/>
      <c r="I831" s="135"/>
    </row>
    <row r="832" spans="5:9" x14ac:dyDescent="0.25">
      <c r="E832" s="135"/>
      <c r="F832" s="135"/>
      <c r="G832" s="135"/>
      <c r="H832" s="135"/>
      <c r="I832" s="135"/>
    </row>
    <row r="833" spans="5:9" x14ac:dyDescent="0.25">
      <c r="E833" s="135"/>
      <c r="F833" s="135"/>
      <c r="G833" s="135"/>
      <c r="H833" s="135"/>
      <c r="I833" s="135"/>
    </row>
    <row r="834" spans="5:9" x14ac:dyDescent="0.25">
      <c r="E834" s="135"/>
      <c r="F834" s="135"/>
      <c r="G834" s="135"/>
      <c r="H834" s="135"/>
      <c r="I834" s="135"/>
    </row>
    <row r="835" spans="5:9" x14ac:dyDescent="0.25">
      <c r="E835" s="135"/>
      <c r="F835" s="135"/>
      <c r="G835" s="135"/>
      <c r="H835" s="135"/>
      <c r="I835" s="135"/>
    </row>
    <row r="836" spans="5:9" x14ac:dyDescent="0.25">
      <c r="E836" s="135"/>
      <c r="F836" s="135"/>
      <c r="G836" s="135"/>
      <c r="H836" s="135"/>
      <c r="I836" s="135"/>
    </row>
    <row r="837" spans="5:9" x14ac:dyDescent="0.25">
      <c r="E837" s="135"/>
      <c r="F837" s="135"/>
      <c r="G837" s="135"/>
      <c r="H837" s="135"/>
      <c r="I837" s="135"/>
    </row>
    <row r="838" spans="5:9" x14ac:dyDescent="0.25">
      <c r="E838" s="135"/>
      <c r="F838" s="135"/>
      <c r="G838" s="135"/>
      <c r="H838" s="135"/>
      <c r="I838" s="135"/>
    </row>
    <row r="839" spans="5:9" x14ac:dyDescent="0.25">
      <c r="E839" s="135"/>
      <c r="F839" s="135"/>
      <c r="G839" s="135"/>
      <c r="H839" s="135"/>
      <c r="I839" s="135"/>
    </row>
    <row r="840" spans="5:9" x14ac:dyDescent="0.25">
      <c r="E840" s="135"/>
      <c r="F840" s="135"/>
      <c r="G840" s="135"/>
      <c r="H840" s="135"/>
      <c r="I840" s="135"/>
    </row>
    <row r="841" spans="5:9" x14ac:dyDescent="0.25">
      <c r="E841" s="135"/>
      <c r="F841" s="135"/>
      <c r="G841" s="135"/>
      <c r="H841" s="135"/>
      <c r="I841" s="135"/>
    </row>
    <row r="842" spans="5:9" x14ac:dyDescent="0.25">
      <c r="E842" s="135"/>
      <c r="F842" s="135"/>
      <c r="G842" s="135"/>
      <c r="H842" s="135"/>
      <c r="I842" s="135"/>
    </row>
    <row r="843" spans="5:9" x14ac:dyDescent="0.25">
      <c r="E843" s="135"/>
      <c r="F843" s="135"/>
      <c r="G843" s="135"/>
      <c r="H843" s="135"/>
      <c r="I843" s="135"/>
    </row>
    <row r="844" spans="5:9" x14ac:dyDescent="0.25">
      <c r="E844" s="135"/>
      <c r="F844" s="135"/>
      <c r="G844" s="135"/>
      <c r="H844" s="135"/>
      <c r="I844" s="135"/>
    </row>
    <row r="845" spans="5:9" x14ac:dyDescent="0.25">
      <c r="E845" s="135"/>
      <c r="F845" s="135"/>
      <c r="G845" s="135"/>
      <c r="H845" s="135"/>
      <c r="I845" s="135"/>
    </row>
    <row r="846" spans="5:9" x14ac:dyDescent="0.25">
      <c r="E846" s="135"/>
      <c r="F846" s="135"/>
      <c r="G846" s="135"/>
      <c r="H846" s="135"/>
      <c r="I846" s="135"/>
    </row>
    <row r="847" spans="5:9" x14ac:dyDescent="0.25">
      <c r="E847" s="135"/>
      <c r="F847" s="135"/>
      <c r="G847" s="135"/>
      <c r="H847" s="135"/>
      <c r="I847" s="135"/>
    </row>
    <row r="848" spans="5:9" x14ac:dyDescent="0.25">
      <c r="E848" s="135"/>
      <c r="F848" s="135"/>
      <c r="G848" s="135"/>
      <c r="H848" s="135"/>
      <c r="I848" s="135"/>
    </row>
    <row r="849" spans="5:9" x14ac:dyDescent="0.25">
      <c r="E849" s="135"/>
      <c r="F849" s="135"/>
      <c r="G849" s="135"/>
      <c r="H849" s="135"/>
      <c r="I849" s="135"/>
    </row>
    <row r="850" spans="5:9" x14ac:dyDescent="0.25">
      <c r="E850" s="135"/>
      <c r="F850" s="135"/>
      <c r="G850" s="135"/>
      <c r="H850" s="135"/>
      <c r="I850" s="135"/>
    </row>
    <row r="851" spans="5:9" x14ac:dyDescent="0.25">
      <c r="E851" s="135"/>
      <c r="F851" s="135"/>
      <c r="G851" s="135"/>
      <c r="H851" s="135"/>
      <c r="I851" s="135"/>
    </row>
    <row r="852" spans="5:9" x14ac:dyDescent="0.25">
      <c r="E852" s="135"/>
      <c r="F852" s="135"/>
      <c r="G852" s="135"/>
      <c r="H852" s="135"/>
      <c r="I852" s="135"/>
    </row>
    <row r="853" spans="5:9" x14ac:dyDescent="0.25">
      <c r="E853" s="135"/>
      <c r="F853" s="135"/>
      <c r="G853" s="135"/>
      <c r="H853" s="135"/>
      <c r="I853" s="135"/>
    </row>
    <row r="854" spans="5:9" x14ac:dyDescent="0.25">
      <c r="E854" s="135"/>
      <c r="F854" s="135"/>
      <c r="G854" s="135"/>
      <c r="H854" s="135"/>
      <c r="I854" s="135"/>
    </row>
    <row r="855" spans="5:9" x14ac:dyDescent="0.25">
      <c r="E855" s="135"/>
      <c r="F855" s="135"/>
      <c r="G855" s="135"/>
      <c r="H855" s="135"/>
      <c r="I855" s="135"/>
    </row>
    <row r="856" spans="5:9" x14ac:dyDescent="0.25">
      <c r="E856" s="135"/>
      <c r="F856" s="135"/>
      <c r="G856" s="135"/>
      <c r="H856" s="135"/>
      <c r="I856" s="135"/>
    </row>
    <row r="857" spans="5:9" x14ac:dyDescent="0.25">
      <c r="E857" s="135"/>
      <c r="F857" s="135"/>
      <c r="G857" s="135"/>
      <c r="H857" s="135"/>
      <c r="I857" s="135"/>
    </row>
    <row r="858" spans="5:9" x14ac:dyDescent="0.25">
      <c r="E858" s="135"/>
      <c r="F858" s="135"/>
      <c r="G858" s="135"/>
      <c r="H858" s="135"/>
      <c r="I858" s="135"/>
    </row>
    <row r="859" spans="5:9" x14ac:dyDescent="0.25">
      <c r="E859" s="135"/>
      <c r="F859" s="135"/>
      <c r="G859" s="135"/>
      <c r="H859" s="135"/>
      <c r="I859" s="135"/>
    </row>
    <row r="860" spans="5:9" x14ac:dyDescent="0.25">
      <c r="E860" s="135"/>
      <c r="F860" s="135"/>
      <c r="G860" s="135"/>
      <c r="H860" s="135"/>
      <c r="I860" s="135"/>
    </row>
    <row r="861" spans="5:9" x14ac:dyDescent="0.25">
      <c r="E861" s="135"/>
      <c r="F861" s="135"/>
      <c r="G861" s="135"/>
      <c r="H861" s="135"/>
      <c r="I861" s="135"/>
    </row>
    <row r="862" spans="5:9" x14ac:dyDescent="0.25">
      <c r="E862" s="135"/>
      <c r="F862" s="135"/>
      <c r="G862" s="135"/>
      <c r="H862" s="135"/>
      <c r="I862" s="135"/>
    </row>
    <row r="863" spans="5:9" x14ac:dyDescent="0.25">
      <c r="E863" s="135"/>
      <c r="F863" s="135"/>
      <c r="G863" s="135"/>
      <c r="H863" s="135"/>
      <c r="I863" s="135"/>
    </row>
    <row r="864" spans="5:9" x14ac:dyDescent="0.25">
      <c r="E864" s="135"/>
      <c r="F864" s="135"/>
      <c r="G864" s="135"/>
      <c r="H864" s="135"/>
      <c r="I864" s="135"/>
    </row>
    <row r="865" spans="5:9" x14ac:dyDescent="0.25">
      <c r="E865" s="135"/>
      <c r="F865" s="135"/>
      <c r="G865" s="135"/>
      <c r="H865" s="135"/>
      <c r="I865" s="135"/>
    </row>
    <row r="866" spans="5:9" x14ac:dyDescent="0.25">
      <c r="E866" s="135"/>
      <c r="F866" s="135"/>
      <c r="G866" s="135"/>
      <c r="H866" s="135"/>
      <c r="I866" s="135"/>
    </row>
    <row r="867" spans="5:9" x14ac:dyDescent="0.25">
      <c r="E867" s="135"/>
      <c r="F867" s="135"/>
      <c r="G867" s="135"/>
      <c r="H867" s="135"/>
      <c r="I867" s="135"/>
    </row>
    <row r="868" spans="5:9" x14ac:dyDescent="0.25">
      <c r="E868" s="135"/>
      <c r="F868" s="135"/>
      <c r="G868" s="135"/>
      <c r="H868" s="135"/>
      <c r="I868" s="135"/>
    </row>
    <row r="869" spans="5:9" x14ac:dyDescent="0.25">
      <c r="E869" s="135"/>
      <c r="F869" s="135"/>
      <c r="G869" s="135"/>
      <c r="H869" s="135"/>
      <c r="I869" s="135"/>
    </row>
    <row r="870" spans="5:9" x14ac:dyDescent="0.25">
      <c r="E870" s="135"/>
      <c r="F870" s="135"/>
      <c r="G870" s="135"/>
      <c r="H870" s="135"/>
      <c r="I870" s="135"/>
    </row>
    <row r="871" spans="5:9" x14ac:dyDescent="0.25">
      <c r="E871" s="135"/>
      <c r="F871" s="135"/>
      <c r="G871" s="135"/>
      <c r="H871" s="135"/>
      <c r="I871" s="135"/>
    </row>
    <row r="872" spans="5:9" x14ac:dyDescent="0.25">
      <c r="E872" s="135"/>
      <c r="F872" s="135"/>
      <c r="G872" s="135"/>
      <c r="H872" s="135"/>
      <c r="I872" s="135"/>
    </row>
    <row r="873" spans="5:9" x14ac:dyDescent="0.25">
      <c r="E873" s="135"/>
      <c r="F873" s="135"/>
      <c r="G873" s="135"/>
      <c r="H873" s="135"/>
      <c r="I873" s="135"/>
    </row>
    <row r="874" spans="5:9" x14ac:dyDescent="0.25">
      <c r="E874" s="135"/>
      <c r="F874" s="135"/>
      <c r="G874" s="135"/>
      <c r="H874" s="135"/>
      <c r="I874" s="135"/>
    </row>
    <row r="875" spans="5:9" x14ac:dyDescent="0.25">
      <c r="E875" s="135"/>
      <c r="F875" s="135"/>
      <c r="G875" s="135"/>
      <c r="H875" s="135"/>
      <c r="I875" s="135"/>
    </row>
    <row r="876" spans="5:9" x14ac:dyDescent="0.25">
      <c r="E876" s="135"/>
      <c r="F876" s="135"/>
      <c r="G876" s="135"/>
      <c r="H876" s="135"/>
      <c r="I876" s="135"/>
    </row>
    <row r="877" spans="5:9" x14ac:dyDescent="0.25">
      <c r="E877" s="135"/>
      <c r="F877" s="135"/>
      <c r="G877" s="135"/>
      <c r="H877" s="135"/>
      <c r="I877" s="135"/>
    </row>
    <row r="878" spans="5:9" x14ac:dyDescent="0.25">
      <c r="E878" s="135"/>
      <c r="F878" s="135"/>
      <c r="G878" s="135"/>
      <c r="H878" s="135"/>
      <c r="I878" s="135"/>
    </row>
    <row r="879" spans="5:9" x14ac:dyDescent="0.25">
      <c r="E879" s="135"/>
      <c r="F879" s="135"/>
      <c r="G879" s="135"/>
      <c r="H879" s="135"/>
      <c r="I879" s="135"/>
    </row>
    <row r="880" spans="5:9" x14ac:dyDescent="0.25">
      <c r="E880" s="135"/>
      <c r="F880" s="135"/>
      <c r="G880" s="135"/>
      <c r="H880" s="135"/>
      <c r="I880" s="135"/>
    </row>
    <row r="881" spans="5:9" x14ac:dyDescent="0.25">
      <c r="E881" s="135"/>
      <c r="F881" s="135"/>
      <c r="G881" s="135"/>
      <c r="H881" s="135"/>
      <c r="I881" s="135"/>
    </row>
    <row r="882" spans="5:9" x14ac:dyDescent="0.25">
      <c r="E882" s="135"/>
      <c r="F882" s="135"/>
      <c r="G882" s="135"/>
      <c r="H882" s="135"/>
      <c r="I882" s="135"/>
    </row>
    <row r="883" spans="5:9" x14ac:dyDescent="0.25">
      <c r="E883" s="135"/>
      <c r="F883" s="135"/>
      <c r="G883" s="135"/>
      <c r="H883" s="135"/>
      <c r="I883" s="135"/>
    </row>
    <row r="884" spans="5:9" x14ac:dyDescent="0.25">
      <c r="E884" s="135"/>
      <c r="F884" s="135"/>
      <c r="G884" s="135"/>
      <c r="H884" s="135"/>
      <c r="I884" s="135"/>
    </row>
    <row r="885" spans="5:9" x14ac:dyDescent="0.25">
      <c r="E885" s="135"/>
      <c r="F885" s="135"/>
      <c r="G885" s="135"/>
      <c r="H885" s="135"/>
      <c r="I885" s="135"/>
    </row>
    <row r="886" spans="5:9" x14ac:dyDescent="0.25">
      <c r="E886" s="135"/>
      <c r="F886" s="135"/>
      <c r="G886" s="135"/>
      <c r="H886" s="135"/>
      <c r="I886" s="135"/>
    </row>
    <row r="887" spans="5:9" x14ac:dyDescent="0.25">
      <c r="E887" s="135"/>
      <c r="F887" s="135"/>
      <c r="G887" s="135"/>
      <c r="H887" s="135"/>
      <c r="I887" s="135"/>
    </row>
    <row r="888" spans="5:9" x14ac:dyDescent="0.25">
      <c r="E888" s="135"/>
      <c r="F888" s="135"/>
      <c r="G888" s="135"/>
      <c r="H888" s="135"/>
      <c r="I888" s="135"/>
    </row>
    <row r="889" spans="5:9" x14ac:dyDescent="0.25">
      <c r="E889" s="135"/>
      <c r="F889" s="135"/>
      <c r="G889" s="135"/>
      <c r="H889" s="135"/>
      <c r="I889" s="135"/>
    </row>
    <row r="890" spans="5:9" x14ac:dyDescent="0.25">
      <c r="E890" s="135"/>
      <c r="F890" s="135"/>
      <c r="G890" s="135"/>
      <c r="H890" s="135"/>
      <c r="I890" s="135"/>
    </row>
    <row r="891" spans="5:9" x14ac:dyDescent="0.25">
      <c r="E891" s="135"/>
      <c r="F891" s="135"/>
      <c r="G891" s="135"/>
      <c r="H891" s="135"/>
      <c r="I891" s="135"/>
    </row>
    <row r="892" spans="5:9" x14ac:dyDescent="0.25">
      <c r="E892" s="135"/>
      <c r="F892" s="135"/>
      <c r="G892" s="135"/>
      <c r="H892" s="135"/>
      <c r="I892" s="135"/>
    </row>
    <row r="893" spans="5:9" x14ac:dyDescent="0.25">
      <c r="E893" s="135"/>
      <c r="F893" s="135"/>
      <c r="G893" s="135"/>
      <c r="H893" s="135"/>
      <c r="I893" s="135"/>
    </row>
    <row r="894" spans="5:9" x14ac:dyDescent="0.25">
      <c r="E894" s="135"/>
      <c r="F894" s="135"/>
      <c r="G894" s="135"/>
      <c r="H894" s="135"/>
      <c r="I894" s="135"/>
    </row>
    <row r="895" spans="5:9" x14ac:dyDescent="0.25">
      <c r="E895" s="135"/>
      <c r="F895" s="135"/>
      <c r="G895" s="135"/>
      <c r="H895" s="135"/>
      <c r="I895" s="135"/>
    </row>
    <row r="896" spans="5:9" x14ac:dyDescent="0.25">
      <c r="E896" s="135"/>
      <c r="F896" s="135"/>
      <c r="G896" s="135"/>
      <c r="H896" s="135"/>
      <c r="I896" s="135"/>
    </row>
    <row r="897" spans="5:9" x14ac:dyDescent="0.25">
      <c r="E897" s="135"/>
      <c r="F897" s="135"/>
      <c r="G897" s="135"/>
      <c r="H897" s="135"/>
      <c r="I897" s="135"/>
    </row>
    <row r="898" spans="5:9" x14ac:dyDescent="0.25">
      <c r="E898" s="135"/>
      <c r="F898" s="135"/>
      <c r="G898" s="135"/>
      <c r="H898" s="135"/>
      <c r="I898" s="135"/>
    </row>
    <row r="899" spans="5:9" x14ac:dyDescent="0.25">
      <c r="E899" s="135"/>
      <c r="F899" s="135"/>
      <c r="G899" s="135"/>
      <c r="H899" s="135"/>
      <c r="I899" s="135"/>
    </row>
    <row r="900" spans="5:9" x14ac:dyDescent="0.25">
      <c r="E900" s="135"/>
      <c r="F900" s="135"/>
      <c r="G900" s="135"/>
      <c r="H900" s="135"/>
      <c r="I900" s="135"/>
    </row>
    <row r="901" spans="5:9" x14ac:dyDescent="0.25">
      <c r="E901" s="135"/>
      <c r="F901" s="135"/>
      <c r="G901" s="135"/>
      <c r="H901" s="135"/>
      <c r="I901" s="135"/>
    </row>
    <row r="902" spans="5:9" x14ac:dyDescent="0.25">
      <c r="E902" s="135"/>
      <c r="F902" s="135"/>
      <c r="G902" s="135"/>
      <c r="H902" s="135"/>
      <c r="I902" s="135"/>
    </row>
    <row r="903" spans="5:9" x14ac:dyDescent="0.25">
      <c r="E903" s="135"/>
      <c r="F903" s="135"/>
      <c r="G903" s="135"/>
      <c r="H903" s="135"/>
      <c r="I903" s="135"/>
    </row>
    <row r="904" spans="5:9" x14ac:dyDescent="0.25">
      <c r="E904" s="135"/>
      <c r="F904" s="135"/>
      <c r="G904" s="135"/>
      <c r="H904" s="135"/>
      <c r="I904" s="135"/>
    </row>
    <row r="905" spans="5:9" x14ac:dyDescent="0.25">
      <c r="E905" s="135"/>
      <c r="F905" s="135"/>
      <c r="G905" s="135"/>
      <c r="H905" s="135"/>
      <c r="I905" s="135"/>
    </row>
    <row r="906" spans="5:9" x14ac:dyDescent="0.25">
      <c r="E906" s="135"/>
      <c r="F906" s="135"/>
      <c r="G906" s="135"/>
      <c r="H906" s="135"/>
      <c r="I906" s="135"/>
    </row>
    <row r="907" spans="5:9" x14ac:dyDescent="0.25">
      <c r="E907" s="135"/>
      <c r="F907" s="135"/>
      <c r="G907" s="135"/>
      <c r="H907" s="135"/>
      <c r="I907" s="135"/>
    </row>
    <row r="908" spans="5:9" x14ac:dyDescent="0.25">
      <c r="E908" s="135"/>
      <c r="F908" s="135"/>
      <c r="G908" s="135"/>
      <c r="H908" s="135"/>
      <c r="I908" s="135"/>
    </row>
    <row r="909" spans="5:9" x14ac:dyDescent="0.25">
      <c r="E909" s="135"/>
      <c r="F909" s="135"/>
      <c r="G909" s="135"/>
      <c r="H909" s="135"/>
      <c r="I909" s="135"/>
    </row>
    <row r="910" spans="5:9" x14ac:dyDescent="0.25">
      <c r="E910" s="135"/>
      <c r="F910" s="135"/>
      <c r="G910" s="135"/>
      <c r="H910" s="135"/>
      <c r="I910" s="135"/>
    </row>
    <row r="911" spans="5:9" x14ac:dyDescent="0.25">
      <c r="E911" s="135"/>
      <c r="F911" s="135"/>
      <c r="G911" s="135"/>
      <c r="H911" s="135"/>
      <c r="I911" s="135"/>
    </row>
    <row r="912" spans="5:9" x14ac:dyDescent="0.25">
      <c r="E912" s="135"/>
      <c r="F912" s="135"/>
      <c r="G912" s="135"/>
      <c r="H912" s="135"/>
      <c r="I912" s="135"/>
    </row>
    <row r="913" spans="5:9" x14ac:dyDescent="0.25">
      <c r="E913" s="135"/>
      <c r="F913" s="135"/>
      <c r="G913" s="135"/>
      <c r="H913" s="135"/>
      <c r="I913" s="135"/>
    </row>
    <row r="914" spans="5:9" x14ac:dyDescent="0.25">
      <c r="E914" s="135"/>
      <c r="F914" s="135"/>
      <c r="G914" s="135"/>
      <c r="H914" s="135"/>
      <c r="I914" s="135"/>
    </row>
    <row r="915" spans="5:9" x14ac:dyDescent="0.25">
      <c r="E915" s="135"/>
      <c r="F915" s="135"/>
      <c r="G915" s="135"/>
      <c r="H915" s="135"/>
      <c r="I915" s="135"/>
    </row>
    <row r="916" spans="5:9" x14ac:dyDescent="0.25">
      <c r="E916" s="135"/>
      <c r="F916" s="135"/>
      <c r="G916" s="135"/>
      <c r="H916" s="135"/>
      <c r="I916" s="135"/>
    </row>
    <row r="917" spans="5:9" x14ac:dyDescent="0.25">
      <c r="E917" s="135"/>
      <c r="F917" s="135"/>
      <c r="G917" s="135"/>
      <c r="H917" s="135"/>
      <c r="I917" s="135"/>
    </row>
    <row r="918" spans="5:9" x14ac:dyDescent="0.25">
      <c r="E918" s="135"/>
      <c r="F918" s="135"/>
      <c r="G918" s="135"/>
      <c r="H918" s="135"/>
      <c r="I918" s="135"/>
    </row>
    <row r="919" spans="5:9" x14ac:dyDescent="0.25">
      <c r="E919" s="135"/>
      <c r="F919" s="135"/>
      <c r="G919" s="135"/>
      <c r="H919" s="135"/>
      <c r="I919" s="135"/>
    </row>
    <row r="920" spans="5:9" x14ac:dyDescent="0.25">
      <c r="E920" s="135"/>
      <c r="F920" s="135"/>
      <c r="G920" s="135"/>
      <c r="H920" s="135"/>
      <c r="I920" s="135"/>
    </row>
    <row r="921" spans="5:9" x14ac:dyDescent="0.25">
      <c r="E921" s="135"/>
      <c r="F921" s="135"/>
      <c r="G921" s="135"/>
      <c r="H921" s="135"/>
      <c r="I921" s="135"/>
    </row>
    <row r="922" spans="5:9" x14ac:dyDescent="0.25">
      <c r="E922" s="135"/>
      <c r="F922" s="135"/>
      <c r="G922" s="135"/>
      <c r="H922" s="135"/>
      <c r="I922" s="135"/>
    </row>
    <row r="923" spans="5:9" x14ac:dyDescent="0.25">
      <c r="E923" s="135"/>
      <c r="F923" s="135"/>
      <c r="G923" s="135"/>
      <c r="H923" s="135"/>
      <c r="I923" s="135"/>
    </row>
    <row r="924" spans="5:9" x14ac:dyDescent="0.25">
      <c r="E924" s="135"/>
      <c r="F924" s="135"/>
      <c r="G924" s="135"/>
      <c r="H924" s="135"/>
      <c r="I924" s="135"/>
    </row>
    <row r="925" spans="5:9" x14ac:dyDescent="0.25">
      <c r="E925" s="135"/>
      <c r="F925" s="135"/>
      <c r="G925" s="135"/>
      <c r="H925" s="135"/>
      <c r="I925" s="135"/>
    </row>
    <row r="926" spans="5:9" x14ac:dyDescent="0.25">
      <c r="E926" s="135"/>
      <c r="F926" s="135"/>
      <c r="G926" s="135"/>
      <c r="H926" s="135"/>
      <c r="I926" s="135"/>
    </row>
    <row r="927" spans="5:9" x14ac:dyDescent="0.25">
      <c r="E927" s="135"/>
      <c r="F927" s="135"/>
      <c r="G927" s="135"/>
      <c r="H927" s="135"/>
      <c r="I927" s="135"/>
    </row>
    <row r="928" spans="5:9" x14ac:dyDescent="0.25">
      <c r="E928" s="135"/>
      <c r="F928" s="135"/>
      <c r="G928" s="135"/>
      <c r="H928" s="135"/>
      <c r="I928" s="135"/>
    </row>
    <row r="929" spans="5:9" x14ac:dyDescent="0.25">
      <c r="E929" s="135"/>
      <c r="F929" s="135"/>
      <c r="G929" s="135"/>
      <c r="H929" s="135"/>
      <c r="I929" s="135"/>
    </row>
    <row r="930" spans="5:9" x14ac:dyDescent="0.25">
      <c r="E930" s="135"/>
      <c r="F930" s="135"/>
      <c r="G930" s="135"/>
      <c r="H930" s="135"/>
      <c r="I930" s="135"/>
    </row>
    <row r="931" spans="5:9" x14ac:dyDescent="0.25">
      <c r="E931" s="135"/>
      <c r="F931" s="135"/>
      <c r="G931" s="135"/>
      <c r="H931" s="135"/>
      <c r="I931" s="135"/>
    </row>
    <row r="932" spans="5:9" x14ac:dyDescent="0.25">
      <c r="E932" s="135"/>
      <c r="F932" s="135"/>
      <c r="G932" s="135"/>
      <c r="H932" s="135"/>
      <c r="I932" s="135"/>
    </row>
    <row r="933" spans="5:9" x14ac:dyDescent="0.25">
      <c r="E933" s="135"/>
      <c r="F933" s="135"/>
      <c r="G933" s="135"/>
      <c r="H933" s="135"/>
      <c r="I933" s="135"/>
    </row>
    <row r="934" spans="5:9" x14ac:dyDescent="0.25">
      <c r="E934" s="135"/>
      <c r="F934" s="135"/>
      <c r="G934" s="135"/>
      <c r="H934" s="135"/>
      <c r="I934" s="135"/>
    </row>
    <row r="935" spans="5:9" x14ac:dyDescent="0.25">
      <c r="E935" s="135"/>
      <c r="F935" s="135"/>
      <c r="G935" s="135"/>
      <c r="H935" s="135"/>
      <c r="I935" s="135"/>
    </row>
    <row r="936" spans="5:9" x14ac:dyDescent="0.25">
      <c r="E936" s="135"/>
      <c r="F936" s="135"/>
      <c r="G936" s="135"/>
      <c r="H936" s="135"/>
      <c r="I936" s="135"/>
    </row>
    <row r="937" spans="5:9" x14ac:dyDescent="0.25">
      <c r="E937" s="135"/>
      <c r="F937" s="135"/>
      <c r="G937" s="135"/>
      <c r="H937" s="135"/>
      <c r="I937" s="135"/>
    </row>
    <row r="938" spans="5:9" x14ac:dyDescent="0.25">
      <c r="E938" s="135"/>
      <c r="F938" s="135"/>
      <c r="G938" s="135"/>
      <c r="H938" s="135"/>
      <c r="I938" s="135"/>
    </row>
    <row r="939" spans="5:9" x14ac:dyDescent="0.25">
      <c r="E939" s="135"/>
      <c r="F939" s="135"/>
      <c r="G939" s="135"/>
      <c r="H939" s="135"/>
      <c r="I939" s="135"/>
    </row>
    <row r="940" spans="5:9" x14ac:dyDescent="0.25">
      <c r="E940" s="135"/>
      <c r="F940" s="135"/>
      <c r="G940" s="135"/>
      <c r="H940" s="135"/>
      <c r="I940" s="135"/>
    </row>
    <row r="941" spans="5:9" x14ac:dyDescent="0.25">
      <c r="E941" s="135"/>
      <c r="F941" s="135"/>
      <c r="G941" s="135"/>
      <c r="H941" s="135"/>
      <c r="I941" s="135"/>
    </row>
    <row r="942" spans="5:9" x14ac:dyDescent="0.25">
      <c r="E942" s="135"/>
      <c r="F942" s="135"/>
      <c r="G942" s="135"/>
      <c r="H942" s="135"/>
      <c r="I942" s="135"/>
    </row>
    <row r="943" spans="5:9" x14ac:dyDescent="0.25">
      <c r="E943" s="135"/>
      <c r="F943" s="135"/>
      <c r="G943" s="135"/>
      <c r="H943" s="135"/>
      <c r="I943" s="135"/>
    </row>
    <row r="944" spans="5:9" x14ac:dyDescent="0.25">
      <c r="E944" s="135"/>
      <c r="F944" s="135"/>
      <c r="G944" s="135"/>
      <c r="H944" s="135"/>
      <c r="I944" s="135"/>
    </row>
    <row r="945" spans="5:9" x14ac:dyDescent="0.25">
      <c r="E945" s="135"/>
      <c r="F945" s="135"/>
      <c r="G945" s="135"/>
      <c r="H945" s="135"/>
      <c r="I945" s="135"/>
    </row>
    <row r="946" spans="5:9" x14ac:dyDescent="0.25">
      <c r="E946" s="135"/>
      <c r="F946" s="135"/>
      <c r="G946" s="135"/>
      <c r="H946" s="135"/>
      <c r="I946" s="135"/>
    </row>
    <row r="947" spans="5:9" x14ac:dyDescent="0.25">
      <c r="E947" s="135"/>
      <c r="F947" s="135"/>
      <c r="G947" s="135"/>
      <c r="H947" s="135"/>
      <c r="I947" s="135"/>
    </row>
    <row r="948" spans="5:9" x14ac:dyDescent="0.25">
      <c r="E948" s="135"/>
      <c r="F948" s="135"/>
      <c r="G948" s="135"/>
      <c r="H948" s="135"/>
      <c r="I948" s="135"/>
    </row>
    <row r="949" spans="5:9" x14ac:dyDescent="0.25">
      <c r="E949" s="135"/>
      <c r="F949" s="135"/>
      <c r="G949" s="135"/>
      <c r="H949" s="135"/>
      <c r="I949" s="135"/>
    </row>
    <row r="950" spans="5:9" x14ac:dyDescent="0.25">
      <c r="E950" s="135"/>
      <c r="F950" s="135"/>
      <c r="G950" s="135"/>
      <c r="H950" s="135"/>
      <c r="I950" s="135"/>
    </row>
    <row r="951" spans="5:9" x14ac:dyDescent="0.25">
      <c r="E951" s="135"/>
      <c r="F951" s="135"/>
      <c r="G951" s="135"/>
      <c r="H951" s="135"/>
      <c r="I951" s="135"/>
    </row>
    <row r="952" spans="5:9" x14ac:dyDescent="0.25">
      <c r="E952" s="135"/>
      <c r="F952" s="135"/>
      <c r="G952" s="135"/>
      <c r="H952" s="135"/>
      <c r="I952" s="135"/>
    </row>
    <row r="953" spans="5:9" x14ac:dyDescent="0.25">
      <c r="E953" s="135"/>
      <c r="F953" s="135"/>
      <c r="G953" s="135"/>
      <c r="H953" s="135"/>
      <c r="I953" s="135"/>
    </row>
    <row r="954" spans="5:9" x14ac:dyDescent="0.25">
      <c r="E954" s="135"/>
      <c r="F954" s="135"/>
      <c r="G954" s="135"/>
      <c r="H954" s="135"/>
      <c r="I954" s="135"/>
    </row>
    <row r="955" spans="5:9" x14ac:dyDescent="0.25">
      <c r="E955" s="135"/>
      <c r="F955" s="135"/>
      <c r="G955" s="135"/>
      <c r="H955" s="135"/>
      <c r="I955" s="135"/>
    </row>
    <row r="956" spans="5:9" x14ac:dyDescent="0.25">
      <c r="E956" s="135"/>
      <c r="F956" s="135"/>
      <c r="G956" s="135"/>
      <c r="H956" s="135"/>
      <c r="I956" s="135"/>
    </row>
    <row r="957" spans="5:9" x14ac:dyDescent="0.25">
      <c r="E957" s="135"/>
      <c r="F957" s="135"/>
      <c r="G957" s="135"/>
      <c r="H957" s="135"/>
      <c r="I957" s="135"/>
    </row>
    <row r="958" spans="5:9" x14ac:dyDescent="0.25">
      <c r="E958" s="135"/>
      <c r="F958" s="135"/>
      <c r="G958" s="135"/>
      <c r="H958" s="135"/>
      <c r="I958" s="135"/>
    </row>
    <row r="959" spans="5:9" x14ac:dyDescent="0.25">
      <c r="E959" s="135"/>
      <c r="F959" s="135"/>
      <c r="G959" s="135"/>
      <c r="H959" s="135"/>
      <c r="I959" s="135"/>
    </row>
    <row r="960" spans="5:9" x14ac:dyDescent="0.25">
      <c r="E960" s="135"/>
      <c r="F960" s="135"/>
      <c r="G960" s="135"/>
      <c r="H960" s="135"/>
      <c r="I960" s="135"/>
    </row>
    <row r="961" spans="5:9" x14ac:dyDescent="0.25">
      <c r="E961" s="135"/>
      <c r="F961" s="135"/>
      <c r="G961" s="135"/>
      <c r="H961" s="135"/>
      <c r="I961" s="135"/>
    </row>
    <row r="962" spans="5:9" x14ac:dyDescent="0.25">
      <c r="E962" s="135"/>
      <c r="F962" s="135"/>
      <c r="G962" s="135"/>
      <c r="H962" s="135"/>
      <c r="I962" s="135"/>
    </row>
    <row r="963" spans="5:9" x14ac:dyDescent="0.25">
      <c r="E963" s="135"/>
      <c r="F963" s="135"/>
      <c r="G963" s="135"/>
      <c r="H963" s="135"/>
      <c r="I963" s="135"/>
    </row>
    <row r="964" spans="5:9" x14ac:dyDescent="0.25">
      <c r="E964" s="135"/>
      <c r="F964" s="135"/>
      <c r="G964" s="135"/>
      <c r="H964" s="135"/>
      <c r="I964" s="135"/>
    </row>
    <row r="965" spans="5:9" x14ac:dyDescent="0.25">
      <c r="E965" s="135"/>
      <c r="F965" s="135"/>
      <c r="G965" s="135"/>
      <c r="H965" s="135"/>
      <c r="I965" s="135"/>
    </row>
    <row r="966" spans="5:9" x14ac:dyDescent="0.25">
      <c r="E966" s="135"/>
      <c r="F966" s="135"/>
      <c r="G966" s="135"/>
      <c r="H966" s="135"/>
      <c r="I966" s="135"/>
    </row>
    <row r="967" spans="5:9" x14ac:dyDescent="0.25">
      <c r="E967" s="135"/>
      <c r="F967" s="135"/>
      <c r="G967" s="135"/>
      <c r="H967" s="135"/>
      <c r="I967" s="135"/>
    </row>
    <row r="968" spans="5:9" x14ac:dyDescent="0.25">
      <c r="E968" s="135"/>
      <c r="F968" s="135"/>
      <c r="G968" s="135"/>
      <c r="H968" s="135"/>
      <c r="I968" s="135"/>
    </row>
    <row r="969" spans="5:9" x14ac:dyDescent="0.25">
      <c r="E969" s="135"/>
      <c r="F969" s="135"/>
      <c r="G969" s="135"/>
      <c r="H969" s="135"/>
      <c r="I969" s="135"/>
    </row>
    <row r="970" spans="5:9" x14ac:dyDescent="0.25">
      <c r="E970" s="135"/>
      <c r="F970" s="135"/>
      <c r="G970" s="135"/>
      <c r="H970" s="135"/>
      <c r="I970" s="135"/>
    </row>
    <row r="971" spans="5:9" x14ac:dyDescent="0.25">
      <c r="E971" s="135"/>
      <c r="F971" s="135"/>
      <c r="G971" s="135"/>
      <c r="H971" s="135"/>
      <c r="I971" s="135"/>
    </row>
    <row r="972" spans="5:9" x14ac:dyDescent="0.25">
      <c r="E972" s="135"/>
      <c r="F972" s="135"/>
      <c r="G972" s="135"/>
      <c r="H972" s="135"/>
      <c r="I972" s="135"/>
    </row>
    <row r="973" spans="5:9" x14ac:dyDescent="0.25">
      <c r="E973" s="135"/>
      <c r="F973" s="135"/>
      <c r="G973" s="135"/>
      <c r="H973" s="135"/>
      <c r="I973" s="135"/>
    </row>
    <row r="974" spans="5:9" x14ac:dyDescent="0.25">
      <c r="E974" s="135"/>
      <c r="F974" s="135"/>
      <c r="G974" s="135"/>
      <c r="H974" s="135"/>
      <c r="I974" s="135"/>
    </row>
    <row r="975" spans="5:9" x14ac:dyDescent="0.25">
      <c r="E975" s="135"/>
      <c r="F975" s="135"/>
      <c r="G975" s="135"/>
      <c r="H975" s="135"/>
      <c r="I975" s="135"/>
    </row>
    <row r="976" spans="5:9" x14ac:dyDescent="0.25">
      <c r="E976" s="135"/>
      <c r="F976" s="135"/>
      <c r="G976" s="135"/>
      <c r="H976" s="135"/>
      <c r="I976" s="135"/>
    </row>
    <row r="977" spans="5:9" x14ac:dyDescent="0.25">
      <c r="E977" s="135"/>
      <c r="F977" s="135"/>
      <c r="G977" s="135"/>
      <c r="H977" s="135"/>
      <c r="I977" s="135"/>
    </row>
    <row r="978" spans="5:9" x14ac:dyDescent="0.25">
      <c r="E978" s="135"/>
      <c r="F978" s="135"/>
      <c r="G978" s="135"/>
      <c r="H978" s="135"/>
      <c r="I978" s="135"/>
    </row>
    <row r="979" spans="5:9" x14ac:dyDescent="0.25">
      <c r="E979" s="135"/>
      <c r="F979" s="135"/>
      <c r="G979" s="135"/>
      <c r="H979" s="135"/>
      <c r="I979" s="135"/>
    </row>
    <row r="980" spans="5:9" x14ac:dyDescent="0.25">
      <c r="E980" s="135"/>
      <c r="F980" s="135"/>
      <c r="G980" s="135"/>
      <c r="H980" s="135"/>
      <c r="I980" s="135"/>
    </row>
    <row r="981" spans="5:9" x14ac:dyDescent="0.25">
      <c r="E981" s="135"/>
      <c r="F981" s="135"/>
      <c r="G981" s="135"/>
      <c r="H981" s="135"/>
      <c r="I981" s="135"/>
    </row>
    <row r="982" spans="5:9" x14ac:dyDescent="0.25">
      <c r="E982" s="135"/>
      <c r="F982" s="135"/>
      <c r="G982" s="135"/>
      <c r="H982" s="135"/>
      <c r="I982" s="135"/>
    </row>
    <row r="983" spans="5:9" x14ac:dyDescent="0.25">
      <c r="E983" s="135"/>
      <c r="F983" s="135"/>
      <c r="G983" s="135"/>
      <c r="H983" s="135"/>
      <c r="I983" s="135"/>
    </row>
    <row r="984" spans="5:9" x14ac:dyDescent="0.25">
      <c r="E984" s="135"/>
      <c r="F984" s="135"/>
      <c r="G984" s="135"/>
      <c r="H984" s="135"/>
      <c r="I984" s="135"/>
    </row>
    <row r="985" spans="5:9" x14ac:dyDescent="0.25">
      <c r="E985" s="135"/>
      <c r="F985" s="135"/>
      <c r="G985" s="135"/>
      <c r="H985" s="135"/>
      <c r="I985" s="135"/>
    </row>
    <row r="986" spans="5:9" x14ac:dyDescent="0.25">
      <c r="E986" s="135"/>
      <c r="F986" s="135"/>
      <c r="G986" s="135"/>
      <c r="H986" s="135"/>
      <c r="I986" s="135"/>
    </row>
    <row r="987" spans="5:9" x14ac:dyDescent="0.25">
      <c r="E987" s="135"/>
      <c r="F987" s="135"/>
      <c r="G987" s="135"/>
      <c r="H987" s="135"/>
      <c r="I987" s="135"/>
    </row>
    <row r="988" spans="5:9" x14ac:dyDescent="0.25">
      <c r="E988" s="135"/>
      <c r="F988" s="135"/>
      <c r="G988" s="135"/>
      <c r="H988" s="135"/>
      <c r="I988" s="135"/>
    </row>
    <row r="989" spans="5:9" x14ac:dyDescent="0.25">
      <c r="E989" s="135"/>
      <c r="F989" s="135"/>
      <c r="G989" s="135"/>
      <c r="H989" s="135"/>
      <c r="I989" s="135"/>
    </row>
    <row r="990" spans="5:9" x14ac:dyDescent="0.25">
      <c r="E990" s="135"/>
      <c r="F990" s="135"/>
      <c r="G990" s="135"/>
      <c r="H990" s="135"/>
      <c r="I990" s="135"/>
    </row>
    <row r="991" spans="5:9" x14ac:dyDescent="0.25">
      <c r="E991" s="135"/>
      <c r="F991" s="135"/>
      <c r="G991" s="135"/>
      <c r="H991" s="135"/>
      <c r="I991" s="135"/>
    </row>
    <row r="992" spans="5:9" x14ac:dyDescent="0.25">
      <c r="E992" s="135"/>
      <c r="F992" s="135"/>
      <c r="G992" s="135"/>
      <c r="H992" s="135"/>
      <c r="I992" s="135"/>
    </row>
    <row r="993" spans="5:9" x14ac:dyDescent="0.25">
      <c r="E993" s="135"/>
      <c r="F993" s="135"/>
      <c r="G993" s="135"/>
      <c r="H993" s="135"/>
      <c r="I993" s="135"/>
    </row>
    <row r="994" spans="5:9" x14ac:dyDescent="0.25">
      <c r="E994" s="135"/>
      <c r="F994" s="135"/>
      <c r="G994" s="135"/>
      <c r="H994" s="135"/>
      <c r="I994" s="135"/>
    </row>
    <row r="995" spans="5:9" x14ac:dyDescent="0.25">
      <c r="E995" s="135"/>
      <c r="F995" s="135"/>
      <c r="G995" s="135"/>
      <c r="H995" s="135"/>
      <c r="I995" s="135"/>
    </row>
    <row r="996" spans="5:9" x14ac:dyDescent="0.25">
      <c r="E996" s="135"/>
      <c r="F996" s="135"/>
      <c r="G996" s="135"/>
      <c r="H996" s="135"/>
      <c r="I996" s="135"/>
    </row>
    <row r="997" spans="5:9" x14ac:dyDescent="0.25">
      <c r="E997" s="135"/>
      <c r="F997" s="135"/>
      <c r="G997" s="135"/>
      <c r="H997" s="135"/>
      <c r="I997" s="135"/>
    </row>
    <row r="998" spans="5:9" x14ac:dyDescent="0.25">
      <c r="E998" s="135"/>
      <c r="F998" s="135"/>
      <c r="G998" s="135"/>
      <c r="H998" s="135"/>
      <c r="I998" s="135"/>
    </row>
    <row r="999" spans="5:9" x14ac:dyDescent="0.25">
      <c r="E999" s="135"/>
      <c r="F999" s="135"/>
      <c r="G999" s="135"/>
      <c r="H999" s="135"/>
      <c r="I999" s="135"/>
    </row>
    <row r="1000" spans="5:9" x14ac:dyDescent="0.25">
      <c r="E1000" s="135"/>
      <c r="F1000" s="135"/>
      <c r="G1000" s="135"/>
      <c r="H1000" s="135"/>
      <c r="I1000" s="135"/>
    </row>
    <row r="1001" spans="5:9" x14ac:dyDescent="0.25">
      <c r="E1001" s="135"/>
      <c r="F1001" s="135"/>
      <c r="G1001" s="135"/>
      <c r="H1001" s="135"/>
      <c r="I1001" s="135"/>
    </row>
    <row r="1002" spans="5:9" x14ac:dyDescent="0.25">
      <c r="E1002" s="135"/>
      <c r="F1002" s="135"/>
      <c r="G1002" s="135"/>
      <c r="H1002" s="135"/>
      <c r="I1002" s="135"/>
    </row>
    <row r="1003" spans="5:9" x14ac:dyDescent="0.25">
      <c r="E1003" s="135"/>
      <c r="F1003" s="135"/>
      <c r="G1003" s="135"/>
      <c r="H1003" s="135"/>
      <c r="I1003" s="135"/>
    </row>
    <row r="1004" spans="5:9" x14ac:dyDescent="0.25">
      <c r="E1004" s="135"/>
      <c r="F1004" s="135"/>
      <c r="G1004" s="135"/>
      <c r="H1004" s="135"/>
      <c r="I1004" s="135"/>
    </row>
    <row r="1005" spans="5:9" x14ac:dyDescent="0.25">
      <c r="E1005" s="135"/>
      <c r="F1005" s="135"/>
      <c r="G1005" s="135"/>
      <c r="H1005" s="135"/>
      <c r="I1005" s="135"/>
    </row>
    <row r="1006" spans="5:9" x14ac:dyDescent="0.25">
      <c r="E1006" s="135"/>
      <c r="F1006" s="135"/>
      <c r="G1006" s="135"/>
      <c r="H1006" s="135"/>
      <c r="I1006" s="135"/>
    </row>
    <row r="1007" spans="5:9" x14ac:dyDescent="0.25">
      <c r="E1007" s="135"/>
      <c r="F1007" s="135"/>
      <c r="G1007" s="135"/>
      <c r="H1007" s="135"/>
      <c r="I1007" s="135"/>
    </row>
    <row r="1008" spans="5:9" x14ac:dyDescent="0.25">
      <c r="E1008" s="135"/>
      <c r="F1008" s="135"/>
      <c r="G1008" s="135"/>
      <c r="H1008" s="135"/>
      <c r="I1008" s="135"/>
    </row>
    <row r="1009" spans="5:9" x14ac:dyDescent="0.25">
      <c r="E1009" s="135"/>
      <c r="F1009" s="135"/>
      <c r="G1009" s="135"/>
      <c r="H1009" s="135"/>
      <c r="I1009" s="135"/>
    </row>
    <row r="1010" spans="5:9" x14ac:dyDescent="0.25">
      <c r="E1010" s="135"/>
      <c r="F1010" s="135"/>
      <c r="G1010" s="135"/>
      <c r="H1010" s="135"/>
      <c r="I1010" s="135"/>
    </row>
    <row r="1011" spans="5:9" x14ac:dyDescent="0.25">
      <c r="E1011" s="135"/>
      <c r="F1011" s="135"/>
      <c r="G1011" s="135"/>
      <c r="H1011" s="135"/>
      <c r="I1011" s="135"/>
    </row>
    <row r="1012" spans="5:9" x14ac:dyDescent="0.25">
      <c r="E1012" s="135"/>
      <c r="F1012" s="135"/>
      <c r="G1012" s="135"/>
      <c r="H1012" s="135"/>
      <c r="I1012" s="135"/>
    </row>
    <row r="1013" spans="5:9" x14ac:dyDescent="0.25">
      <c r="E1013" s="135"/>
      <c r="F1013" s="135"/>
      <c r="G1013" s="135"/>
      <c r="H1013" s="135"/>
      <c r="I1013" s="135"/>
    </row>
    <row r="1014" spans="5:9" x14ac:dyDescent="0.25">
      <c r="E1014" s="135"/>
      <c r="F1014" s="135"/>
      <c r="G1014" s="135"/>
      <c r="H1014" s="135"/>
      <c r="I1014" s="135"/>
    </row>
    <row r="1015" spans="5:9" x14ac:dyDescent="0.25">
      <c r="E1015" s="135"/>
      <c r="F1015" s="135"/>
      <c r="G1015" s="135"/>
      <c r="H1015" s="135"/>
      <c r="I1015" s="135"/>
    </row>
    <row r="1016" spans="5:9" x14ac:dyDescent="0.25">
      <c r="E1016" s="135"/>
      <c r="F1016" s="135"/>
      <c r="G1016" s="135"/>
      <c r="H1016" s="135"/>
      <c r="I1016" s="135"/>
    </row>
    <row r="1017" spans="5:9" x14ac:dyDescent="0.25">
      <c r="E1017" s="135"/>
      <c r="F1017" s="135"/>
      <c r="G1017" s="135"/>
      <c r="H1017" s="135"/>
      <c r="I1017" s="135"/>
    </row>
    <row r="1018" spans="5:9" x14ac:dyDescent="0.25">
      <c r="E1018" s="135"/>
      <c r="F1018" s="135"/>
      <c r="G1018" s="135"/>
      <c r="H1018" s="135"/>
      <c r="I1018" s="135"/>
    </row>
    <row r="1019" spans="5:9" x14ac:dyDescent="0.25">
      <c r="E1019" s="135"/>
      <c r="F1019" s="135"/>
      <c r="G1019" s="135"/>
      <c r="H1019" s="135"/>
      <c r="I1019" s="135"/>
    </row>
    <row r="1020" spans="5:9" x14ac:dyDescent="0.25">
      <c r="E1020" s="135"/>
      <c r="F1020" s="135"/>
      <c r="G1020" s="135"/>
      <c r="H1020" s="135"/>
      <c r="I1020" s="135"/>
    </row>
    <row r="1021" spans="5:9" x14ac:dyDescent="0.25">
      <c r="E1021" s="135"/>
      <c r="F1021" s="135"/>
      <c r="G1021" s="135"/>
      <c r="H1021" s="135"/>
      <c r="I1021" s="135"/>
    </row>
    <row r="1022" spans="5:9" x14ac:dyDescent="0.25">
      <c r="E1022" s="135"/>
      <c r="F1022" s="135"/>
      <c r="G1022" s="135"/>
      <c r="H1022" s="135"/>
      <c r="I1022" s="135"/>
    </row>
    <row r="1023" spans="5:9" x14ac:dyDescent="0.25">
      <c r="E1023" s="135"/>
      <c r="F1023" s="135"/>
      <c r="G1023" s="135"/>
      <c r="H1023" s="135"/>
      <c r="I1023" s="135"/>
    </row>
    <row r="1024" spans="5:9" x14ac:dyDescent="0.25">
      <c r="E1024" s="135"/>
      <c r="F1024" s="135"/>
      <c r="G1024" s="135"/>
      <c r="H1024" s="135"/>
      <c r="I1024" s="135"/>
    </row>
    <row r="1025" spans="5:9" x14ac:dyDescent="0.25">
      <c r="E1025" s="135"/>
      <c r="F1025" s="135"/>
      <c r="G1025" s="135"/>
      <c r="H1025" s="135"/>
      <c r="I1025" s="135"/>
    </row>
    <row r="1026" spans="5:9" x14ac:dyDescent="0.25">
      <c r="E1026" s="135"/>
      <c r="F1026" s="135"/>
      <c r="G1026" s="135"/>
      <c r="H1026" s="135"/>
      <c r="I1026" s="135"/>
    </row>
    <row r="1027" spans="5:9" x14ac:dyDescent="0.25">
      <c r="E1027" s="135"/>
      <c r="F1027" s="135"/>
      <c r="G1027" s="135"/>
      <c r="H1027" s="135"/>
      <c r="I1027" s="135"/>
    </row>
    <row r="1028" spans="5:9" x14ac:dyDescent="0.25">
      <c r="E1028" s="135"/>
      <c r="F1028" s="135"/>
      <c r="G1028" s="135"/>
      <c r="H1028" s="135"/>
      <c r="I1028" s="135"/>
    </row>
    <row r="1029" spans="5:9" x14ac:dyDescent="0.25">
      <c r="E1029" s="135"/>
      <c r="F1029" s="135"/>
      <c r="G1029" s="135"/>
      <c r="H1029" s="135"/>
      <c r="I1029" s="135"/>
    </row>
    <row r="1030" spans="5:9" x14ac:dyDescent="0.25">
      <c r="E1030" s="135"/>
      <c r="F1030" s="135"/>
      <c r="G1030" s="135"/>
      <c r="H1030" s="135"/>
      <c r="I1030" s="135"/>
    </row>
    <row r="1031" spans="5:9" x14ac:dyDescent="0.25">
      <c r="E1031" s="135"/>
      <c r="F1031" s="135"/>
      <c r="G1031" s="135"/>
      <c r="H1031" s="135"/>
      <c r="I1031" s="135"/>
    </row>
    <row r="1032" spans="5:9" x14ac:dyDescent="0.25">
      <c r="E1032" s="135"/>
      <c r="F1032" s="135"/>
      <c r="G1032" s="135"/>
      <c r="H1032" s="135"/>
      <c r="I1032" s="135"/>
    </row>
    <row r="1033" spans="5:9" x14ac:dyDescent="0.25">
      <c r="E1033" s="135"/>
      <c r="F1033" s="135"/>
      <c r="G1033" s="135"/>
      <c r="H1033" s="135"/>
      <c r="I1033" s="135"/>
    </row>
    <row r="1034" spans="5:9" x14ac:dyDescent="0.25">
      <c r="E1034" s="135"/>
      <c r="F1034" s="135"/>
      <c r="G1034" s="135"/>
      <c r="H1034" s="135"/>
      <c r="I1034" s="135"/>
    </row>
    <row r="1035" spans="5:9" x14ac:dyDescent="0.25">
      <c r="E1035" s="135"/>
      <c r="F1035" s="135"/>
      <c r="G1035" s="135"/>
      <c r="H1035" s="135"/>
      <c r="I1035" s="135"/>
    </row>
    <row r="1036" spans="5:9" x14ac:dyDescent="0.25">
      <c r="E1036" s="135"/>
      <c r="F1036" s="135"/>
      <c r="G1036" s="135"/>
      <c r="H1036" s="135"/>
      <c r="I1036" s="135"/>
    </row>
    <row r="1037" spans="5:9" x14ac:dyDescent="0.25">
      <c r="E1037" s="135"/>
      <c r="F1037" s="135"/>
      <c r="G1037" s="135"/>
      <c r="H1037" s="135"/>
      <c r="I1037" s="135"/>
    </row>
    <row r="1038" spans="5:9" x14ac:dyDescent="0.25">
      <c r="E1038" s="135"/>
      <c r="F1038" s="135"/>
      <c r="G1038" s="135"/>
      <c r="H1038" s="135"/>
      <c r="I1038" s="135"/>
    </row>
    <row r="1039" spans="5:9" x14ac:dyDescent="0.25">
      <c r="E1039" s="135"/>
      <c r="F1039" s="135"/>
      <c r="G1039" s="135"/>
      <c r="H1039" s="135"/>
      <c r="I1039" s="135"/>
    </row>
    <row r="1040" spans="5:9" x14ac:dyDescent="0.25">
      <c r="E1040" s="135"/>
      <c r="F1040" s="135"/>
      <c r="G1040" s="135"/>
      <c r="H1040" s="135"/>
      <c r="I1040" s="135"/>
    </row>
    <row r="1041" spans="5:9" x14ac:dyDescent="0.25">
      <c r="E1041" s="135"/>
      <c r="F1041" s="135"/>
      <c r="G1041" s="135"/>
      <c r="H1041" s="135"/>
      <c r="I1041" s="135"/>
    </row>
    <row r="1042" spans="5:9" x14ac:dyDescent="0.25">
      <c r="E1042" s="135"/>
      <c r="F1042" s="135"/>
      <c r="G1042" s="135"/>
      <c r="H1042" s="135"/>
      <c r="I1042" s="135"/>
    </row>
    <row r="1043" spans="5:9" x14ac:dyDescent="0.25">
      <c r="E1043" s="135"/>
      <c r="F1043" s="135"/>
      <c r="G1043" s="135"/>
      <c r="H1043" s="135"/>
      <c r="I1043" s="135"/>
    </row>
    <row r="1044" spans="5:9" x14ac:dyDescent="0.25">
      <c r="E1044" s="135"/>
      <c r="F1044" s="135"/>
      <c r="G1044" s="135"/>
      <c r="H1044" s="135"/>
      <c r="I1044" s="135"/>
    </row>
    <row r="1045" spans="5:9" x14ac:dyDescent="0.25">
      <c r="E1045" s="135"/>
      <c r="F1045" s="135"/>
      <c r="G1045" s="135"/>
      <c r="H1045" s="135"/>
      <c r="I1045" s="135"/>
    </row>
    <row r="1046" spans="5:9" x14ac:dyDescent="0.25">
      <c r="E1046" s="135"/>
      <c r="F1046" s="135"/>
      <c r="G1046" s="135"/>
      <c r="H1046" s="135"/>
      <c r="I1046" s="135"/>
    </row>
    <row r="1047" spans="5:9" x14ac:dyDescent="0.25">
      <c r="E1047" s="135"/>
      <c r="F1047" s="135"/>
      <c r="G1047" s="135"/>
      <c r="H1047" s="135"/>
      <c r="I1047" s="135"/>
    </row>
    <row r="1048" spans="5:9" x14ac:dyDescent="0.25">
      <c r="E1048" s="135"/>
      <c r="F1048" s="135"/>
      <c r="G1048" s="135"/>
      <c r="H1048" s="135"/>
      <c r="I1048" s="135"/>
    </row>
    <row r="1049" spans="5:9" x14ac:dyDescent="0.25">
      <c r="E1049" s="135"/>
      <c r="F1049" s="135"/>
      <c r="G1049" s="135"/>
      <c r="H1049" s="135"/>
      <c r="I1049" s="135"/>
    </row>
    <row r="1050" spans="5:9" x14ac:dyDescent="0.25">
      <c r="E1050" s="135"/>
      <c r="F1050" s="135"/>
      <c r="G1050" s="135"/>
      <c r="H1050" s="135"/>
      <c r="I1050" s="135"/>
    </row>
    <row r="1051" spans="5:9" x14ac:dyDescent="0.25">
      <c r="E1051" s="135"/>
      <c r="F1051" s="135"/>
      <c r="G1051" s="135"/>
      <c r="H1051" s="135"/>
      <c r="I1051" s="135"/>
    </row>
    <row r="1052" spans="5:9" x14ac:dyDescent="0.25">
      <c r="E1052" s="135"/>
      <c r="F1052" s="135"/>
      <c r="G1052" s="135"/>
      <c r="H1052" s="135"/>
      <c r="I1052" s="135"/>
    </row>
    <row r="1053" spans="5:9" x14ac:dyDescent="0.25">
      <c r="E1053" s="135"/>
      <c r="F1053" s="135"/>
      <c r="G1053" s="135"/>
      <c r="H1053" s="135"/>
      <c r="I1053" s="135"/>
    </row>
    <row r="1054" spans="5:9" x14ac:dyDescent="0.25">
      <c r="E1054" s="135"/>
      <c r="F1054" s="135"/>
      <c r="G1054" s="135"/>
      <c r="H1054" s="135"/>
      <c r="I1054" s="135"/>
    </row>
    <row r="1055" spans="5:9" x14ac:dyDescent="0.25">
      <c r="E1055" s="135"/>
      <c r="F1055" s="135"/>
      <c r="G1055" s="135"/>
      <c r="H1055" s="135"/>
      <c r="I1055" s="135"/>
    </row>
    <row r="1056" spans="5:9" x14ac:dyDescent="0.25">
      <c r="E1056" s="135"/>
      <c r="F1056" s="135"/>
      <c r="G1056" s="135"/>
      <c r="H1056" s="135"/>
      <c r="I1056" s="135"/>
    </row>
    <row r="1057" spans="5:9" x14ac:dyDescent="0.25">
      <c r="E1057" s="135"/>
      <c r="F1057" s="135"/>
      <c r="G1057" s="135"/>
      <c r="H1057" s="135"/>
      <c r="I1057" s="135"/>
    </row>
    <row r="1058" spans="5:9" x14ac:dyDescent="0.25">
      <c r="E1058" s="135"/>
      <c r="F1058" s="135"/>
      <c r="G1058" s="135"/>
      <c r="H1058" s="135"/>
      <c r="I1058" s="135"/>
    </row>
    <row r="1059" spans="5:9" x14ac:dyDescent="0.25">
      <c r="E1059" s="135"/>
      <c r="F1059" s="135"/>
      <c r="G1059" s="135"/>
      <c r="H1059" s="135"/>
      <c r="I1059" s="135"/>
    </row>
    <row r="1060" spans="5:9" x14ac:dyDescent="0.25">
      <c r="E1060" s="135"/>
      <c r="F1060" s="135"/>
      <c r="G1060" s="135"/>
      <c r="H1060" s="135"/>
      <c r="I1060" s="135"/>
    </row>
    <row r="1061" spans="5:9" x14ac:dyDescent="0.25">
      <c r="E1061" s="135"/>
      <c r="F1061" s="135"/>
      <c r="G1061" s="135"/>
      <c r="H1061" s="135"/>
      <c r="I1061" s="135"/>
    </row>
    <row r="1062" spans="5:9" x14ac:dyDescent="0.25">
      <c r="E1062" s="135"/>
      <c r="F1062" s="135"/>
      <c r="G1062" s="135"/>
      <c r="H1062" s="135"/>
      <c r="I1062" s="135"/>
    </row>
    <row r="1063" spans="5:9" x14ac:dyDescent="0.25">
      <c r="E1063" s="135"/>
      <c r="F1063" s="135"/>
      <c r="G1063" s="135"/>
      <c r="H1063" s="135"/>
      <c r="I1063" s="135"/>
    </row>
    <row r="1064" spans="5:9" x14ac:dyDescent="0.25">
      <c r="E1064" s="135"/>
      <c r="F1064" s="135"/>
      <c r="G1064" s="135"/>
      <c r="H1064" s="135"/>
      <c r="I1064" s="135"/>
    </row>
    <row r="1065" spans="5:9" x14ac:dyDescent="0.25">
      <c r="E1065" s="135"/>
      <c r="F1065" s="135"/>
      <c r="G1065" s="135"/>
      <c r="H1065" s="135"/>
      <c r="I1065" s="135"/>
    </row>
    <row r="1066" spans="5:9" x14ac:dyDescent="0.25">
      <c r="E1066" s="135"/>
      <c r="F1066" s="135"/>
      <c r="G1066" s="135"/>
      <c r="H1066" s="135"/>
      <c r="I1066" s="135"/>
    </row>
    <row r="1067" spans="5:9" x14ac:dyDescent="0.25">
      <c r="E1067" s="135"/>
      <c r="F1067" s="135"/>
      <c r="G1067" s="135"/>
      <c r="H1067" s="135"/>
      <c r="I1067" s="135"/>
    </row>
    <row r="1068" spans="5:9" x14ac:dyDescent="0.25">
      <c r="E1068" s="135"/>
      <c r="F1068" s="135"/>
      <c r="G1068" s="135"/>
      <c r="H1068" s="135"/>
      <c r="I1068" s="135"/>
    </row>
    <row r="1069" spans="5:9" x14ac:dyDescent="0.25">
      <c r="E1069" s="135"/>
      <c r="F1069" s="135"/>
      <c r="G1069" s="135"/>
      <c r="H1069" s="135"/>
      <c r="I1069" s="135"/>
    </row>
    <row r="1070" spans="5:9" x14ac:dyDescent="0.25">
      <c r="E1070" s="135"/>
      <c r="F1070" s="135"/>
      <c r="G1070" s="135"/>
      <c r="H1070" s="135"/>
      <c r="I1070" s="135"/>
    </row>
    <row r="1071" spans="5:9" x14ac:dyDescent="0.25">
      <c r="E1071" s="135"/>
      <c r="F1071" s="135"/>
      <c r="G1071" s="135"/>
      <c r="H1071" s="135"/>
      <c r="I1071" s="135"/>
    </row>
    <row r="1072" spans="5:9" x14ac:dyDescent="0.25">
      <c r="E1072" s="135"/>
      <c r="F1072" s="135"/>
      <c r="G1072" s="135"/>
      <c r="H1072" s="135"/>
      <c r="I1072" s="135"/>
    </row>
    <row r="1073" spans="5:9" x14ac:dyDescent="0.25">
      <c r="E1073" s="135"/>
      <c r="F1073" s="135"/>
      <c r="G1073" s="135"/>
      <c r="H1073" s="135"/>
      <c r="I1073" s="135"/>
    </row>
    <row r="1074" spans="5:9" x14ac:dyDescent="0.25">
      <c r="E1074" s="135"/>
      <c r="F1074" s="135"/>
      <c r="G1074" s="135"/>
      <c r="H1074" s="135"/>
      <c r="I1074" s="135"/>
    </row>
    <row r="1075" spans="5:9" x14ac:dyDescent="0.25">
      <c r="E1075" s="135"/>
      <c r="F1075" s="135"/>
      <c r="G1075" s="135"/>
      <c r="H1075" s="135"/>
      <c r="I1075" s="135"/>
    </row>
    <row r="1076" spans="5:9" x14ac:dyDescent="0.25">
      <c r="E1076" s="135"/>
      <c r="F1076" s="135"/>
      <c r="G1076" s="135"/>
      <c r="H1076" s="135"/>
      <c r="I1076" s="135"/>
    </row>
    <row r="1077" spans="5:9" x14ac:dyDescent="0.25">
      <c r="E1077" s="135"/>
      <c r="F1077" s="135"/>
      <c r="G1077" s="135"/>
      <c r="H1077" s="135"/>
      <c r="I1077" s="135"/>
    </row>
    <row r="1078" spans="5:9" x14ac:dyDescent="0.25">
      <c r="E1078" s="135"/>
      <c r="F1078" s="135"/>
      <c r="G1078" s="135"/>
      <c r="H1078" s="135"/>
      <c r="I1078" s="135"/>
    </row>
    <row r="1079" spans="5:9" x14ac:dyDescent="0.25">
      <c r="E1079" s="135"/>
      <c r="F1079" s="135"/>
      <c r="G1079" s="135"/>
      <c r="H1079" s="135"/>
      <c r="I1079" s="135"/>
    </row>
    <row r="1080" spans="5:9" x14ac:dyDescent="0.25">
      <c r="E1080" s="135"/>
      <c r="F1080" s="135"/>
      <c r="G1080" s="135"/>
      <c r="H1080" s="135"/>
      <c r="I1080" s="135"/>
    </row>
    <row r="1081" spans="5:9" x14ac:dyDescent="0.25">
      <c r="E1081" s="135"/>
      <c r="F1081" s="135"/>
      <c r="G1081" s="135"/>
      <c r="H1081" s="135"/>
      <c r="I1081" s="135"/>
    </row>
    <row r="1082" spans="5:9" x14ac:dyDescent="0.25">
      <c r="E1082" s="135"/>
      <c r="F1082" s="135"/>
      <c r="G1082" s="135"/>
      <c r="H1082" s="135"/>
      <c r="I1082" s="135"/>
    </row>
    <row r="1083" spans="5:9" x14ac:dyDescent="0.25">
      <c r="E1083" s="135"/>
      <c r="F1083" s="135"/>
      <c r="G1083" s="135"/>
      <c r="H1083" s="135"/>
      <c r="I1083" s="135"/>
    </row>
    <row r="1084" spans="5:9" x14ac:dyDescent="0.25">
      <c r="E1084" s="135"/>
      <c r="F1084" s="135"/>
      <c r="G1084" s="135"/>
      <c r="H1084" s="135"/>
      <c r="I1084" s="135"/>
    </row>
    <row r="1085" spans="5:9" x14ac:dyDescent="0.25">
      <c r="E1085" s="135"/>
      <c r="F1085" s="135"/>
      <c r="G1085" s="135"/>
      <c r="H1085" s="135"/>
      <c r="I1085" s="135"/>
    </row>
    <row r="1086" spans="5:9" x14ac:dyDescent="0.25">
      <c r="E1086" s="135"/>
      <c r="F1086" s="135"/>
      <c r="G1086" s="135"/>
      <c r="H1086" s="135"/>
      <c r="I1086" s="135"/>
    </row>
    <row r="1087" spans="5:9" x14ac:dyDescent="0.25">
      <c r="E1087" s="135"/>
      <c r="F1087" s="135"/>
      <c r="G1087" s="135"/>
      <c r="H1087" s="135"/>
      <c r="I1087" s="135"/>
    </row>
    <row r="1088" spans="5:9" x14ac:dyDescent="0.25">
      <c r="E1088" s="135"/>
      <c r="F1088" s="135"/>
      <c r="G1088" s="135"/>
      <c r="H1088" s="135"/>
      <c r="I1088" s="135"/>
    </row>
    <row r="1089" spans="5:9" x14ac:dyDescent="0.25">
      <c r="E1089" s="135"/>
      <c r="F1089" s="135"/>
      <c r="G1089" s="135"/>
      <c r="H1089" s="135"/>
      <c r="I1089" s="135"/>
    </row>
    <row r="1090" spans="5:9" x14ac:dyDescent="0.25">
      <c r="E1090" s="135"/>
      <c r="F1090" s="135"/>
      <c r="G1090" s="135"/>
      <c r="H1090" s="135"/>
      <c r="I1090" s="135"/>
    </row>
    <row r="1091" spans="5:9" x14ac:dyDescent="0.25">
      <c r="E1091" s="135"/>
      <c r="F1091" s="135"/>
      <c r="G1091" s="135"/>
      <c r="H1091" s="135"/>
      <c r="I1091" s="135"/>
    </row>
    <row r="1092" spans="5:9" x14ac:dyDescent="0.25">
      <c r="E1092" s="135"/>
      <c r="F1092" s="135"/>
      <c r="G1092" s="135"/>
      <c r="H1092" s="135"/>
      <c r="I1092" s="135"/>
    </row>
    <row r="1093" spans="5:9" x14ac:dyDescent="0.25">
      <c r="E1093" s="135"/>
      <c r="F1093" s="135"/>
      <c r="G1093" s="135"/>
      <c r="H1093" s="135"/>
      <c r="I1093" s="135"/>
    </row>
    <row r="1094" spans="5:9" x14ac:dyDescent="0.25">
      <c r="E1094" s="135"/>
      <c r="F1094" s="135"/>
      <c r="G1094" s="135"/>
      <c r="H1094" s="135"/>
      <c r="I1094" s="135"/>
    </row>
    <row r="1095" spans="5:9" x14ac:dyDescent="0.25">
      <c r="E1095" s="135"/>
      <c r="F1095" s="135"/>
      <c r="G1095" s="135"/>
      <c r="H1095" s="135"/>
      <c r="I1095" s="135"/>
    </row>
    <row r="1096" spans="5:9" x14ac:dyDescent="0.25">
      <c r="E1096" s="135"/>
      <c r="F1096" s="135"/>
      <c r="G1096" s="135"/>
      <c r="H1096" s="135"/>
      <c r="I1096" s="135"/>
    </row>
    <row r="1097" spans="5:9" x14ac:dyDescent="0.25">
      <c r="E1097" s="135"/>
      <c r="F1097" s="135"/>
      <c r="G1097" s="135"/>
      <c r="H1097" s="135"/>
      <c r="I1097" s="135"/>
    </row>
    <row r="1098" spans="5:9" x14ac:dyDescent="0.25">
      <c r="E1098" s="135"/>
      <c r="F1098" s="135"/>
      <c r="G1098" s="135"/>
      <c r="H1098" s="135"/>
      <c r="I1098" s="135"/>
    </row>
    <row r="1099" spans="5:9" x14ac:dyDescent="0.25">
      <c r="E1099" s="135"/>
      <c r="F1099" s="135"/>
      <c r="G1099" s="135"/>
      <c r="H1099" s="135"/>
      <c r="I1099" s="135"/>
    </row>
    <row r="1100" spans="5:9" x14ac:dyDescent="0.25">
      <c r="E1100" s="135"/>
      <c r="F1100" s="135"/>
      <c r="G1100" s="135"/>
      <c r="H1100" s="135"/>
      <c r="I1100" s="135"/>
    </row>
    <row r="1101" spans="5:9" x14ac:dyDescent="0.25">
      <c r="E1101" s="135"/>
      <c r="F1101" s="135"/>
      <c r="G1101" s="135"/>
      <c r="H1101" s="135"/>
      <c r="I1101" s="135"/>
    </row>
    <row r="1102" spans="5:9" x14ac:dyDescent="0.25">
      <c r="E1102" s="135"/>
      <c r="F1102" s="135"/>
      <c r="G1102" s="135"/>
      <c r="H1102" s="135"/>
      <c r="I1102" s="135"/>
    </row>
    <row r="1103" spans="5:9" x14ac:dyDescent="0.25">
      <c r="E1103" s="135"/>
      <c r="F1103" s="135"/>
      <c r="G1103" s="135"/>
      <c r="H1103" s="135"/>
      <c r="I1103" s="135"/>
    </row>
    <row r="1104" spans="5:9" x14ac:dyDescent="0.25">
      <c r="E1104" s="135"/>
      <c r="F1104" s="135"/>
      <c r="G1104" s="135"/>
      <c r="H1104" s="135"/>
      <c r="I1104" s="135"/>
    </row>
    <row r="1105" spans="5:9" x14ac:dyDescent="0.25">
      <c r="E1105" s="135"/>
      <c r="F1105" s="135"/>
      <c r="G1105" s="135"/>
      <c r="H1105" s="135"/>
      <c r="I1105" s="135"/>
    </row>
    <row r="1106" spans="5:9" x14ac:dyDescent="0.25">
      <c r="E1106" s="135"/>
      <c r="F1106" s="135"/>
      <c r="G1106" s="135"/>
      <c r="H1106" s="135"/>
      <c r="I1106" s="135"/>
    </row>
    <row r="1107" spans="5:9" x14ac:dyDescent="0.25">
      <c r="E1107" s="135"/>
      <c r="F1107" s="135"/>
      <c r="G1107" s="135"/>
      <c r="H1107" s="135"/>
      <c r="I1107" s="135"/>
    </row>
    <row r="1108" spans="5:9" x14ac:dyDescent="0.25">
      <c r="E1108" s="135"/>
      <c r="F1108" s="135"/>
      <c r="G1108" s="135"/>
      <c r="H1108" s="135"/>
      <c r="I1108" s="135"/>
    </row>
    <row r="1109" spans="5:9" x14ac:dyDescent="0.25">
      <c r="E1109" s="135"/>
      <c r="F1109" s="135"/>
      <c r="G1109" s="135"/>
      <c r="H1109" s="135"/>
      <c r="I1109" s="135"/>
    </row>
    <row r="1110" spans="5:9" x14ac:dyDescent="0.25">
      <c r="E1110" s="135"/>
      <c r="F1110" s="135"/>
      <c r="G1110" s="135"/>
      <c r="H1110" s="135"/>
      <c r="I1110" s="135"/>
    </row>
    <row r="1111" spans="5:9" x14ac:dyDescent="0.25">
      <c r="E1111" s="135"/>
      <c r="F1111" s="135"/>
      <c r="G1111" s="135"/>
      <c r="H1111" s="135"/>
      <c r="I1111" s="135"/>
    </row>
    <row r="1112" spans="5:9" x14ac:dyDescent="0.25">
      <c r="E1112" s="135"/>
      <c r="F1112" s="135"/>
      <c r="G1112" s="135"/>
      <c r="H1112" s="135"/>
      <c r="I1112" s="135"/>
    </row>
    <row r="1113" spans="5:9" x14ac:dyDescent="0.25">
      <c r="E1113" s="135"/>
      <c r="F1113" s="135"/>
      <c r="G1113" s="135"/>
      <c r="H1113" s="135"/>
      <c r="I1113" s="135"/>
    </row>
    <row r="1114" spans="5:9" x14ac:dyDescent="0.25">
      <c r="E1114" s="135"/>
      <c r="F1114" s="135"/>
      <c r="G1114" s="135"/>
      <c r="H1114" s="135"/>
      <c r="I1114" s="135"/>
    </row>
    <row r="1115" spans="5:9" x14ac:dyDescent="0.25">
      <c r="E1115" s="135"/>
      <c r="F1115" s="135"/>
      <c r="G1115" s="135"/>
      <c r="H1115" s="135"/>
      <c r="I1115" s="135"/>
    </row>
    <row r="1116" spans="5:9" x14ac:dyDescent="0.25">
      <c r="E1116" s="135"/>
      <c r="F1116" s="135"/>
      <c r="G1116" s="135"/>
      <c r="H1116" s="135"/>
      <c r="I1116" s="135"/>
    </row>
    <row r="1117" spans="5:9" x14ac:dyDescent="0.25">
      <c r="E1117" s="135"/>
      <c r="F1117" s="135"/>
      <c r="G1117" s="135"/>
      <c r="H1117" s="135"/>
      <c r="I1117" s="135"/>
    </row>
    <row r="1118" spans="5:9" x14ac:dyDescent="0.25">
      <c r="E1118" s="135"/>
      <c r="F1118" s="135"/>
      <c r="G1118" s="135"/>
      <c r="H1118" s="135"/>
      <c r="I1118" s="135"/>
    </row>
    <row r="1119" spans="5:9" x14ac:dyDescent="0.25">
      <c r="E1119" s="135"/>
      <c r="F1119" s="135"/>
      <c r="G1119" s="135"/>
      <c r="H1119" s="135"/>
      <c r="I1119" s="135"/>
    </row>
    <row r="1120" spans="5:9" x14ac:dyDescent="0.25">
      <c r="E1120" s="135"/>
      <c r="F1120" s="135"/>
      <c r="G1120" s="135"/>
      <c r="H1120" s="135"/>
      <c r="I1120" s="135"/>
    </row>
    <row r="1121" spans="5:9" x14ac:dyDescent="0.25">
      <c r="E1121" s="135"/>
      <c r="F1121" s="135"/>
      <c r="G1121" s="135"/>
      <c r="H1121" s="135"/>
      <c r="I1121" s="135"/>
    </row>
    <row r="1122" spans="5:9" x14ac:dyDescent="0.25">
      <c r="E1122" s="135"/>
      <c r="F1122" s="135"/>
      <c r="G1122" s="135"/>
      <c r="H1122" s="135"/>
      <c r="I1122" s="135"/>
    </row>
    <row r="1123" spans="5:9" x14ac:dyDescent="0.25">
      <c r="E1123" s="135"/>
      <c r="F1123" s="135"/>
      <c r="G1123" s="135"/>
      <c r="H1123" s="135"/>
      <c r="I1123" s="135"/>
    </row>
    <row r="1124" spans="5:9" x14ac:dyDescent="0.25">
      <c r="E1124" s="135"/>
      <c r="F1124" s="135"/>
      <c r="G1124" s="135"/>
      <c r="H1124" s="135"/>
      <c r="I1124" s="135"/>
    </row>
    <row r="1125" spans="5:9" x14ac:dyDescent="0.25">
      <c r="E1125" s="135"/>
      <c r="F1125" s="135"/>
      <c r="G1125" s="135"/>
      <c r="H1125" s="135"/>
      <c r="I1125" s="135"/>
    </row>
    <row r="1126" spans="5:9" x14ac:dyDescent="0.25">
      <c r="E1126" s="135"/>
      <c r="F1126" s="135"/>
      <c r="G1126" s="135"/>
      <c r="H1126" s="135"/>
      <c r="I1126" s="135"/>
    </row>
    <row r="1127" spans="5:9" x14ac:dyDescent="0.25">
      <c r="E1127" s="135"/>
      <c r="F1127" s="135"/>
      <c r="G1127" s="135"/>
      <c r="H1127" s="135"/>
      <c r="I1127" s="135"/>
    </row>
    <row r="1128" spans="5:9" x14ac:dyDescent="0.25">
      <c r="E1128" s="135"/>
      <c r="F1128" s="135"/>
      <c r="G1128" s="135"/>
      <c r="H1128" s="135"/>
      <c r="I1128" s="135"/>
    </row>
    <row r="1129" spans="5:9" x14ac:dyDescent="0.25">
      <c r="E1129" s="135"/>
      <c r="F1129" s="135"/>
      <c r="G1129" s="135"/>
      <c r="H1129" s="135"/>
      <c r="I1129" s="135"/>
    </row>
    <row r="1130" spans="5:9" x14ac:dyDescent="0.25">
      <c r="E1130" s="135"/>
      <c r="F1130" s="135"/>
      <c r="G1130" s="135"/>
      <c r="H1130" s="135"/>
      <c r="I1130" s="135"/>
    </row>
    <row r="1131" spans="5:9" x14ac:dyDescent="0.25">
      <c r="E1131" s="135"/>
      <c r="F1131" s="135"/>
      <c r="G1131" s="135"/>
      <c r="H1131" s="135"/>
      <c r="I1131" s="135"/>
    </row>
    <row r="1132" spans="5:9" x14ac:dyDescent="0.25">
      <c r="E1132" s="135"/>
      <c r="F1132" s="135"/>
      <c r="G1132" s="135"/>
      <c r="H1132" s="135"/>
      <c r="I1132" s="135"/>
    </row>
    <row r="1133" spans="5:9" x14ac:dyDescent="0.25">
      <c r="E1133" s="135"/>
      <c r="F1133" s="135"/>
      <c r="G1133" s="135"/>
      <c r="H1133" s="135"/>
      <c r="I1133" s="135"/>
    </row>
    <row r="1134" spans="5:9" x14ac:dyDescent="0.25">
      <c r="E1134" s="135"/>
      <c r="F1134" s="135"/>
      <c r="G1134" s="135"/>
      <c r="H1134" s="135"/>
      <c r="I1134" s="135"/>
    </row>
    <row r="1135" spans="5:9" x14ac:dyDescent="0.25">
      <c r="E1135" s="135"/>
      <c r="F1135" s="135"/>
      <c r="G1135" s="135"/>
      <c r="H1135" s="135"/>
      <c r="I1135" s="135"/>
    </row>
    <row r="1136" spans="5:9" x14ac:dyDescent="0.25">
      <c r="E1136" s="135"/>
      <c r="F1136" s="135"/>
      <c r="G1136" s="135"/>
      <c r="H1136" s="135"/>
      <c r="I1136" s="135"/>
    </row>
    <row r="1137" spans="5:9" x14ac:dyDescent="0.25">
      <c r="E1137" s="135"/>
      <c r="F1137" s="135"/>
      <c r="G1137" s="135"/>
      <c r="H1137" s="135"/>
      <c r="I1137" s="135"/>
    </row>
    <row r="1138" spans="5:9" x14ac:dyDescent="0.25">
      <c r="E1138" s="135"/>
      <c r="F1138" s="135"/>
      <c r="G1138" s="135"/>
      <c r="H1138" s="135"/>
      <c r="I1138" s="135"/>
    </row>
    <row r="1139" spans="5:9" x14ac:dyDescent="0.25">
      <c r="E1139" s="135"/>
      <c r="F1139" s="135"/>
      <c r="G1139" s="135"/>
      <c r="H1139" s="135"/>
      <c r="I1139" s="135"/>
    </row>
    <row r="1140" spans="5:9" x14ac:dyDescent="0.25">
      <c r="E1140" s="135"/>
      <c r="F1140" s="135"/>
      <c r="G1140" s="135"/>
      <c r="H1140" s="135"/>
      <c r="I1140" s="135"/>
    </row>
    <row r="1141" spans="5:9" x14ac:dyDescent="0.25">
      <c r="E1141" s="135"/>
      <c r="F1141" s="135"/>
      <c r="G1141" s="135"/>
      <c r="H1141" s="135"/>
      <c r="I1141" s="135"/>
    </row>
    <row r="1142" spans="5:9" x14ac:dyDescent="0.25">
      <c r="E1142" s="135"/>
      <c r="F1142" s="135"/>
      <c r="G1142" s="135"/>
      <c r="H1142" s="135"/>
      <c r="I1142" s="135"/>
    </row>
    <row r="1143" spans="5:9" x14ac:dyDescent="0.25">
      <c r="E1143" s="135"/>
      <c r="F1143" s="135"/>
      <c r="G1143" s="135"/>
      <c r="H1143" s="135"/>
      <c r="I1143" s="135"/>
    </row>
    <row r="1144" spans="5:9" x14ac:dyDescent="0.25">
      <c r="E1144" s="135"/>
      <c r="F1144" s="135"/>
      <c r="G1144" s="135"/>
      <c r="H1144" s="135"/>
      <c r="I1144" s="135"/>
    </row>
    <row r="1145" spans="5:9" x14ac:dyDescent="0.25">
      <c r="E1145" s="135"/>
      <c r="F1145" s="135"/>
      <c r="G1145" s="135"/>
      <c r="H1145" s="135"/>
      <c r="I1145" s="135"/>
    </row>
    <row r="1146" spans="5:9" x14ac:dyDescent="0.25">
      <c r="E1146" s="135"/>
      <c r="F1146" s="135"/>
      <c r="G1146" s="135"/>
      <c r="H1146" s="135"/>
      <c r="I1146" s="135"/>
    </row>
    <row r="1147" spans="5:9" x14ac:dyDescent="0.25">
      <c r="E1147" s="135"/>
      <c r="F1147" s="135"/>
      <c r="G1147" s="135"/>
      <c r="H1147" s="135"/>
      <c r="I1147" s="135"/>
    </row>
    <row r="1148" spans="5:9" x14ac:dyDescent="0.25">
      <c r="E1148" s="135"/>
      <c r="F1148" s="135"/>
      <c r="G1148" s="135"/>
      <c r="H1148" s="135"/>
      <c r="I1148" s="135"/>
    </row>
    <row r="1149" spans="5:9" x14ac:dyDescent="0.25">
      <c r="E1149" s="135"/>
      <c r="F1149" s="135"/>
      <c r="G1149" s="135"/>
      <c r="H1149" s="135"/>
      <c r="I1149" s="135"/>
    </row>
    <row r="1150" spans="5:9" x14ac:dyDescent="0.25">
      <c r="E1150" s="135"/>
      <c r="F1150" s="135"/>
      <c r="G1150" s="135"/>
      <c r="H1150" s="135"/>
      <c r="I1150" s="135"/>
    </row>
    <row r="1151" spans="5:9" x14ac:dyDescent="0.25">
      <c r="E1151" s="135"/>
      <c r="F1151" s="135"/>
      <c r="G1151" s="135"/>
      <c r="H1151" s="135"/>
      <c r="I1151" s="135"/>
    </row>
    <row r="1152" spans="5:9" x14ac:dyDescent="0.25">
      <c r="E1152" s="135"/>
      <c r="F1152" s="135"/>
      <c r="G1152" s="135"/>
      <c r="H1152" s="135"/>
      <c r="I1152" s="135"/>
    </row>
    <row r="1153" spans="5:9" x14ac:dyDescent="0.25">
      <c r="E1153" s="135"/>
      <c r="F1153" s="135"/>
      <c r="G1153" s="135"/>
      <c r="H1153" s="135"/>
      <c r="I1153" s="135"/>
    </row>
    <row r="1154" spans="5:9" x14ac:dyDescent="0.25">
      <c r="E1154" s="135"/>
      <c r="F1154" s="135"/>
      <c r="G1154" s="135"/>
      <c r="H1154" s="135"/>
      <c r="I1154" s="135"/>
    </row>
    <row r="1155" spans="5:9" x14ac:dyDescent="0.25">
      <c r="E1155" s="135"/>
      <c r="F1155" s="135"/>
      <c r="G1155" s="135"/>
      <c r="H1155" s="135"/>
      <c r="I1155" s="135"/>
    </row>
    <row r="1156" spans="5:9" x14ac:dyDescent="0.25">
      <c r="E1156" s="135"/>
      <c r="F1156" s="135"/>
      <c r="G1156" s="135"/>
      <c r="H1156" s="135"/>
      <c r="I1156" s="135"/>
    </row>
    <row r="1157" spans="5:9" x14ac:dyDescent="0.25">
      <c r="E1157" s="135"/>
      <c r="F1157" s="135"/>
      <c r="G1157" s="135"/>
      <c r="H1157" s="135"/>
      <c r="I1157" s="135"/>
    </row>
    <row r="1158" spans="5:9" x14ac:dyDescent="0.25">
      <c r="E1158" s="135"/>
      <c r="F1158" s="135"/>
      <c r="G1158" s="135"/>
      <c r="H1158" s="135"/>
      <c r="I1158" s="135"/>
    </row>
    <row r="1159" spans="5:9" x14ac:dyDescent="0.25">
      <c r="E1159" s="135"/>
      <c r="F1159" s="135"/>
      <c r="G1159" s="135"/>
      <c r="H1159" s="135"/>
      <c r="I1159" s="135"/>
    </row>
    <row r="1160" spans="5:9" x14ac:dyDescent="0.25">
      <c r="E1160" s="135"/>
      <c r="F1160" s="135"/>
      <c r="G1160" s="135"/>
      <c r="H1160" s="135"/>
      <c r="I1160" s="135"/>
    </row>
    <row r="1161" spans="5:9" x14ac:dyDescent="0.25">
      <c r="E1161" s="135"/>
      <c r="F1161" s="135"/>
      <c r="G1161" s="135"/>
      <c r="H1161" s="135"/>
      <c r="I1161" s="135"/>
    </row>
    <row r="1162" spans="5:9" x14ac:dyDescent="0.25">
      <c r="E1162" s="135"/>
      <c r="F1162" s="135"/>
      <c r="G1162" s="135"/>
      <c r="H1162" s="135"/>
      <c r="I1162" s="135"/>
    </row>
    <row r="1163" spans="5:9" x14ac:dyDescent="0.25">
      <c r="E1163" s="135"/>
      <c r="F1163" s="135"/>
      <c r="G1163" s="135"/>
      <c r="H1163" s="135"/>
      <c r="I1163" s="135"/>
    </row>
    <row r="1164" spans="5:9" x14ac:dyDescent="0.25">
      <c r="E1164" s="135"/>
      <c r="F1164" s="135"/>
      <c r="G1164" s="135"/>
      <c r="H1164" s="135"/>
      <c r="I1164" s="135"/>
    </row>
    <row r="1165" spans="5:9" x14ac:dyDescent="0.25">
      <c r="E1165" s="135"/>
      <c r="F1165" s="135"/>
      <c r="G1165" s="135"/>
      <c r="H1165" s="135"/>
      <c r="I1165" s="135"/>
    </row>
    <row r="1166" spans="5:9" x14ac:dyDescent="0.25">
      <c r="E1166" s="135"/>
      <c r="F1166" s="135"/>
      <c r="G1166" s="135"/>
      <c r="H1166" s="135"/>
      <c r="I1166" s="135"/>
    </row>
    <row r="1167" spans="5:9" x14ac:dyDescent="0.25">
      <c r="E1167" s="135"/>
      <c r="F1167" s="135"/>
      <c r="G1167" s="135"/>
      <c r="H1167" s="135"/>
      <c r="I1167" s="135"/>
    </row>
    <row r="1168" spans="5:9" x14ac:dyDescent="0.25">
      <c r="E1168" s="135"/>
      <c r="F1168" s="135"/>
      <c r="G1168" s="135"/>
      <c r="H1168" s="135"/>
      <c r="I1168" s="135"/>
    </row>
    <row r="1169" spans="5:9" x14ac:dyDescent="0.25">
      <c r="E1169" s="135"/>
      <c r="F1169" s="135"/>
      <c r="G1169" s="135"/>
      <c r="H1169" s="135"/>
      <c r="I1169" s="135"/>
    </row>
    <row r="1170" spans="5:9" x14ac:dyDescent="0.25">
      <c r="E1170" s="135"/>
      <c r="F1170" s="135"/>
      <c r="G1170" s="135"/>
      <c r="H1170" s="135"/>
      <c r="I1170" s="135"/>
    </row>
    <row r="1171" spans="5:9" x14ac:dyDescent="0.25">
      <c r="E1171" s="135"/>
      <c r="F1171" s="135"/>
      <c r="G1171" s="135"/>
      <c r="H1171" s="135"/>
      <c r="I1171" s="135"/>
    </row>
    <row r="1172" spans="5:9" x14ac:dyDescent="0.25">
      <c r="E1172" s="135"/>
      <c r="F1172" s="135"/>
      <c r="G1172" s="135"/>
      <c r="H1172" s="135"/>
      <c r="I1172" s="135"/>
    </row>
    <row r="1173" spans="5:9" x14ac:dyDescent="0.25">
      <c r="E1173" s="135"/>
      <c r="F1173" s="135"/>
      <c r="G1173" s="135"/>
      <c r="H1173" s="135"/>
      <c r="I1173" s="135"/>
    </row>
    <row r="1174" spans="5:9" x14ac:dyDescent="0.25">
      <c r="E1174" s="135"/>
      <c r="F1174" s="135"/>
      <c r="G1174" s="135"/>
      <c r="H1174" s="135"/>
      <c r="I1174" s="135"/>
    </row>
    <row r="1175" spans="5:9" x14ac:dyDescent="0.25">
      <c r="E1175" s="135"/>
      <c r="F1175" s="135"/>
      <c r="G1175" s="135"/>
      <c r="H1175" s="135"/>
      <c r="I1175" s="135"/>
    </row>
    <row r="1176" spans="5:9" x14ac:dyDescent="0.25">
      <c r="E1176" s="135"/>
      <c r="F1176" s="135"/>
      <c r="G1176" s="135"/>
      <c r="H1176" s="135"/>
      <c r="I1176" s="135"/>
    </row>
    <row r="1177" spans="5:9" x14ac:dyDescent="0.25">
      <c r="E1177" s="135"/>
      <c r="F1177" s="135"/>
      <c r="G1177" s="135"/>
      <c r="H1177" s="135"/>
      <c r="I1177" s="135"/>
    </row>
    <row r="1178" spans="5:9" x14ac:dyDescent="0.25">
      <c r="E1178" s="135"/>
      <c r="F1178" s="135"/>
      <c r="G1178" s="135"/>
      <c r="H1178" s="135"/>
      <c r="I1178" s="135"/>
    </row>
    <row r="1179" spans="5:9" x14ac:dyDescent="0.25">
      <c r="E1179" s="135"/>
      <c r="F1179" s="135"/>
      <c r="G1179" s="135"/>
      <c r="H1179" s="135"/>
      <c r="I1179" s="135"/>
    </row>
    <row r="1180" spans="5:9" x14ac:dyDescent="0.25">
      <c r="E1180" s="135"/>
      <c r="F1180" s="135"/>
      <c r="G1180" s="135"/>
      <c r="H1180" s="135"/>
      <c r="I1180" s="135"/>
    </row>
    <row r="1181" spans="5:9" x14ac:dyDescent="0.25">
      <c r="E1181" s="135"/>
      <c r="F1181" s="135"/>
      <c r="G1181" s="135"/>
      <c r="H1181" s="135"/>
      <c r="I1181" s="135"/>
    </row>
    <row r="1182" spans="5:9" x14ac:dyDescent="0.25">
      <c r="E1182" s="135"/>
      <c r="F1182" s="135"/>
      <c r="G1182" s="135"/>
      <c r="H1182" s="135"/>
      <c r="I1182" s="135"/>
    </row>
    <row r="1183" spans="5:9" x14ac:dyDescent="0.25">
      <c r="E1183" s="135"/>
      <c r="F1183" s="135"/>
      <c r="G1183" s="135"/>
      <c r="H1183" s="135"/>
      <c r="I1183" s="135"/>
    </row>
    <row r="1184" spans="5:9" x14ac:dyDescent="0.25">
      <c r="E1184" s="135"/>
      <c r="F1184" s="135"/>
      <c r="G1184" s="135"/>
      <c r="H1184" s="135"/>
      <c r="I1184" s="135"/>
    </row>
    <row r="1185" spans="5:9" x14ac:dyDescent="0.25">
      <c r="E1185" s="135"/>
      <c r="F1185" s="135"/>
      <c r="G1185" s="135"/>
      <c r="H1185" s="135"/>
      <c r="I1185" s="135"/>
    </row>
    <row r="1186" spans="5:9" x14ac:dyDescent="0.25">
      <c r="E1186" s="135"/>
      <c r="F1186" s="135"/>
      <c r="G1186" s="135"/>
      <c r="H1186" s="135"/>
      <c r="I1186" s="135"/>
    </row>
    <row r="1187" spans="5:9" x14ac:dyDescent="0.25">
      <c r="E1187" s="135"/>
      <c r="F1187" s="135"/>
      <c r="G1187" s="135"/>
      <c r="H1187" s="135"/>
      <c r="I1187" s="135"/>
    </row>
    <row r="1188" spans="5:9" x14ac:dyDescent="0.25">
      <c r="E1188" s="135"/>
      <c r="F1188" s="135"/>
      <c r="G1188" s="135"/>
      <c r="H1188" s="135"/>
      <c r="I1188" s="135"/>
    </row>
    <row r="1189" spans="5:9" x14ac:dyDescent="0.25">
      <c r="E1189" s="135"/>
      <c r="F1189" s="135"/>
      <c r="G1189" s="135"/>
      <c r="H1189" s="135"/>
      <c r="I1189" s="135"/>
    </row>
    <row r="1190" spans="5:9" x14ac:dyDescent="0.25">
      <c r="E1190" s="135"/>
      <c r="F1190" s="135"/>
      <c r="G1190" s="135"/>
      <c r="H1190" s="135"/>
      <c r="I1190" s="135"/>
    </row>
    <row r="1191" spans="5:9" x14ac:dyDescent="0.25">
      <c r="E1191" s="135"/>
      <c r="F1191" s="135"/>
      <c r="G1191" s="135"/>
      <c r="H1191" s="135"/>
      <c r="I1191" s="135"/>
    </row>
    <row r="1192" spans="5:9" x14ac:dyDescent="0.25">
      <c r="E1192" s="135"/>
      <c r="F1192" s="135"/>
      <c r="G1192" s="135"/>
      <c r="H1192" s="135"/>
      <c r="I1192" s="135"/>
    </row>
    <row r="1193" spans="5:9" x14ac:dyDescent="0.25">
      <c r="E1193" s="135"/>
      <c r="F1193" s="135"/>
      <c r="G1193" s="135"/>
      <c r="H1193" s="135"/>
      <c r="I1193" s="135"/>
    </row>
    <row r="1194" spans="5:9" x14ac:dyDescent="0.25">
      <c r="E1194" s="135"/>
      <c r="F1194" s="135"/>
      <c r="G1194" s="135"/>
      <c r="H1194" s="135"/>
      <c r="I1194" s="135"/>
    </row>
    <row r="1195" spans="5:9" x14ac:dyDescent="0.25">
      <c r="E1195" s="135"/>
      <c r="F1195" s="135"/>
      <c r="G1195" s="135"/>
      <c r="H1195" s="135"/>
      <c r="I1195" s="135"/>
    </row>
    <row r="1196" spans="5:9" x14ac:dyDescent="0.25">
      <c r="E1196" s="135"/>
      <c r="F1196" s="135"/>
      <c r="G1196" s="135"/>
      <c r="H1196" s="135"/>
      <c r="I1196" s="135"/>
    </row>
    <row r="1197" spans="5:9" x14ac:dyDescent="0.25">
      <c r="E1197" s="135"/>
      <c r="F1197" s="135"/>
      <c r="G1197" s="135"/>
      <c r="H1197" s="135"/>
      <c r="I1197" s="135"/>
    </row>
    <row r="1198" spans="5:9" x14ac:dyDescent="0.25">
      <c r="E1198" s="135"/>
      <c r="F1198" s="135"/>
      <c r="G1198" s="135"/>
      <c r="H1198" s="135"/>
      <c r="I1198" s="135"/>
    </row>
    <row r="1199" spans="5:9" x14ac:dyDescent="0.25">
      <c r="E1199" s="135"/>
      <c r="F1199" s="135"/>
      <c r="G1199" s="135"/>
      <c r="H1199" s="135"/>
      <c r="I1199" s="135"/>
    </row>
    <row r="1200" spans="5:9" x14ac:dyDescent="0.25">
      <c r="E1200" s="135"/>
      <c r="F1200" s="135"/>
      <c r="G1200" s="135"/>
      <c r="H1200" s="135"/>
      <c r="I1200" s="135"/>
    </row>
    <row r="1201" spans="5:9" x14ac:dyDescent="0.25">
      <c r="E1201" s="135"/>
      <c r="F1201" s="135"/>
      <c r="G1201" s="135"/>
      <c r="H1201" s="135"/>
      <c r="I1201" s="135"/>
    </row>
    <row r="1202" spans="5:9" x14ac:dyDescent="0.25">
      <c r="E1202" s="135"/>
      <c r="F1202" s="135"/>
      <c r="G1202" s="135"/>
      <c r="H1202" s="135"/>
      <c r="I1202" s="135"/>
    </row>
    <row r="1203" spans="5:9" x14ac:dyDescent="0.25">
      <c r="E1203" s="135"/>
      <c r="F1203" s="135"/>
      <c r="G1203" s="135"/>
      <c r="H1203" s="135"/>
      <c r="I1203" s="135"/>
    </row>
    <row r="1204" spans="5:9" x14ac:dyDescent="0.25">
      <c r="E1204" s="135"/>
      <c r="F1204" s="135"/>
      <c r="G1204" s="135"/>
      <c r="H1204" s="135"/>
      <c r="I1204" s="135"/>
    </row>
    <row r="1205" spans="5:9" x14ac:dyDescent="0.25">
      <c r="E1205" s="135"/>
      <c r="F1205" s="135"/>
      <c r="G1205" s="135"/>
      <c r="H1205" s="135"/>
      <c r="I1205" s="135"/>
    </row>
    <row r="1206" spans="5:9" x14ac:dyDescent="0.25">
      <c r="E1206" s="135"/>
      <c r="F1206" s="135"/>
      <c r="G1206" s="135"/>
      <c r="H1206" s="135"/>
      <c r="I1206" s="135"/>
    </row>
    <row r="1207" spans="5:9" x14ac:dyDescent="0.25">
      <c r="E1207" s="135"/>
      <c r="F1207" s="135"/>
      <c r="G1207" s="135"/>
      <c r="H1207" s="135"/>
      <c r="I1207" s="135"/>
    </row>
    <row r="1208" spans="5:9" x14ac:dyDescent="0.25">
      <c r="E1208" s="135"/>
      <c r="F1208" s="135"/>
      <c r="G1208" s="135"/>
      <c r="H1208" s="135"/>
      <c r="I1208" s="135"/>
    </row>
    <row r="1209" spans="5:9" x14ac:dyDescent="0.25">
      <c r="E1209" s="135"/>
      <c r="F1209" s="135"/>
      <c r="G1209" s="135"/>
      <c r="H1209" s="135"/>
      <c r="I1209" s="135"/>
    </row>
    <row r="1210" spans="5:9" x14ac:dyDescent="0.25">
      <c r="E1210" s="135"/>
      <c r="F1210" s="135"/>
      <c r="G1210" s="135"/>
      <c r="H1210" s="135"/>
      <c r="I1210" s="135"/>
    </row>
    <row r="1211" spans="5:9" x14ac:dyDescent="0.25">
      <c r="E1211" s="135"/>
      <c r="F1211" s="135"/>
      <c r="G1211" s="135"/>
      <c r="H1211" s="135"/>
      <c r="I1211" s="135"/>
    </row>
    <row r="1212" spans="5:9" x14ac:dyDescent="0.25">
      <c r="E1212" s="135"/>
      <c r="F1212" s="135"/>
      <c r="G1212" s="135"/>
      <c r="H1212" s="135"/>
      <c r="I1212" s="135"/>
    </row>
    <row r="1213" spans="5:9" x14ac:dyDescent="0.25">
      <c r="E1213" s="135"/>
      <c r="F1213" s="135"/>
      <c r="G1213" s="135"/>
      <c r="H1213" s="135"/>
      <c r="I1213" s="135"/>
    </row>
    <row r="1214" spans="5:9" x14ac:dyDescent="0.25">
      <c r="E1214" s="135"/>
      <c r="F1214" s="135"/>
      <c r="G1214" s="135"/>
      <c r="H1214" s="135"/>
      <c r="I1214" s="135"/>
    </row>
    <row r="1215" spans="5:9" x14ac:dyDescent="0.25">
      <c r="E1215" s="135"/>
      <c r="F1215" s="135"/>
      <c r="G1215" s="135"/>
      <c r="H1215" s="135"/>
      <c r="I1215" s="135"/>
    </row>
    <row r="1216" spans="5:9" x14ac:dyDescent="0.25">
      <c r="E1216" s="135"/>
      <c r="F1216" s="135"/>
      <c r="G1216" s="135"/>
      <c r="H1216" s="135"/>
      <c r="I1216" s="135"/>
    </row>
    <row r="1217" spans="5:9" x14ac:dyDescent="0.25">
      <c r="E1217" s="135"/>
      <c r="F1217" s="135"/>
      <c r="G1217" s="135"/>
      <c r="H1217" s="135"/>
      <c r="I1217" s="135"/>
    </row>
    <row r="1218" spans="5:9" x14ac:dyDescent="0.25">
      <c r="E1218" s="135"/>
      <c r="F1218" s="135"/>
      <c r="G1218" s="135"/>
      <c r="H1218" s="135"/>
      <c r="I1218" s="135"/>
    </row>
    <row r="1219" spans="5:9" x14ac:dyDescent="0.25">
      <c r="E1219" s="135"/>
      <c r="F1219" s="135"/>
      <c r="G1219" s="135"/>
      <c r="H1219" s="135"/>
      <c r="I1219" s="135"/>
    </row>
    <row r="1220" spans="5:9" x14ac:dyDescent="0.25">
      <c r="E1220" s="135"/>
      <c r="F1220" s="135"/>
      <c r="G1220" s="135"/>
      <c r="H1220" s="135"/>
      <c r="I1220" s="135"/>
    </row>
    <row r="1221" spans="5:9" x14ac:dyDescent="0.25">
      <c r="E1221" s="135"/>
      <c r="F1221" s="135"/>
      <c r="G1221" s="135"/>
      <c r="H1221" s="135"/>
      <c r="I1221" s="135"/>
    </row>
    <row r="1222" spans="5:9" x14ac:dyDescent="0.25">
      <c r="E1222" s="135"/>
      <c r="F1222" s="135"/>
      <c r="G1222" s="135"/>
      <c r="H1222" s="135"/>
      <c r="I1222" s="135"/>
    </row>
    <row r="1223" spans="5:9" x14ac:dyDescent="0.25">
      <c r="E1223" s="135"/>
      <c r="F1223" s="135"/>
      <c r="G1223" s="135"/>
      <c r="H1223" s="135"/>
      <c r="I1223" s="135"/>
    </row>
    <row r="1224" spans="5:9" x14ac:dyDescent="0.25">
      <c r="E1224" s="135"/>
      <c r="F1224" s="135"/>
      <c r="G1224" s="135"/>
      <c r="H1224" s="135"/>
      <c r="I1224" s="135"/>
    </row>
    <row r="1225" spans="5:9" x14ac:dyDescent="0.25">
      <c r="E1225" s="135"/>
      <c r="F1225" s="135"/>
      <c r="G1225" s="135"/>
      <c r="H1225" s="135"/>
      <c r="I1225" s="135"/>
    </row>
    <row r="1226" spans="5:9" x14ac:dyDescent="0.25">
      <c r="E1226" s="135"/>
      <c r="F1226" s="135"/>
      <c r="G1226" s="135"/>
      <c r="H1226" s="135"/>
      <c r="I1226" s="135"/>
    </row>
    <row r="1227" spans="5:9" x14ac:dyDescent="0.25">
      <c r="E1227" s="135"/>
      <c r="F1227" s="135"/>
      <c r="G1227" s="135"/>
      <c r="H1227" s="135"/>
      <c r="I1227" s="135"/>
    </row>
    <row r="1228" spans="5:9" x14ac:dyDescent="0.25">
      <c r="E1228" s="135"/>
      <c r="F1228" s="135"/>
      <c r="G1228" s="135"/>
      <c r="H1228" s="135"/>
      <c r="I1228" s="135"/>
    </row>
    <row r="1229" spans="5:9" x14ac:dyDescent="0.25">
      <c r="E1229" s="135"/>
      <c r="F1229" s="135"/>
      <c r="G1229" s="135"/>
      <c r="H1229" s="135"/>
      <c r="I1229" s="135"/>
    </row>
    <row r="1230" spans="5:9" x14ac:dyDescent="0.25">
      <c r="E1230" s="135"/>
      <c r="F1230" s="135"/>
      <c r="G1230" s="135"/>
      <c r="H1230" s="135"/>
      <c r="I1230" s="135"/>
    </row>
    <row r="1231" spans="5:9" x14ac:dyDescent="0.25">
      <c r="E1231" s="135"/>
      <c r="F1231" s="135"/>
      <c r="G1231" s="135"/>
      <c r="H1231" s="135"/>
      <c r="I1231" s="135"/>
    </row>
    <row r="1232" spans="5:9" x14ac:dyDescent="0.25">
      <c r="E1232" s="135"/>
      <c r="F1232" s="135"/>
      <c r="G1232" s="135"/>
      <c r="H1232" s="135"/>
      <c r="I1232" s="135"/>
    </row>
    <row r="1233" spans="5:9" x14ac:dyDescent="0.25">
      <c r="E1233" s="135"/>
      <c r="F1233" s="135"/>
      <c r="G1233" s="135"/>
      <c r="H1233" s="135"/>
      <c r="I1233" s="135"/>
    </row>
    <row r="1234" spans="5:9" x14ac:dyDescent="0.25">
      <c r="E1234" s="135"/>
      <c r="F1234" s="135"/>
      <c r="G1234" s="135"/>
      <c r="H1234" s="135"/>
      <c r="I1234" s="135"/>
    </row>
    <row r="1235" spans="5:9" x14ac:dyDescent="0.25">
      <c r="E1235" s="135"/>
      <c r="F1235" s="135"/>
      <c r="G1235" s="135"/>
      <c r="H1235" s="135"/>
      <c r="I1235" s="135"/>
    </row>
    <row r="1236" spans="5:9" x14ac:dyDescent="0.25">
      <c r="E1236" s="135"/>
      <c r="F1236" s="135"/>
      <c r="G1236" s="135"/>
      <c r="H1236" s="135"/>
      <c r="I1236" s="135"/>
    </row>
    <row r="1237" spans="5:9" x14ac:dyDescent="0.25">
      <c r="E1237" s="135"/>
      <c r="F1237" s="135"/>
      <c r="G1237" s="135"/>
      <c r="H1237" s="135"/>
      <c r="I1237" s="135"/>
    </row>
    <row r="1238" spans="5:9" x14ac:dyDescent="0.25">
      <c r="E1238" s="135"/>
      <c r="F1238" s="135"/>
      <c r="G1238" s="135"/>
      <c r="H1238" s="135"/>
      <c r="I1238" s="135"/>
    </row>
    <row r="1239" spans="5:9" x14ac:dyDescent="0.25">
      <c r="E1239" s="135"/>
      <c r="F1239" s="135"/>
      <c r="G1239" s="135"/>
      <c r="H1239" s="135"/>
      <c r="I1239" s="135"/>
    </row>
    <row r="1240" spans="5:9" x14ac:dyDescent="0.25">
      <c r="E1240" s="135"/>
      <c r="F1240" s="135"/>
      <c r="G1240" s="135"/>
      <c r="H1240" s="135"/>
      <c r="I1240" s="135"/>
    </row>
    <row r="1241" spans="5:9" x14ac:dyDescent="0.25">
      <c r="E1241" s="135"/>
      <c r="F1241" s="135"/>
      <c r="G1241" s="135"/>
      <c r="H1241" s="135"/>
      <c r="I1241" s="135"/>
    </row>
    <row r="1242" spans="5:9" x14ac:dyDescent="0.25">
      <c r="E1242" s="135"/>
      <c r="F1242" s="135"/>
      <c r="G1242" s="135"/>
      <c r="H1242" s="135"/>
      <c r="I1242" s="135"/>
    </row>
    <row r="1243" spans="5:9" x14ac:dyDescent="0.25">
      <c r="E1243" s="135"/>
      <c r="F1243" s="135"/>
      <c r="G1243" s="135"/>
      <c r="H1243" s="135"/>
      <c r="I1243" s="135"/>
    </row>
    <row r="1244" spans="5:9" x14ac:dyDescent="0.25">
      <c r="E1244" s="135"/>
      <c r="F1244" s="135"/>
      <c r="G1244" s="135"/>
      <c r="H1244" s="135"/>
      <c r="I1244" s="135"/>
    </row>
    <row r="1245" spans="5:9" x14ac:dyDescent="0.25">
      <c r="E1245" s="135"/>
      <c r="F1245" s="135"/>
      <c r="G1245" s="135"/>
      <c r="H1245" s="135"/>
      <c r="I1245" s="135"/>
    </row>
    <row r="1246" spans="5:9" x14ac:dyDescent="0.25">
      <c r="E1246" s="135"/>
      <c r="F1246" s="135"/>
      <c r="G1246" s="135"/>
      <c r="H1246" s="135"/>
      <c r="I1246" s="135"/>
    </row>
    <row r="1247" spans="5:9" x14ac:dyDescent="0.25">
      <c r="E1247" s="135"/>
      <c r="F1247" s="135"/>
      <c r="G1247" s="135"/>
      <c r="H1247" s="135"/>
      <c r="I1247" s="135"/>
    </row>
    <row r="1248" spans="5:9" x14ac:dyDescent="0.25">
      <c r="E1248" s="135"/>
      <c r="F1248" s="135"/>
      <c r="G1248" s="135"/>
      <c r="H1248" s="135"/>
      <c r="I1248" s="135"/>
    </row>
    <row r="1249" spans="5:9" x14ac:dyDescent="0.25">
      <c r="E1249" s="135"/>
      <c r="F1249" s="135"/>
      <c r="G1249" s="135"/>
      <c r="H1249" s="135"/>
      <c r="I1249" s="135"/>
    </row>
    <row r="1250" spans="5:9" x14ac:dyDescent="0.25">
      <c r="E1250" s="135"/>
      <c r="F1250" s="135"/>
      <c r="G1250" s="135"/>
      <c r="H1250" s="135"/>
      <c r="I1250" s="135"/>
    </row>
    <row r="1251" spans="5:9" x14ac:dyDescent="0.25">
      <c r="E1251" s="135"/>
      <c r="F1251" s="135"/>
      <c r="G1251" s="135"/>
      <c r="H1251" s="135"/>
      <c r="I1251" s="135"/>
    </row>
    <row r="1252" spans="5:9" x14ac:dyDescent="0.25">
      <c r="E1252" s="135"/>
      <c r="F1252" s="135"/>
      <c r="G1252" s="135"/>
      <c r="H1252" s="135"/>
      <c r="I1252" s="135"/>
    </row>
    <row r="1253" spans="5:9" x14ac:dyDescent="0.25">
      <c r="E1253" s="135"/>
      <c r="F1253" s="135"/>
      <c r="G1253" s="135"/>
      <c r="H1253" s="135"/>
      <c r="I1253" s="135"/>
    </row>
    <row r="1254" spans="5:9" x14ac:dyDescent="0.25">
      <c r="E1254" s="135"/>
      <c r="F1254" s="135"/>
      <c r="G1254" s="135"/>
      <c r="H1254" s="135"/>
      <c r="I1254" s="135"/>
    </row>
    <row r="1255" spans="5:9" x14ac:dyDescent="0.25">
      <c r="E1255" s="135"/>
      <c r="F1255" s="135"/>
      <c r="G1255" s="135"/>
      <c r="H1255" s="135"/>
      <c r="I1255" s="135"/>
    </row>
    <row r="1256" spans="5:9" x14ac:dyDescent="0.25">
      <c r="E1256" s="135"/>
      <c r="F1256" s="135"/>
      <c r="G1256" s="135"/>
      <c r="H1256" s="135"/>
      <c r="I1256" s="135"/>
    </row>
    <row r="1257" spans="5:9" x14ac:dyDescent="0.25">
      <c r="E1257" s="135"/>
      <c r="F1257" s="135"/>
      <c r="G1257" s="135"/>
      <c r="H1257" s="135"/>
      <c r="I1257" s="135"/>
    </row>
    <row r="1258" spans="5:9" x14ac:dyDescent="0.25">
      <c r="E1258" s="135"/>
      <c r="F1258" s="135"/>
      <c r="G1258" s="135"/>
      <c r="H1258" s="135"/>
      <c r="I1258" s="135"/>
    </row>
    <row r="1259" spans="5:9" x14ac:dyDescent="0.25">
      <c r="E1259" s="135"/>
      <c r="F1259" s="135"/>
      <c r="G1259" s="135"/>
      <c r="H1259" s="135"/>
      <c r="I1259" s="135"/>
    </row>
    <row r="1260" spans="5:9" x14ac:dyDescent="0.25">
      <c r="E1260" s="135"/>
      <c r="F1260" s="135"/>
      <c r="G1260" s="135"/>
      <c r="H1260" s="135"/>
      <c r="I1260" s="135"/>
    </row>
    <row r="1261" spans="5:9" x14ac:dyDescent="0.25">
      <c r="E1261" s="135"/>
      <c r="F1261" s="135"/>
      <c r="G1261" s="135"/>
      <c r="H1261" s="135"/>
      <c r="I1261" s="135"/>
    </row>
    <row r="1262" spans="5:9" x14ac:dyDescent="0.25">
      <c r="E1262" s="135"/>
      <c r="F1262" s="135"/>
      <c r="G1262" s="135"/>
      <c r="H1262" s="135"/>
      <c r="I1262" s="135"/>
    </row>
    <row r="1263" spans="5:9" x14ac:dyDescent="0.25">
      <c r="E1263" s="135"/>
      <c r="F1263" s="135"/>
      <c r="G1263" s="135"/>
      <c r="H1263" s="135"/>
      <c r="I1263" s="135"/>
    </row>
    <row r="1264" spans="5:9" x14ac:dyDescent="0.25">
      <c r="E1264" s="135"/>
      <c r="F1264" s="135"/>
      <c r="G1264" s="135"/>
      <c r="H1264" s="135"/>
      <c r="I1264" s="135"/>
    </row>
    <row r="1265" spans="5:9" x14ac:dyDescent="0.25">
      <c r="E1265" s="135"/>
      <c r="F1265" s="135"/>
      <c r="G1265" s="135"/>
      <c r="H1265" s="135"/>
      <c r="I1265" s="135"/>
    </row>
    <row r="1266" spans="5:9" x14ac:dyDescent="0.25">
      <c r="E1266" s="135"/>
      <c r="F1266" s="135"/>
      <c r="G1266" s="135"/>
      <c r="H1266" s="135"/>
      <c r="I1266" s="135"/>
    </row>
    <row r="1267" spans="5:9" x14ac:dyDescent="0.25">
      <c r="E1267" s="135"/>
      <c r="F1267" s="135"/>
      <c r="G1267" s="135"/>
      <c r="H1267" s="135"/>
      <c r="I1267" s="135"/>
    </row>
    <row r="1268" spans="5:9" x14ac:dyDescent="0.25">
      <c r="E1268" s="135"/>
      <c r="F1268" s="135"/>
      <c r="G1268" s="135"/>
      <c r="H1268" s="135"/>
      <c r="I1268" s="135"/>
    </row>
    <row r="1269" spans="5:9" x14ac:dyDescent="0.25">
      <c r="E1269" s="135"/>
      <c r="F1269" s="135"/>
      <c r="G1269" s="135"/>
      <c r="H1269" s="135"/>
      <c r="I1269" s="135"/>
    </row>
    <row r="1270" spans="5:9" x14ac:dyDescent="0.25">
      <c r="E1270" s="135"/>
      <c r="F1270" s="135"/>
      <c r="G1270" s="135"/>
      <c r="H1270" s="135"/>
      <c r="I1270" s="135"/>
    </row>
    <row r="1271" spans="5:9" x14ac:dyDescent="0.25">
      <c r="E1271" s="135"/>
      <c r="F1271" s="135"/>
      <c r="G1271" s="135"/>
      <c r="H1271" s="135"/>
      <c r="I1271" s="135"/>
    </row>
    <row r="1272" spans="5:9" x14ac:dyDescent="0.25">
      <c r="E1272" s="135"/>
      <c r="F1272" s="135"/>
      <c r="G1272" s="135"/>
      <c r="H1272" s="135"/>
      <c r="I1272" s="135"/>
    </row>
    <row r="1273" spans="5:9" x14ac:dyDescent="0.25">
      <c r="E1273" s="135"/>
      <c r="F1273" s="135"/>
      <c r="G1273" s="135"/>
      <c r="H1273" s="135"/>
      <c r="I1273" s="135"/>
    </row>
    <row r="1274" spans="5:9" x14ac:dyDescent="0.25">
      <c r="E1274" s="135"/>
      <c r="F1274" s="135"/>
      <c r="G1274" s="135"/>
      <c r="H1274" s="135"/>
      <c r="I1274" s="135"/>
    </row>
    <row r="1275" spans="5:9" x14ac:dyDescent="0.25">
      <c r="E1275" s="135"/>
      <c r="F1275" s="135"/>
      <c r="G1275" s="135"/>
      <c r="H1275" s="135"/>
      <c r="I1275" s="135"/>
    </row>
    <row r="1276" spans="5:9" x14ac:dyDescent="0.25">
      <c r="E1276" s="135"/>
      <c r="F1276" s="135"/>
      <c r="G1276" s="135"/>
      <c r="H1276" s="135"/>
      <c r="I1276" s="135"/>
    </row>
    <row r="1277" spans="5:9" x14ac:dyDescent="0.25">
      <c r="E1277" s="135"/>
      <c r="F1277" s="135"/>
      <c r="G1277" s="135"/>
      <c r="H1277" s="135"/>
      <c r="I1277" s="135"/>
    </row>
    <row r="1278" spans="5:9" x14ac:dyDescent="0.25">
      <c r="E1278" s="135"/>
      <c r="F1278" s="135"/>
      <c r="G1278" s="135"/>
      <c r="H1278" s="135"/>
      <c r="I1278" s="135"/>
    </row>
    <row r="1279" spans="5:9" x14ac:dyDescent="0.25">
      <c r="E1279" s="135"/>
      <c r="F1279" s="135"/>
      <c r="G1279" s="135"/>
      <c r="H1279" s="135"/>
      <c r="I1279" s="135"/>
    </row>
    <row r="1280" spans="5:9" x14ac:dyDescent="0.25">
      <c r="E1280" s="135"/>
      <c r="F1280" s="135"/>
      <c r="G1280" s="135"/>
      <c r="H1280" s="135"/>
      <c r="I1280" s="135"/>
    </row>
    <row r="1281" spans="5:9" x14ac:dyDescent="0.25">
      <c r="E1281" s="135"/>
      <c r="F1281" s="135"/>
      <c r="G1281" s="135"/>
      <c r="H1281" s="135"/>
      <c r="I1281" s="135"/>
    </row>
    <row r="1282" spans="5:9" x14ac:dyDescent="0.25">
      <c r="E1282" s="135"/>
      <c r="F1282" s="135"/>
      <c r="G1282" s="135"/>
      <c r="H1282" s="135"/>
      <c r="I1282" s="135"/>
    </row>
    <row r="1283" spans="5:9" x14ac:dyDescent="0.25">
      <c r="E1283" s="135"/>
      <c r="F1283" s="135"/>
      <c r="G1283" s="135"/>
      <c r="H1283" s="135"/>
      <c r="I1283" s="135"/>
    </row>
    <row r="1284" spans="5:9" x14ac:dyDescent="0.25">
      <c r="E1284" s="135"/>
      <c r="F1284" s="135"/>
      <c r="G1284" s="135"/>
      <c r="H1284" s="135"/>
      <c r="I1284" s="135"/>
    </row>
    <row r="1285" spans="5:9" x14ac:dyDescent="0.25">
      <c r="E1285" s="135"/>
      <c r="F1285" s="135"/>
      <c r="G1285" s="135"/>
      <c r="H1285" s="135"/>
      <c r="I1285" s="135"/>
    </row>
    <row r="1286" spans="5:9" x14ac:dyDescent="0.25">
      <c r="E1286" s="135"/>
      <c r="F1286" s="135"/>
      <c r="G1286" s="135"/>
      <c r="H1286" s="135"/>
      <c r="I1286" s="135"/>
    </row>
    <row r="1287" spans="5:9" x14ac:dyDescent="0.25">
      <c r="E1287" s="135"/>
      <c r="F1287" s="135"/>
      <c r="G1287" s="135"/>
      <c r="H1287" s="135"/>
      <c r="I1287" s="135"/>
    </row>
    <row r="1288" spans="5:9" x14ac:dyDescent="0.25">
      <c r="E1288" s="135"/>
      <c r="F1288" s="135"/>
      <c r="G1288" s="135"/>
      <c r="H1288" s="135"/>
      <c r="I1288" s="135"/>
    </row>
    <row r="1289" spans="5:9" x14ac:dyDescent="0.25">
      <c r="E1289" s="135"/>
      <c r="F1289" s="135"/>
      <c r="G1289" s="135"/>
      <c r="H1289" s="135"/>
      <c r="I1289" s="135"/>
    </row>
    <row r="1290" spans="5:9" x14ac:dyDescent="0.25">
      <c r="E1290" s="135"/>
      <c r="F1290" s="135"/>
      <c r="G1290" s="135"/>
      <c r="H1290" s="135"/>
      <c r="I1290" s="135"/>
    </row>
    <row r="1291" spans="5:9" x14ac:dyDescent="0.25">
      <c r="E1291" s="135"/>
      <c r="F1291" s="135"/>
      <c r="G1291" s="135"/>
      <c r="H1291" s="135"/>
      <c r="I1291" s="135"/>
    </row>
    <row r="1292" spans="5:9" x14ac:dyDescent="0.25">
      <c r="E1292" s="135"/>
      <c r="F1292" s="135"/>
      <c r="G1292" s="135"/>
      <c r="H1292" s="135"/>
      <c r="I1292" s="135"/>
    </row>
    <row r="1293" spans="5:9" x14ac:dyDescent="0.25">
      <c r="E1293" s="135"/>
      <c r="F1293" s="135"/>
      <c r="G1293" s="135"/>
      <c r="H1293" s="135"/>
      <c r="I1293" s="135"/>
    </row>
    <row r="1294" spans="5:9" x14ac:dyDescent="0.25">
      <c r="E1294" s="135"/>
      <c r="F1294" s="135"/>
      <c r="G1294" s="135"/>
      <c r="H1294" s="135"/>
      <c r="I1294" s="135"/>
    </row>
    <row r="1295" spans="5:9" x14ac:dyDescent="0.25">
      <c r="E1295" s="135"/>
      <c r="F1295" s="135"/>
      <c r="G1295" s="135"/>
      <c r="H1295" s="135"/>
      <c r="I1295" s="135"/>
    </row>
    <row r="1296" spans="5:9" x14ac:dyDescent="0.25">
      <c r="E1296" s="135"/>
      <c r="F1296" s="135"/>
      <c r="G1296" s="135"/>
      <c r="H1296" s="135"/>
      <c r="I1296" s="135"/>
    </row>
    <row r="1297" spans="5:9" x14ac:dyDescent="0.25">
      <c r="E1297" s="135"/>
      <c r="F1297" s="135"/>
      <c r="G1297" s="135"/>
      <c r="H1297" s="135"/>
      <c r="I1297" s="135"/>
    </row>
    <row r="1298" spans="5:9" x14ac:dyDescent="0.25">
      <c r="E1298" s="135"/>
      <c r="F1298" s="135"/>
      <c r="G1298" s="135"/>
      <c r="H1298" s="135"/>
      <c r="I1298" s="135"/>
    </row>
    <row r="1299" spans="5:9" x14ac:dyDescent="0.25">
      <c r="E1299" s="135"/>
      <c r="F1299" s="135"/>
      <c r="G1299" s="135"/>
      <c r="H1299" s="135"/>
      <c r="I1299" s="135"/>
    </row>
    <row r="1300" spans="5:9" x14ac:dyDescent="0.25">
      <c r="E1300" s="135"/>
      <c r="F1300" s="135"/>
      <c r="G1300" s="135"/>
      <c r="H1300" s="135"/>
      <c r="I1300" s="135"/>
    </row>
    <row r="1301" spans="5:9" x14ac:dyDescent="0.25">
      <c r="E1301" s="135"/>
      <c r="F1301" s="135"/>
      <c r="G1301" s="135"/>
      <c r="H1301" s="135"/>
      <c r="I1301" s="135"/>
    </row>
    <row r="1302" spans="5:9" x14ac:dyDescent="0.25">
      <c r="E1302" s="135"/>
      <c r="F1302" s="135"/>
      <c r="G1302" s="135"/>
      <c r="H1302" s="135"/>
      <c r="I1302" s="135"/>
    </row>
    <row r="1303" spans="5:9" x14ac:dyDescent="0.25">
      <c r="E1303" s="135"/>
      <c r="F1303" s="135"/>
      <c r="G1303" s="135"/>
      <c r="H1303" s="135"/>
      <c r="I1303" s="135"/>
    </row>
    <row r="1304" spans="5:9" x14ac:dyDescent="0.25">
      <c r="E1304" s="135"/>
      <c r="F1304" s="135"/>
      <c r="G1304" s="135"/>
      <c r="H1304" s="135"/>
      <c r="I1304" s="135"/>
    </row>
    <row r="1305" spans="5:9" x14ac:dyDescent="0.25">
      <c r="E1305" s="135"/>
      <c r="F1305" s="135"/>
      <c r="G1305" s="135"/>
      <c r="H1305" s="135"/>
      <c r="I1305" s="135"/>
    </row>
    <row r="1306" spans="5:9" x14ac:dyDescent="0.25">
      <c r="E1306" s="135"/>
      <c r="F1306" s="135"/>
      <c r="G1306" s="135"/>
      <c r="H1306" s="135"/>
      <c r="I1306" s="135"/>
    </row>
    <row r="1307" spans="5:9" x14ac:dyDescent="0.25">
      <c r="E1307" s="135"/>
      <c r="F1307" s="135"/>
      <c r="G1307" s="135"/>
      <c r="H1307" s="135"/>
      <c r="I1307" s="135"/>
    </row>
    <row r="1308" spans="5:9" x14ac:dyDescent="0.25">
      <c r="E1308" s="135"/>
      <c r="F1308" s="135"/>
      <c r="G1308" s="135"/>
      <c r="H1308" s="135"/>
      <c r="I1308" s="135"/>
    </row>
    <row r="1309" spans="5:9" x14ac:dyDescent="0.25">
      <c r="E1309" s="135"/>
      <c r="F1309" s="135"/>
      <c r="G1309" s="135"/>
      <c r="H1309" s="135"/>
      <c r="I1309" s="135"/>
    </row>
    <row r="1310" spans="5:9" x14ac:dyDescent="0.25">
      <c r="E1310" s="135"/>
      <c r="F1310" s="135"/>
      <c r="G1310" s="135"/>
      <c r="H1310" s="135"/>
      <c r="I1310" s="135"/>
    </row>
    <row r="1311" spans="5:9" x14ac:dyDescent="0.25">
      <c r="E1311" s="135"/>
      <c r="F1311" s="135"/>
      <c r="G1311" s="135"/>
      <c r="H1311" s="135"/>
      <c r="I1311" s="135"/>
    </row>
    <row r="1312" spans="5:9" x14ac:dyDescent="0.25">
      <c r="E1312" s="135"/>
      <c r="F1312" s="135"/>
      <c r="G1312" s="135"/>
      <c r="H1312" s="135"/>
      <c r="I1312" s="135"/>
    </row>
    <row r="1313" spans="5:9" x14ac:dyDescent="0.25">
      <c r="E1313" s="135"/>
      <c r="F1313" s="135"/>
      <c r="G1313" s="135"/>
      <c r="H1313" s="135"/>
      <c r="I1313" s="135"/>
    </row>
    <row r="1314" spans="5:9" x14ac:dyDescent="0.25">
      <c r="E1314" s="135"/>
      <c r="F1314" s="135"/>
      <c r="G1314" s="135"/>
      <c r="H1314" s="135"/>
      <c r="I1314" s="135"/>
    </row>
    <row r="1315" spans="5:9" x14ac:dyDescent="0.25">
      <c r="E1315" s="135"/>
      <c r="F1315" s="135"/>
      <c r="G1315" s="135"/>
      <c r="H1315" s="135"/>
      <c r="I1315" s="135"/>
    </row>
    <row r="1316" spans="5:9" x14ac:dyDescent="0.25">
      <c r="E1316" s="135"/>
      <c r="F1316" s="135"/>
      <c r="G1316" s="135"/>
      <c r="H1316" s="135"/>
      <c r="I1316" s="135"/>
    </row>
    <row r="1317" spans="5:9" x14ac:dyDescent="0.25">
      <c r="E1317" s="135"/>
      <c r="F1317" s="135"/>
      <c r="G1317" s="135"/>
      <c r="H1317" s="135"/>
      <c r="I1317" s="135"/>
    </row>
    <row r="1318" spans="5:9" x14ac:dyDescent="0.25">
      <c r="E1318" s="135"/>
      <c r="F1318" s="135"/>
      <c r="G1318" s="135"/>
      <c r="H1318" s="135"/>
      <c r="I1318" s="135"/>
    </row>
    <row r="1319" spans="5:9" x14ac:dyDescent="0.25">
      <c r="E1319" s="135"/>
      <c r="F1319" s="135"/>
      <c r="G1319" s="135"/>
      <c r="H1319" s="135"/>
      <c r="I1319" s="135"/>
    </row>
    <row r="1320" spans="5:9" x14ac:dyDescent="0.25">
      <c r="E1320" s="135"/>
      <c r="F1320" s="135"/>
      <c r="G1320" s="135"/>
      <c r="H1320" s="135"/>
      <c r="I1320" s="135"/>
    </row>
    <row r="1321" spans="5:9" x14ac:dyDescent="0.25">
      <c r="E1321" s="135"/>
      <c r="F1321" s="135"/>
      <c r="G1321" s="135"/>
      <c r="H1321" s="135"/>
      <c r="I1321" s="135"/>
    </row>
    <row r="1322" spans="5:9" x14ac:dyDescent="0.25">
      <c r="E1322" s="135"/>
      <c r="F1322" s="135"/>
      <c r="G1322" s="135"/>
      <c r="H1322" s="135"/>
      <c r="I1322" s="135"/>
    </row>
    <row r="1323" spans="5:9" x14ac:dyDescent="0.25">
      <c r="E1323" s="135"/>
      <c r="F1323" s="135"/>
      <c r="G1323" s="135"/>
      <c r="H1323" s="135"/>
      <c r="I1323" s="135"/>
    </row>
    <row r="1324" spans="5:9" x14ac:dyDescent="0.25">
      <c r="E1324" s="135"/>
      <c r="F1324" s="135"/>
      <c r="G1324" s="135"/>
      <c r="H1324" s="135"/>
      <c r="I1324" s="135"/>
    </row>
    <row r="1325" spans="5:9" x14ac:dyDescent="0.25">
      <c r="E1325" s="135"/>
      <c r="F1325" s="135"/>
      <c r="G1325" s="135"/>
      <c r="H1325" s="135"/>
      <c r="I1325" s="135"/>
    </row>
    <row r="1326" spans="5:9" x14ac:dyDescent="0.25">
      <c r="E1326" s="135"/>
      <c r="F1326" s="135"/>
      <c r="G1326" s="135"/>
      <c r="H1326" s="135"/>
      <c r="I1326" s="135"/>
    </row>
    <row r="1327" spans="5:9" x14ac:dyDescent="0.25">
      <c r="E1327" s="135"/>
      <c r="F1327" s="135"/>
      <c r="G1327" s="135"/>
      <c r="H1327" s="135"/>
      <c r="I1327" s="135"/>
    </row>
    <row r="1328" spans="5:9" x14ac:dyDescent="0.25">
      <c r="E1328" s="135"/>
      <c r="F1328" s="135"/>
      <c r="G1328" s="135"/>
      <c r="H1328" s="135"/>
      <c r="I1328" s="135"/>
    </row>
    <row r="1329" spans="5:9" x14ac:dyDescent="0.25">
      <c r="E1329" s="135"/>
      <c r="F1329" s="135"/>
      <c r="G1329" s="135"/>
      <c r="H1329" s="135"/>
      <c r="I1329" s="135"/>
    </row>
    <row r="1330" spans="5:9" x14ac:dyDescent="0.25">
      <c r="E1330" s="135"/>
      <c r="F1330" s="135"/>
      <c r="G1330" s="135"/>
      <c r="H1330" s="135"/>
      <c r="I1330" s="135"/>
    </row>
    <row r="1331" spans="5:9" x14ac:dyDescent="0.25">
      <c r="E1331" s="135"/>
      <c r="F1331" s="135"/>
      <c r="G1331" s="135"/>
      <c r="H1331" s="135"/>
      <c r="I1331" s="135"/>
    </row>
    <row r="1332" spans="5:9" x14ac:dyDescent="0.25">
      <c r="E1332" s="135"/>
      <c r="F1332" s="135"/>
      <c r="G1332" s="135"/>
      <c r="H1332" s="135"/>
      <c r="I1332" s="135"/>
    </row>
    <row r="1333" spans="5:9" x14ac:dyDescent="0.25">
      <c r="E1333" s="135"/>
      <c r="F1333" s="135"/>
      <c r="G1333" s="135"/>
      <c r="H1333" s="135"/>
      <c r="I1333" s="135"/>
    </row>
    <row r="1334" spans="5:9" x14ac:dyDescent="0.25">
      <c r="E1334" s="135"/>
      <c r="F1334" s="135"/>
      <c r="G1334" s="135"/>
      <c r="H1334" s="135"/>
      <c r="I1334" s="135"/>
    </row>
    <row r="1335" spans="5:9" x14ac:dyDescent="0.25">
      <c r="E1335" s="135"/>
      <c r="F1335" s="135"/>
      <c r="G1335" s="135"/>
      <c r="H1335" s="135"/>
      <c r="I1335" s="135"/>
    </row>
    <row r="1336" spans="5:9" x14ac:dyDescent="0.25">
      <c r="E1336" s="135"/>
      <c r="F1336" s="135"/>
      <c r="G1336" s="135"/>
      <c r="H1336" s="135"/>
      <c r="I1336" s="135"/>
    </row>
    <row r="1337" spans="5:9" x14ac:dyDescent="0.25">
      <c r="E1337" s="135"/>
      <c r="F1337" s="135"/>
      <c r="G1337" s="135"/>
      <c r="H1337" s="135"/>
      <c r="I1337" s="135"/>
    </row>
    <row r="1338" spans="5:9" x14ac:dyDescent="0.25">
      <c r="E1338" s="135"/>
      <c r="F1338" s="135"/>
      <c r="G1338" s="135"/>
      <c r="H1338" s="135"/>
      <c r="I1338" s="135"/>
    </row>
    <row r="1339" spans="5:9" x14ac:dyDescent="0.25">
      <c r="E1339" s="135"/>
      <c r="F1339" s="135"/>
      <c r="G1339" s="135"/>
      <c r="H1339" s="135"/>
      <c r="I1339" s="135"/>
    </row>
    <row r="1340" spans="5:9" x14ac:dyDescent="0.25">
      <c r="E1340" s="135"/>
      <c r="F1340" s="135"/>
      <c r="G1340" s="135"/>
      <c r="H1340" s="135"/>
      <c r="I1340" s="135"/>
    </row>
    <row r="1341" spans="5:9" x14ac:dyDescent="0.25">
      <c r="E1341" s="135"/>
      <c r="F1341" s="135"/>
      <c r="G1341" s="135"/>
      <c r="H1341" s="135"/>
      <c r="I1341" s="135"/>
    </row>
    <row r="1342" spans="5:9" x14ac:dyDescent="0.25">
      <c r="E1342" s="135"/>
      <c r="F1342" s="135"/>
      <c r="G1342" s="135"/>
      <c r="H1342" s="135"/>
      <c r="I1342" s="135"/>
    </row>
    <row r="1343" spans="5:9" x14ac:dyDescent="0.25">
      <c r="E1343" s="135"/>
      <c r="F1343" s="135"/>
      <c r="G1343" s="135"/>
      <c r="H1343" s="135"/>
      <c r="I1343" s="135"/>
    </row>
    <row r="1344" spans="5:9" x14ac:dyDescent="0.25">
      <c r="E1344" s="135"/>
      <c r="F1344" s="135"/>
      <c r="G1344" s="135"/>
      <c r="H1344" s="135"/>
      <c r="I1344" s="135"/>
    </row>
    <row r="1345" spans="5:9" x14ac:dyDescent="0.25">
      <c r="E1345" s="135"/>
      <c r="F1345" s="135"/>
      <c r="G1345" s="135"/>
      <c r="H1345" s="135"/>
      <c r="I1345" s="135"/>
    </row>
    <row r="1346" spans="5:9" x14ac:dyDescent="0.25">
      <c r="E1346" s="135"/>
      <c r="F1346" s="135"/>
      <c r="G1346" s="135"/>
      <c r="H1346" s="135"/>
      <c r="I1346" s="135"/>
    </row>
    <row r="1347" spans="5:9" x14ac:dyDescent="0.25">
      <c r="E1347" s="135"/>
      <c r="F1347" s="135"/>
      <c r="G1347" s="135"/>
      <c r="H1347" s="135"/>
      <c r="I1347" s="135"/>
    </row>
    <row r="1348" spans="5:9" x14ac:dyDescent="0.25">
      <c r="E1348" s="135"/>
      <c r="F1348" s="135"/>
      <c r="G1348" s="135"/>
      <c r="H1348" s="135"/>
      <c r="I1348" s="135"/>
    </row>
    <row r="1349" spans="5:9" x14ac:dyDescent="0.25">
      <c r="E1349" s="135"/>
      <c r="F1349" s="135"/>
      <c r="G1349" s="135"/>
      <c r="H1349" s="135"/>
      <c r="I1349" s="135"/>
    </row>
    <row r="1350" spans="5:9" x14ac:dyDescent="0.25">
      <c r="E1350" s="135"/>
      <c r="F1350" s="135"/>
      <c r="G1350" s="135"/>
      <c r="H1350" s="135"/>
      <c r="I1350" s="135"/>
    </row>
    <row r="1351" spans="5:9" x14ac:dyDescent="0.25">
      <c r="E1351" s="135"/>
      <c r="F1351" s="135"/>
      <c r="G1351" s="135"/>
      <c r="H1351" s="135"/>
      <c r="I1351" s="135"/>
    </row>
    <row r="1352" spans="5:9" x14ac:dyDescent="0.25">
      <c r="E1352" s="135"/>
      <c r="F1352" s="135"/>
      <c r="G1352" s="135"/>
      <c r="H1352" s="135"/>
      <c r="I1352" s="135"/>
    </row>
    <row r="1353" spans="5:9" x14ac:dyDescent="0.25">
      <c r="E1353" s="135"/>
      <c r="F1353" s="135"/>
      <c r="G1353" s="135"/>
      <c r="H1353" s="135"/>
      <c r="I1353" s="135"/>
    </row>
    <row r="1354" spans="5:9" x14ac:dyDescent="0.25">
      <c r="E1354" s="135"/>
      <c r="F1354" s="135"/>
      <c r="G1354" s="135"/>
      <c r="H1354" s="135"/>
      <c r="I1354" s="135"/>
    </row>
    <row r="1355" spans="5:9" x14ac:dyDescent="0.25">
      <c r="E1355" s="135"/>
      <c r="F1355" s="135"/>
      <c r="G1355" s="135"/>
      <c r="H1355" s="135"/>
      <c r="I1355" s="135"/>
    </row>
    <row r="1356" spans="5:9" x14ac:dyDescent="0.25">
      <c r="E1356" s="135"/>
      <c r="F1356" s="135"/>
      <c r="G1356" s="135"/>
      <c r="H1356" s="135"/>
      <c r="I1356" s="135"/>
    </row>
    <row r="1357" spans="5:9" x14ac:dyDescent="0.25">
      <c r="E1357" s="135"/>
      <c r="F1357" s="135"/>
      <c r="G1357" s="135"/>
      <c r="H1357" s="135"/>
      <c r="I1357" s="135"/>
    </row>
    <row r="1358" spans="5:9" x14ac:dyDescent="0.25">
      <c r="E1358" s="135"/>
      <c r="F1358" s="135"/>
      <c r="G1358" s="135"/>
      <c r="H1358" s="135"/>
      <c r="I1358" s="135"/>
    </row>
    <row r="1359" spans="5:9" x14ac:dyDescent="0.25">
      <c r="E1359" s="135"/>
      <c r="F1359" s="135"/>
      <c r="G1359" s="135"/>
      <c r="H1359" s="135"/>
      <c r="I1359" s="135"/>
    </row>
    <row r="1360" spans="5:9" x14ac:dyDescent="0.25">
      <c r="E1360" s="135"/>
      <c r="F1360" s="135"/>
      <c r="G1360" s="135"/>
      <c r="H1360" s="135"/>
      <c r="I1360" s="135"/>
    </row>
    <row r="1361" spans="5:9" x14ac:dyDescent="0.25">
      <c r="E1361" s="135"/>
      <c r="F1361" s="135"/>
      <c r="G1361" s="135"/>
      <c r="H1361" s="135"/>
      <c r="I1361" s="135"/>
    </row>
    <row r="1362" spans="5:9" x14ac:dyDescent="0.25">
      <c r="E1362" s="135"/>
      <c r="F1362" s="135"/>
      <c r="G1362" s="135"/>
      <c r="H1362" s="135"/>
      <c r="I1362" s="135"/>
    </row>
    <row r="1363" spans="5:9" x14ac:dyDescent="0.25">
      <c r="E1363" s="135"/>
      <c r="F1363" s="135"/>
      <c r="G1363" s="135"/>
      <c r="H1363" s="135"/>
      <c r="I1363" s="135"/>
    </row>
    <row r="1364" spans="5:9" x14ac:dyDescent="0.25">
      <c r="E1364" s="135"/>
      <c r="F1364" s="135"/>
      <c r="G1364" s="135"/>
      <c r="H1364" s="135"/>
      <c r="I1364" s="135"/>
    </row>
    <row r="1365" spans="5:9" x14ac:dyDescent="0.25">
      <c r="E1365" s="135"/>
      <c r="F1365" s="135"/>
      <c r="G1365" s="135"/>
      <c r="H1365" s="135"/>
      <c r="I1365" s="135"/>
    </row>
    <row r="1366" spans="5:9" x14ac:dyDescent="0.25">
      <c r="E1366" s="135"/>
      <c r="F1366" s="135"/>
      <c r="G1366" s="135"/>
      <c r="H1366" s="135"/>
      <c r="I1366" s="135"/>
    </row>
    <row r="1367" spans="5:9" x14ac:dyDescent="0.25">
      <c r="E1367" s="135"/>
      <c r="F1367" s="135"/>
      <c r="G1367" s="135"/>
      <c r="H1367" s="135"/>
      <c r="I1367" s="135"/>
    </row>
    <row r="1368" spans="5:9" x14ac:dyDescent="0.25">
      <c r="E1368" s="135"/>
      <c r="F1368" s="135"/>
      <c r="G1368" s="135"/>
      <c r="H1368" s="135"/>
      <c r="I1368" s="135"/>
    </row>
    <row r="1369" spans="5:9" x14ac:dyDescent="0.25">
      <c r="E1369" s="135"/>
      <c r="F1369" s="135"/>
      <c r="G1369" s="135"/>
      <c r="H1369" s="135"/>
      <c r="I1369" s="135"/>
    </row>
    <row r="1370" spans="5:9" x14ac:dyDescent="0.25">
      <c r="E1370" s="135"/>
      <c r="F1370" s="135"/>
      <c r="G1370" s="135"/>
      <c r="H1370" s="135"/>
      <c r="I1370" s="135"/>
    </row>
    <row r="1371" spans="5:9" x14ac:dyDescent="0.25">
      <c r="E1371" s="135"/>
      <c r="F1371" s="135"/>
      <c r="G1371" s="135"/>
      <c r="H1371" s="135"/>
      <c r="I1371" s="135"/>
    </row>
    <row r="1372" spans="5:9" x14ac:dyDescent="0.25">
      <c r="E1372" s="135"/>
      <c r="F1372" s="135"/>
      <c r="G1372" s="135"/>
      <c r="H1372" s="135"/>
      <c r="I1372" s="135"/>
    </row>
    <row r="1373" spans="5:9" x14ac:dyDescent="0.25">
      <c r="E1373" s="135"/>
      <c r="F1373" s="135"/>
      <c r="G1373" s="135"/>
      <c r="H1373" s="135"/>
      <c r="I1373" s="135"/>
    </row>
    <row r="1374" spans="5:9" x14ac:dyDescent="0.25">
      <c r="E1374" s="135"/>
      <c r="F1374" s="135"/>
      <c r="G1374" s="135"/>
      <c r="H1374" s="135"/>
      <c r="I1374" s="135"/>
    </row>
    <row r="1375" spans="5:9" x14ac:dyDescent="0.25">
      <c r="E1375" s="135"/>
      <c r="F1375" s="135"/>
      <c r="G1375" s="135"/>
      <c r="H1375" s="135"/>
      <c r="I1375" s="135"/>
    </row>
    <row r="1376" spans="5:9" x14ac:dyDescent="0.25">
      <c r="E1376" s="135"/>
      <c r="F1376" s="135"/>
      <c r="G1376" s="135"/>
      <c r="H1376" s="135"/>
      <c r="I1376" s="135"/>
    </row>
    <row r="1377" spans="5:9" x14ac:dyDescent="0.25">
      <c r="E1377" s="135"/>
      <c r="F1377" s="135"/>
      <c r="G1377" s="135"/>
      <c r="H1377" s="135"/>
      <c r="I1377" s="135"/>
    </row>
    <row r="1378" spans="5:9" x14ac:dyDescent="0.25">
      <c r="E1378" s="135"/>
      <c r="F1378" s="135"/>
      <c r="G1378" s="135"/>
      <c r="H1378" s="135"/>
      <c r="I1378" s="135"/>
    </row>
    <row r="1379" spans="5:9" x14ac:dyDescent="0.25">
      <c r="E1379" s="135"/>
      <c r="F1379" s="135"/>
      <c r="G1379" s="135"/>
      <c r="H1379" s="135"/>
      <c r="I1379" s="135"/>
    </row>
    <row r="1380" spans="5:9" x14ac:dyDescent="0.25">
      <c r="E1380" s="135"/>
      <c r="F1380" s="135"/>
      <c r="G1380" s="135"/>
      <c r="H1380" s="135"/>
      <c r="I1380" s="135"/>
    </row>
    <row r="1381" spans="5:9" x14ac:dyDescent="0.25">
      <c r="E1381" s="135"/>
      <c r="F1381" s="135"/>
      <c r="G1381" s="135"/>
      <c r="H1381" s="135"/>
      <c r="I1381" s="135"/>
    </row>
    <row r="1382" spans="5:9" x14ac:dyDescent="0.25">
      <c r="E1382" s="135"/>
      <c r="F1382" s="135"/>
      <c r="G1382" s="135"/>
      <c r="H1382" s="135"/>
      <c r="I1382" s="135"/>
    </row>
    <row r="1383" spans="5:9" x14ac:dyDescent="0.25">
      <c r="E1383" s="135"/>
      <c r="F1383" s="135"/>
      <c r="G1383" s="135"/>
      <c r="H1383" s="135"/>
      <c r="I1383" s="135"/>
    </row>
    <row r="1384" spans="5:9" x14ac:dyDescent="0.25">
      <c r="E1384" s="135"/>
      <c r="F1384" s="135"/>
      <c r="G1384" s="135"/>
      <c r="H1384" s="135"/>
      <c r="I1384" s="135"/>
    </row>
    <row r="1385" spans="5:9" x14ac:dyDescent="0.25">
      <c r="E1385" s="135"/>
      <c r="F1385" s="135"/>
      <c r="G1385" s="135"/>
      <c r="H1385" s="135"/>
      <c r="I1385" s="135"/>
    </row>
    <row r="1386" spans="5:9" x14ac:dyDescent="0.25">
      <c r="E1386" s="135"/>
      <c r="F1386" s="135"/>
      <c r="G1386" s="135"/>
      <c r="H1386" s="135"/>
      <c r="I1386" s="135"/>
    </row>
    <row r="1387" spans="5:9" x14ac:dyDescent="0.25">
      <c r="E1387" s="135"/>
      <c r="F1387" s="135"/>
      <c r="G1387" s="135"/>
      <c r="H1387" s="135"/>
      <c r="I1387" s="135"/>
    </row>
    <row r="1388" spans="5:9" x14ac:dyDescent="0.25">
      <c r="E1388" s="135"/>
      <c r="F1388" s="135"/>
      <c r="G1388" s="135"/>
      <c r="H1388" s="135"/>
      <c r="I1388" s="135"/>
    </row>
    <row r="1389" spans="5:9" x14ac:dyDescent="0.25">
      <c r="E1389" s="135"/>
      <c r="F1389" s="135"/>
      <c r="G1389" s="135"/>
      <c r="H1389" s="135"/>
      <c r="I1389" s="135"/>
    </row>
    <row r="1390" spans="5:9" x14ac:dyDescent="0.25">
      <c r="E1390" s="135"/>
      <c r="F1390" s="135"/>
      <c r="G1390" s="135"/>
      <c r="H1390" s="135"/>
      <c r="I1390" s="135"/>
    </row>
    <row r="1391" spans="5:9" x14ac:dyDescent="0.25">
      <c r="E1391" s="135"/>
      <c r="F1391" s="135"/>
      <c r="G1391" s="135"/>
      <c r="H1391" s="135"/>
      <c r="I1391" s="135"/>
    </row>
    <row r="1392" spans="5:9" x14ac:dyDescent="0.25">
      <c r="E1392" s="135"/>
      <c r="F1392" s="135"/>
      <c r="G1392" s="135"/>
      <c r="H1392" s="135"/>
      <c r="I1392" s="135"/>
    </row>
    <row r="1393" spans="5:9" x14ac:dyDescent="0.25">
      <c r="E1393" s="135"/>
      <c r="F1393" s="135"/>
      <c r="G1393" s="135"/>
      <c r="H1393" s="135"/>
      <c r="I1393" s="135"/>
    </row>
    <row r="1394" spans="5:9" x14ac:dyDescent="0.25">
      <c r="E1394" s="135"/>
      <c r="F1394" s="135"/>
      <c r="G1394" s="135"/>
      <c r="H1394" s="135"/>
      <c r="I1394" s="135"/>
    </row>
    <row r="1395" spans="5:9" x14ac:dyDescent="0.25">
      <c r="E1395" s="135"/>
      <c r="F1395" s="135"/>
      <c r="G1395" s="135"/>
      <c r="H1395" s="135"/>
      <c r="I1395" s="135"/>
    </row>
    <row r="1396" spans="5:9" x14ac:dyDescent="0.25">
      <c r="E1396" s="135"/>
      <c r="F1396" s="135"/>
      <c r="G1396" s="135"/>
      <c r="H1396" s="135"/>
      <c r="I1396" s="135"/>
    </row>
    <row r="1397" spans="5:9" x14ac:dyDescent="0.25">
      <c r="E1397" s="135"/>
      <c r="F1397" s="135"/>
      <c r="G1397" s="135"/>
      <c r="H1397" s="135"/>
      <c r="I1397" s="135"/>
    </row>
    <row r="1398" spans="5:9" x14ac:dyDescent="0.25">
      <c r="E1398" s="135"/>
      <c r="F1398" s="135"/>
      <c r="G1398" s="135"/>
      <c r="H1398" s="135"/>
      <c r="I1398" s="135"/>
    </row>
    <row r="1399" spans="5:9" x14ac:dyDescent="0.25">
      <c r="E1399" s="135"/>
      <c r="F1399" s="135"/>
      <c r="G1399" s="135"/>
      <c r="H1399" s="135"/>
      <c r="I1399" s="135"/>
    </row>
    <row r="1400" spans="5:9" x14ac:dyDescent="0.25">
      <c r="E1400" s="135"/>
      <c r="F1400" s="135"/>
      <c r="G1400" s="135"/>
      <c r="H1400" s="135"/>
      <c r="I1400" s="135"/>
    </row>
    <row r="1401" spans="5:9" x14ac:dyDescent="0.25">
      <c r="E1401" s="135"/>
      <c r="F1401" s="135"/>
      <c r="G1401" s="135"/>
      <c r="H1401" s="135"/>
      <c r="I1401" s="135"/>
    </row>
    <row r="1402" spans="5:9" x14ac:dyDescent="0.25">
      <c r="E1402" s="135"/>
      <c r="F1402" s="135"/>
      <c r="G1402" s="135"/>
      <c r="H1402" s="135"/>
      <c r="I1402" s="135"/>
    </row>
    <row r="1403" spans="5:9" x14ac:dyDescent="0.25">
      <c r="E1403" s="135"/>
      <c r="F1403" s="135"/>
      <c r="G1403" s="135"/>
      <c r="H1403" s="135"/>
      <c r="I1403" s="135"/>
    </row>
    <row r="1404" spans="5:9" x14ac:dyDescent="0.25">
      <c r="E1404" s="135"/>
      <c r="F1404" s="135"/>
      <c r="G1404" s="135"/>
      <c r="H1404" s="135"/>
      <c r="I1404" s="135"/>
    </row>
    <row r="1405" spans="5:9" x14ac:dyDescent="0.25">
      <c r="E1405" s="135"/>
      <c r="F1405" s="135"/>
      <c r="G1405" s="135"/>
      <c r="H1405" s="135"/>
      <c r="I1405" s="135"/>
    </row>
    <row r="1406" spans="5:9" x14ac:dyDescent="0.25">
      <c r="E1406" s="135"/>
      <c r="F1406" s="135"/>
      <c r="G1406" s="135"/>
      <c r="H1406" s="135"/>
      <c r="I1406" s="135"/>
    </row>
    <row r="1407" spans="5:9" x14ac:dyDescent="0.25">
      <c r="E1407" s="135"/>
      <c r="F1407" s="135"/>
      <c r="G1407" s="135"/>
      <c r="H1407" s="135"/>
      <c r="I1407" s="135"/>
    </row>
    <row r="1408" spans="5:9" x14ac:dyDescent="0.25">
      <c r="E1408" s="135"/>
      <c r="F1408" s="135"/>
      <c r="G1408" s="135"/>
      <c r="H1408" s="135"/>
      <c r="I1408" s="135"/>
    </row>
    <row r="1409" spans="5:9" x14ac:dyDescent="0.25">
      <c r="E1409" s="135"/>
      <c r="F1409" s="135"/>
      <c r="G1409" s="135"/>
      <c r="H1409" s="135"/>
      <c r="I1409" s="135"/>
    </row>
    <row r="1410" spans="5:9" x14ac:dyDescent="0.25">
      <c r="E1410" s="135"/>
      <c r="F1410" s="135"/>
      <c r="G1410" s="135"/>
      <c r="H1410" s="135"/>
      <c r="I1410" s="135"/>
    </row>
    <row r="1411" spans="5:9" x14ac:dyDescent="0.25">
      <c r="E1411" s="135"/>
      <c r="F1411" s="135"/>
      <c r="G1411" s="135"/>
      <c r="H1411" s="135"/>
      <c r="I1411" s="135"/>
    </row>
    <row r="1412" spans="5:9" x14ac:dyDescent="0.25">
      <c r="E1412" s="135"/>
      <c r="F1412" s="135"/>
      <c r="G1412" s="135"/>
      <c r="H1412" s="135"/>
      <c r="I1412" s="135"/>
    </row>
    <row r="1413" spans="5:9" x14ac:dyDescent="0.25">
      <c r="E1413" s="135"/>
      <c r="F1413" s="135"/>
      <c r="G1413" s="135"/>
      <c r="H1413" s="135"/>
      <c r="I1413" s="135"/>
    </row>
    <row r="1414" spans="5:9" x14ac:dyDescent="0.25">
      <c r="E1414" s="135"/>
      <c r="F1414" s="135"/>
      <c r="G1414" s="135"/>
      <c r="H1414" s="135"/>
      <c r="I1414" s="135"/>
    </row>
    <row r="1415" spans="5:9" x14ac:dyDescent="0.25">
      <c r="E1415" s="135"/>
      <c r="F1415" s="135"/>
      <c r="G1415" s="135"/>
      <c r="H1415" s="135"/>
      <c r="I1415" s="135"/>
    </row>
    <row r="1416" spans="5:9" x14ac:dyDescent="0.25">
      <c r="E1416" s="135"/>
      <c r="F1416" s="135"/>
      <c r="G1416" s="135"/>
      <c r="H1416" s="135"/>
      <c r="I1416" s="135"/>
    </row>
    <row r="1417" spans="5:9" x14ac:dyDescent="0.25">
      <c r="E1417" s="135"/>
      <c r="F1417" s="135"/>
      <c r="G1417" s="135"/>
      <c r="H1417" s="135"/>
      <c r="I1417" s="135"/>
    </row>
    <row r="1418" spans="5:9" x14ac:dyDescent="0.25">
      <c r="E1418" s="135"/>
      <c r="F1418" s="135"/>
      <c r="G1418" s="135"/>
      <c r="H1418" s="135"/>
      <c r="I1418" s="135"/>
    </row>
    <row r="1419" spans="5:9" x14ac:dyDescent="0.25">
      <c r="E1419" s="135"/>
      <c r="F1419" s="135"/>
      <c r="G1419" s="135"/>
      <c r="H1419" s="135"/>
      <c r="I1419" s="135"/>
    </row>
    <row r="1420" spans="5:9" x14ac:dyDescent="0.25">
      <c r="E1420" s="135"/>
      <c r="F1420" s="135"/>
      <c r="G1420" s="135"/>
      <c r="H1420" s="135"/>
      <c r="I1420" s="135"/>
    </row>
    <row r="1421" spans="5:9" x14ac:dyDescent="0.25">
      <c r="E1421" s="135"/>
      <c r="F1421" s="135"/>
      <c r="G1421" s="135"/>
      <c r="H1421" s="135"/>
      <c r="I1421" s="135"/>
    </row>
    <row r="1422" spans="5:9" x14ac:dyDescent="0.25">
      <c r="E1422" s="135"/>
      <c r="F1422" s="135"/>
      <c r="G1422" s="135"/>
      <c r="H1422" s="135"/>
      <c r="I1422" s="135"/>
    </row>
    <row r="1423" spans="5:9" x14ac:dyDescent="0.25">
      <c r="E1423" s="135"/>
      <c r="F1423" s="135"/>
      <c r="G1423" s="135"/>
      <c r="H1423" s="135"/>
      <c r="I1423" s="135"/>
    </row>
    <row r="1424" spans="5:9" x14ac:dyDescent="0.25">
      <c r="E1424" s="135"/>
      <c r="F1424" s="135"/>
      <c r="G1424" s="135"/>
      <c r="H1424" s="135"/>
      <c r="I1424" s="135"/>
    </row>
    <row r="1425" spans="5:9" x14ac:dyDescent="0.25">
      <c r="E1425" s="135"/>
      <c r="F1425" s="135"/>
      <c r="G1425" s="135"/>
      <c r="H1425" s="135"/>
      <c r="I1425" s="135"/>
    </row>
    <row r="1426" spans="5:9" x14ac:dyDescent="0.25">
      <c r="E1426" s="135"/>
      <c r="F1426" s="135"/>
      <c r="G1426" s="135"/>
      <c r="H1426" s="135"/>
      <c r="I1426" s="135"/>
    </row>
    <row r="1427" spans="5:9" x14ac:dyDescent="0.25">
      <c r="E1427" s="135"/>
      <c r="F1427" s="135"/>
      <c r="G1427" s="135"/>
      <c r="H1427" s="135"/>
      <c r="I1427" s="135"/>
    </row>
    <row r="1428" spans="5:9" x14ac:dyDescent="0.25">
      <c r="E1428" s="135"/>
      <c r="F1428" s="135"/>
      <c r="G1428" s="135"/>
      <c r="H1428" s="135"/>
      <c r="I1428" s="135"/>
    </row>
    <row r="1429" spans="5:9" x14ac:dyDescent="0.25">
      <c r="E1429" s="135"/>
      <c r="F1429" s="135"/>
      <c r="G1429" s="135"/>
      <c r="H1429" s="135"/>
      <c r="I1429" s="135"/>
    </row>
    <row r="1430" spans="5:9" x14ac:dyDescent="0.25">
      <c r="E1430" s="135"/>
      <c r="F1430" s="135"/>
      <c r="G1430" s="135"/>
      <c r="H1430" s="135"/>
      <c r="I1430" s="135"/>
    </row>
    <row r="1431" spans="5:9" x14ac:dyDescent="0.25">
      <c r="E1431" s="135"/>
      <c r="F1431" s="135"/>
      <c r="G1431" s="135"/>
      <c r="H1431" s="135"/>
      <c r="I1431" s="135"/>
    </row>
    <row r="1432" spans="5:9" x14ac:dyDescent="0.25">
      <c r="E1432" s="135"/>
      <c r="F1432" s="135"/>
      <c r="G1432" s="135"/>
      <c r="H1432" s="135"/>
      <c r="I1432" s="135"/>
    </row>
    <row r="1433" spans="5:9" x14ac:dyDescent="0.25">
      <c r="E1433" s="135"/>
      <c r="F1433" s="135"/>
      <c r="G1433" s="135"/>
      <c r="H1433" s="135"/>
      <c r="I1433" s="135"/>
    </row>
    <row r="1434" spans="5:9" x14ac:dyDescent="0.25">
      <c r="E1434" s="135"/>
      <c r="F1434" s="135"/>
      <c r="G1434" s="135"/>
      <c r="H1434" s="135"/>
      <c r="I1434" s="135"/>
    </row>
    <row r="1435" spans="5:9" x14ac:dyDescent="0.25">
      <c r="E1435" s="135"/>
      <c r="F1435" s="135"/>
      <c r="G1435" s="135"/>
      <c r="H1435" s="135"/>
      <c r="I1435" s="135"/>
    </row>
    <row r="1436" spans="5:9" x14ac:dyDescent="0.25">
      <c r="E1436" s="135"/>
      <c r="F1436" s="135"/>
      <c r="G1436" s="135"/>
      <c r="H1436" s="135"/>
      <c r="I1436" s="135"/>
    </row>
    <row r="1437" spans="5:9" x14ac:dyDescent="0.25">
      <c r="E1437" s="135"/>
      <c r="F1437" s="135"/>
      <c r="G1437" s="135"/>
      <c r="H1437" s="135"/>
      <c r="I1437" s="135"/>
    </row>
    <row r="1438" spans="5:9" x14ac:dyDescent="0.25">
      <c r="E1438" s="135"/>
      <c r="F1438" s="135"/>
      <c r="G1438" s="135"/>
      <c r="H1438" s="135"/>
      <c r="I1438" s="135"/>
    </row>
    <row r="1439" spans="5:9" x14ac:dyDescent="0.25">
      <c r="E1439" s="135"/>
      <c r="F1439" s="135"/>
      <c r="G1439" s="135"/>
      <c r="H1439" s="135"/>
      <c r="I1439" s="135"/>
    </row>
    <row r="1440" spans="5:9" x14ac:dyDescent="0.25">
      <c r="E1440" s="135"/>
      <c r="F1440" s="135"/>
      <c r="G1440" s="135"/>
      <c r="H1440" s="135"/>
      <c r="I1440" s="135"/>
    </row>
    <row r="1441" spans="5:9" x14ac:dyDescent="0.25">
      <c r="E1441" s="135"/>
      <c r="F1441" s="135"/>
      <c r="G1441" s="135"/>
      <c r="H1441" s="135"/>
      <c r="I1441" s="135"/>
    </row>
    <row r="1442" spans="5:9" x14ac:dyDescent="0.25">
      <c r="E1442" s="135"/>
      <c r="F1442" s="135"/>
      <c r="G1442" s="135"/>
      <c r="H1442" s="135"/>
      <c r="I1442" s="135"/>
    </row>
    <row r="1443" spans="5:9" x14ac:dyDescent="0.25">
      <c r="E1443" s="135"/>
      <c r="F1443" s="135"/>
      <c r="G1443" s="135"/>
      <c r="H1443" s="135"/>
      <c r="I1443" s="135"/>
    </row>
    <row r="1444" spans="5:9" x14ac:dyDescent="0.25">
      <c r="E1444" s="135"/>
      <c r="F1444" s="135"/>
      <c r="G1444" s="135"/>
      <c r="H1444" s="135"/>
      <c r="I1444" s="135"/>
    </row>
    <row r="1445" spans="5:9" x14ac:dyDescent="0.25">
      <c r="E1445" s="135"/>
      <c r="F1445" s="135"/>
      <c r="G1445" s="135"/>
      <c r="H1445" s="135"/>
      <c r="I1445" s="135"/>
    </row>
    <row r="1446" spans="5:9" x14ac:dyDescent="0.25">
      <c r="E1446" s="135"/>
      <c r="F1446" s="135"/>
      <c r="G1446" s="135"/>
      <c r="H1446" s="135"/>
      <c r="I1446" s="135"/>
    </row>
    <row r="1447" spans="5:9" x14ac:dyDescent="0.25">
      <c r="E1447" s="135"/>
      <c r="F1447" s="135"/>
      <c r="G1447" s="135"/>
      <c r="H1447" s="135"/>
      <c r="I1447" s="135"/>
    </row>
    <row r="1448" spans="5:9" x14ac:dyDescent="0.25">
      <c r="E1448" s="135"/>
      <c r="F1448" s="135"/>
      <c r="G1448" s="135"/>
      <c r="H1448" s="135"/>
      <c r="I1448" s="135"/>
    </row>
    <row r="1449" spans="5:9" x14ac:dyDescent="0.25">
      <c r="E1449" s="135"/>
      <c r="F1449" s="135"/>
      <c r="G1449" s="135"/>
      <c r="H1449" s="135"/>
      <c r="I1449" s="135"/>
    </row>
    <row r="1450" spans="5:9" x14ac:dyDescent="0.25">
      <c r="E1450" s="135"/>
      <c r="F1450" s="135"/>
      <c r="G1450" s="135"/>
      <c r="H1450" s="135"/>
      <c r="I1450" s="135"/>
    </row>
    <row r="1451" spans="5:9" x14ac:dyDescent="0.25">
      <c r="E1451" s="135"/>
      <c r="F1451" s="135"/>
      <c r="G1451" s="135"/>
      <c r="H1451" s="135"/>
      <c r="I1451" s="135"/>
    </row>
    <row r="1452" spans="5:9" x14ac:dyDescent="0.25">
      <c r="E1452" s="135"/>
      <c r="F1452" s="135"/>
      <c r="G1452" s="135"/>
      <c r="H1452" s="135"/>
      <c r="I1452" s="135"/>
    </row>
    <row r="1453" spans="5:9" x14ac:dyDescent="0.25">
      <c r="E1453" s="135"/>
      <c r="F1453" s="135"/>
      <c r="G1453" s="135"/>
      <c r="H1453" s="135"/>
      <c r="I1453" s="135"/>
    </row>
    <row r="1454" spans="5:9" x14ac:dyDescent="0.25">
      <c r="E1454" s="135"/>
      <c r="F1454" s="135"/>
      <c r="G1454" s="135"/>
      <c r="H1454" s="135"/>
      <c r="I1454" s="135"/>
    </row>
    <row r="1455" spans="5:9" x14ac:dyDescent="0.25">
      <c r="E1455" s="135"/>
      <c r="F1455" s="135"/>
      <c r="G1455" s="135"/>
      <c r="H1455" s="135"/>
      <c r="I1455" s="135"/>
    </row>
    <row r="1456" spans="5:9" x14ac:dyDescent="0.25">
      <c r="E1456" s="135"/>
      <c r="F1456" s="135"/>
      <c r="G1456" s="135"/>
      <c r="H1456" s="135"/>
      <c r="I1456" s="135"/>
    </row>
    <row r="1457" spans="5:9" x14ac:dyDescent="0.25">
      <c r="E1457" s="135"/>
      <c r="F1457" s="135"/>
      <c r="G1457" s="135"/>
      <c r="H1457" s="135"/>
      <c r="I1457" s="135"/>
    </row>
    <row r="1458" spans="5:9" x14ac:dyDescent="0.25">
      <c r="E1458" s="135"/>
      <c r="F1458" s="135"/>
      <c r="G1458" s="135"/>
      <c r="H1458" s="135"/>
      <c r="I1458" s="135"/>
    </row>
    <row r="1459" spans="5:9" x14ac:dyDescent="0.25">
      <c r="E1459" s="135"/>
      <c r="F1459" s="135"/>
      <c r="G1459" s="135"/>
      <c r="H1459" s="135"/>
      <c r="I1459" s="135"/>
    </row>
    <row r="1460" spans="5:9" x14ac:dyDescent="0.25">
      <c r="E1460" s="135"/>
      <c r="F1460" s="135"/>
      <c r="G1460" s="135"/>
      <c r="H1460" s="135"/>
      <c r="I1460" s="135"/>
    </row>
    <row r="1461" spans="5:9" x14ac:dyDescent="0.25">
      <c r="E1461" s="135"/>
      <c r="F1461" s="135"/>
      <c r="G1461" s="135"/>
      <c r="H1461" s="135"/>
      <c r="I1461" s="135"/>
    </row>
    <row r="1462" spans="5:9" x14ac:dyDescent="0.25">
      <c r="E1462" s="135"/>
      <c r="F1462" s="135"/>
      <c r="G1462" s="135"/>
      <c r="H1462" s="135"/>
      <c r="I1462" s="135"/>
    </row>
    <row r="1463" spans="5:9" x14ac:dyDescent="0.25">
      <c r="E1463" s="135"/>
      <c r="F1463" s="135"/>
      <c r="G1463" s="135"/>
      <c r="H1463" s="135"/>
      <c r="I1463" s="135"/>
    </row>
    <row r="1464" spans="5:9" x14ac:dyDescent="0.25">
      <c r="E1464" s="135"/>
      <c r="F1464" s="135"/>
      <c r="G1464" s="135"/>
      <c r="H1464" s="135"/>
      <c r="I1464" s="135"/>
    </row>
    <row r="1465" spans="5:9" x14ac:dyDescent="0.25">
      <c r="E1465" s="135"/>
      <c r="F1465" s="135"/>
      <c r="G1465" s="135"/>
      <c r="H1465" s="135"/>
      <c r="I1465" s="135"/>
    </row>
    <row r="1466" spans="5:9" x14ac:dyDescent="0.25">
      <c r="E1466" s="135"/>
      <c r="F1466" s="135"/>
      <c r="G1466" s="135"/>
      <c r="H1466" s="135"/>
      <c r="I1466" s="135"/>
    </row>
    <row r="1467" spans="5:9" x14ac:dyDescent="0.25">
      <c r="E1467" s="135"/>
      <c r="F1467" s="135"/>
      <c r="G1467" s="135"/>
      <c r="H1467" s="135"/>
      <c r="I1467" s="135"/>
    </row>
    <row r="1468" spans="5:9" x14ac:dyDescent="0.25">
      <c r="E1468" s="135"/>
      <c r="F1468" s="135"/>
      <c r="G1468" s="135"/>
      <c r="H1468" s="135"/>
      <c r="I1468" s="135"/>
    </row>
    <row r="1469" spans="5:9" x14ac:dyDescent="0.25">
      <c r="E1469" s="135"/>
      <c r="F1469" s="135"/>
      <c r="G1469" s="135"/>
      <c r="H1469" s="135"/>
      <c r="I1469" s="135"/>
    </row>
    <row r="1470" spans="5:9" x14ac:dyDescent="0.25">
      <c r="E1470" s="135"/>
      <c r="F1470" s="135"/>
      <c r="G1470" s="135"/>
      <c r="H1470" s="135"/>
      <c r="I1470" s="135"/>
    </row>
    <row r="1471" spans="5:9" x14ac:dyDescent="0.25">
      <c r="E1471" s="135"/>
      <c r="F1471" s="135"/>
      <c r="G1471" s="135"/>
      <c r="H1471" s="135"/>
      <c r="I1471" s="135"/>
    </row>
    <row r="1472" spans="5:9" x14ac:dyDescent="0.25">
      <c r="E1472" s="135"/>
      <c r="F1472" s="135"/>
      <c r="G1472" s="135"/>
      <c r="H1472" s="135"/>
      <c r="I1472" s="135"/>
    </row>
    <row r="1473" spans="5:9" x14ac:dyDescent="0.25">
      <c r="E1473" s="135"/>
      <c r="F1473" s="135"/>
      <c r="G1473" s="135"/>
      <c r="H1473" s="135"/>
      <c r="I1473" s="135"/>
    </row>
    <row r="1474" spans="5:9" x14ac:dyDescent="0.25">
      <c r="E1474" s="135"/>
      <c r="F1474" s="135"/>
      <c r="G1474" s="135"/>
      <c r="H1474" s="135"/>
      <c r="I1474" s="135"/>
    </row>
    <row r="1475" spans="5:9" x14ac:dyDescent="0.25">
      <c r="E1475" s="135"/>
      <c r="F1475" s="135"/>
      <c r="G1475" s="135"/>
      <c r="H1475" s="135"/>
      <c r="I1475" s="135"/>
    </row>
    <row r="1476" spans="5:9" x14ac:dyDescent="0.25">
      <c r="E1476" s="135"/>
      <c r="F1476" s="135"/>
      <c r="G1476" s="135"/>
      <c r="H1476" s="135"/>
      <c r="I1476" s="135"/>
    </row>
    <row r="1477" spans="5:9" x14ac:dyDescent="0.25">
      <c r="E1477" s="135"/>
      <c r="F1477" s="135"/>
      <c r="G1477" s="135"/>
      <c r="H1477" s="135"/>
      <c r="I1477" s="135"/>
    </row>
    <row r="1478" spans="5:9" x14ac:dyDescent="0.25">
      <c r="E1478" s="135"/>
      <c r="F1478" s="135"/>
      <c r="G1478" s="135"/>
      <c r="H1478" s="135"/>
      <c r="I1478" s="135"/>
    </row>
    <row r="1479" spans="5:9" x14ac:dyDescent="0.25">
      <c r="E1479" s="135"/>
      <c r="F1479" s="135"/>
      <c r="G1479" s="135"/>
      <c r="H1479" s="135"/>
      <c r="I1479" s="135"/>
    </row>
    <row r="1480" spans="5:9" x14ac:dyDescent="0.25">
      <c r="E1480" s="135"/>
      <c r="F1480" s="135"/>
      <c r="G1480" s="135"/>
      <c r="H1480" s="135"/>
      <c r="I1480" s="135"/>
    </row>
    <row r="1481" spans="5:9" x14ac:dyDescent="0.25">
      <c r="E1481" s="135"/>
      <c r="F1481" s="135"/>
      <c r="G1481" s="135"/>
      <c r="H1481" s="135"/>
      <c r="I1481" s="135"/>
    </row>
    <row r="1482" spans="5:9" x14ac:dyDescent="0.25">
      <c r="E1482" s="135"/>
      <c r="F1482" s="135"/>
      <c r="G1482" s="135"/>
      <c r="H1482" s="135"/>
      <c r="I1482" s="135"/>
    </row>
    <row r="1483" spans="5:9" x14ac:dyDescent="0.25">
      <c r="E1483" s="135"/>
      <c r="F1483" s="135"/>
      <c r="G1483" s="135"/>
      <c r="H1483" s="135"/>
      <c r="I1483" s="135"/>
    </row>
    <row r="1484" spans="5:9" x14ac:dyDescent="0.25">
      <c r="E1484" s="135"/>
      <c r="F1484" s="135"/>
      <c r="G1484" s="135"/>
      <c r="H1484" s="135"/>
      <c r="I1484" s="135"/>
    </row>
    <row r="1485" spans="5:9" x14ac:dyDescent="0.25">
      <c r="E1485" s="135"/>
      <c r="F1485" s="135"/>
      <c r="G1485" s="135"/>
      <c r="H1485" s="135"/>
      <c r="I1485" s="135"/>
    </row>
    <row r="1486" spans="5:9" x14ac:dyDescent="0.25">
      <c r="E1486" s="135"/>
      <c r="F1486" s="135"/>
      <c r="G1486" s="135"/>
      <c r="H1486" s="135"/>
      <c r="I1486" s="135"/>
    </row>
    <row r="1487" spans="5:9" x14ac:dyDescent="0.25">
      <c r="E1487" s="135"/>
      <c r="F1487" s="135"/>
      <c r="G1487" s="135"/>
      <c r="H1487" s="135"/>
      <c r="I1487" s="135"/>
    </row>
    <row r="1488" spans="5:9" x14ac:dyDescent="0.25">
      <c r="E1488" s="135"/>
      <c r="F1488" s="135"/>
      <c r="G1488" s="135"/>
      <c r="H1488" s="135"/>
      <c r="I1488" s="135"/>
    </row>
    <row r="1489" spans="5:9" x14ac:dyDescent="0.25">
      <c r="E1489" s="135"/>
      <c r="F1489" s="135"/>
      <c r="G1489" s="135"/>
      <c r="H1489" s="135"/>
      <c r="I1489" s="135"/>
    </row>
    <row r="1490" spans="5:9" x14ac:dyDescent="0.25">
      <c r="E1490" s="135"/>
      <c r="F1490" s="135"/>
      <c r="G1490" s="135"/>
      <c r="H1490" s="135"/>
      <c r="I1490" s="135"/>
    </row>
    <row r="1491" spans="5:9" x14ac:dyDescent="0.25">
      <c r="E1491" s="135"/>
      <c r="F1491" s="135"/>
      <c r="G1491" s="135"/>
      <c r="H1491" s="135"/>
      <c r="I1491" s="135"/>
    </row>
    <row r="1492" spans="5:9" x14ac:dyDescent="0.25">
      <c r="E1492" s="135"/>
      <c r="F1492" s="135"/>
      <c r="G1492" s="135"/>
      <c r="H1492" s="135"/>
      <c r="I1492" s="135"/>
    </row>
    <row r="1493" spans="5:9" x14ac:dyDescent="0.25">
      <c r="E1493" s="135"/>
      <c r="F1493" s="135"/>
      <c r="G1493" s="135"/>
      <c r="H1493" s="135"/>
      <c r="I1493" s="135"/>
    </row>
    <row r="1494" spans="5:9" x14ac:dyDescent="0.25">
      <c r="E1494" s="135"/>
      <c r="F1494" s="135"/>
      <c r="G1494" s="135"/>
      <c r="H1494" s="135"/>
      <c r="I1494" s="135"/>
    </row>
    <row r="1495" spans="5:9" x14ac:dyDescent="0.25">
      <c r="E1495" s="135"/>
      <c r="F1495" s="135"/>
      <c r="G1495" s="135"/>
      <c r="H1495" s="135"/>
      <c r="I1495" s="135"/>
    </row>
    <row r="1496" spans="5:9" x14ac:dyDescent="0.25">
      <c r="E1496" s="135"/>
      <c r="F1496" s="135"/>
      <c r="G1496" s="135"/>
      <c r="H1496" s="135"/>
      <c r="I1496" s="135"/>
    </row>
    <row r="1497" spans="5:9" x14ac:dyDescent="0.25">
      <c r="E1497" s="135"/>
      <c r="F1497" s="135"/>
      <c r="G1497" s="135"/>
      <c r="H1497" s="135"/>
      <c r="I1497" s="135"/>
    </row>
    <row r="1498" spans="5:9" x14ac:dyDescent="0.25">
      <c r="E1498" s="135"/>
      <c r="F1498" s="135"/>
      <c r="G1498" s="135"/>
      <c r="H1498" s="135"/>
      <c r="I1498" s="135"/>
    </row>
    <row r="1499" spans="5:9" x14ac:dyDescent="0.25">
      <c r="E1499" s="135"/>
      <c r="F1499" s="135"/>
      <c r="G1499" s="135"/>
      <c r="H1499" s="135"/>
      <c r="I1499" s="135"/>
    </row>
    <row r="1500" spans="5:9" x14ac:dyDescent="0.25">
      <c r="E1500" s="135"/>
      <c r="F1500" s="135"/>
      <c r="G1500" s="135"/>
      <c r="H1500" s="135"/>
      <c r="I1500" s="135"/>
    </row>
    <row r="1501" spans="5:9" x14ac:dyDescent="0.25">
      <c r="E1501" s="135"/>
      <c r="F1501" s="135"/>
      <c r="G1501" s="135"/>
      <c r="H1501" s="135"/>
      <c r="I1501" s="135"/>
    </row>
    <row r="1502" spans="5:9" x14ac:dyDescent="0.25">
      <c r="E1502" s="135"/>
      <c r="F1502" s="135"/>
      <c r="G1502" s="135"/>
      <c r="H1502" s="135"/>
      <c r="I1502" s="135"/>
    </row>
    <row r="1503" spans="5:9" x14ac:dyDescent="0.25">
      <c r="E1503" s="135"/>
      <c r="F1503" s="135"/>
      <c r="G1503" s="135"/>
      <c r="H1503" s="135"/>
      <c r="I1503" s="135"/>
    </row>
    <row r="1504" spans="5:9" x14ac:dyDescent="0.25">
      <c r="E1504" s="135"/>
      <c r="F1504" s="135"/>
      <c r="G1504" s="135"/>
      <c r="H1504" s="135"/>
      <c r="I1504" s="135"/>
    </row>
    <row r="1505" spans="5:9" x14ac:dyDescent="0.25">
      <c r="E1505" s="135"/>
      <c r="F1505" s="135"/>
      <c r="G1505" s="135"/>
      <c r="H1505" s="135"/>
      <c r="I1505" s="135"/>
    </row>
    <row r="1506" spans="5:9" x14ac:dyDescent="0.25">
      <c r="E1506" s="135"/>
      <c r="F1506" s="135"/>
      <c r="G1506" s="135"/>
      <c r="H1506" s="135"/>
      <c r="I1506" s="135"/>
    </row>
    <row r="1507" spans="5:9" x14ac:dyDescent="0.25">
      <c r="E1507" s="135"/>
      <c r="F1507" s="135"/>
      <c r="G1507" s="135"/>
      <c r="H1507" s="135"/>
      <c r="I1507" s="135"/>
    </row>
    <row r="1508" spans="5:9" x14ac:dyDescent="0.25">
      <c r="E1508" s="135"/>
      <c r="F1508" s="135"/>
      <c r="G1508" s="135"/>
      <c r="H1508" s="135"/>
      <c r="I1508" s="135"/>
    </row>
    <row r="1509" spans="5:9" x14ac:dyDescent="0.25">
      <c r="E1509" s="135"/>
      <c r="F1509" s="135"/>
      <c r="G1509" s="135"/>
      <c r="H1509" s="135"/>
      <c r="I1509" s="135"/>
    </row>
    <row r="1510" spans="5:9" x14ac:dyDescent="0.25">
      <c r="E1510" s="135"/>
      <c r="F1510" s="135"/>
      <c r="G1510" s="135"/>
      <c r="H1510" s="135"/>
      <c r="I1510" s="135"/>
    </row>
    <row r="1511" spans="5:9" x14ac:dyDescent="0.25">
      <c r="E1511" s="135"/>
      <c r="F1511" s="135"/>
      <c r="G1511" s="135"/>
      <c r="H1511" s="135"/>
      <c r="I1511" s="135"/>
    </row>
    <row r="1512" spans="5:9" x14ac:dyDescent="0.25">
      <c r="E1512" s="135"/>
      <c r="F1512" s="135"/>
      <c r="G1512" s="135"/>
      <c r="H1512" s="135"/>
      <c r="I1512" s="135"/>
    </row>
    <row r="1513" spans="5:9" x14ac:dyDescent="0.25">
      <c r="E1513" s="135"/>
      <c r="F1513" s="135"/>
      <c r="G1513" s="135"/>
      <c r="H1513" s="135"/>
      <c r="I1513" s="135"/>
    </row>
    <row r="1514" spans="5:9" x14ac:dyDescent="0.25">
      <c r="E1514" s="135"/>
      <c r="F1514" s="135"/>
      <c r="G1514" s="135"/>
      <c r="H1514" s="135"/>
      <c r="I1514" s="135"/>
    </row>
    <row r="1515" spans="5:9" x14ac:dyDescent="0.25">
      <c r="E1515" s="135"/>
      <c r="F1515" s="135"/>
      <c r="G1515" s="135"/>
      <c r="H1515" s="135"/>
      <c r="I1515" s="135"/>
    </row>
    <row r="1516" spans="5:9" x14ac:dyDescent="0.25">
      <c r="E1516" s="135"/>
      <c r="F1516" s="135"/>
      <c r="G1516" s="135"/>
      <c r="H1516" s="135"/>
      <c r="I1516" s="135"/>
    </row>
    <row r="1517" spans="5:9" x14ac:dyDescent="0.25">
      <c r="E1517" s="135"/>
      <c r="F1517" s="135"/>
      <c r="G1517" s="135"/>
      <c r="H1517" s="135"/>
      <c r="I1517" s="135"/>
    </row>
    <row r="1518" spans="5:9" x14ac:dyDescent="0.25">
      <c r="E1518" s="135"/>
      <c r="F1518" s="135"/>
      <c r="G1518" s="135"/>
      <c r="H1518" s="135"/>
      <c r="I1518" s="135"/>
    </row>
    <row r="1519" spans="5:9" x14ac:dyDescent="0.25">
      <c r="E1519" s="135"/>
      <c r="F1519" s="135"/>
      <c r="G1519" s="135"/>
      <c r="H1519" s="135"/>
      <c r="I1519" s="135"/>
    </row>
    <row r="1520" spans="5:9" x14ac:dyDescent="0.25">
      <c r="E1520" s="135"/>
      <c r="F1520" s="135"/>
      <c r="G1520" s="135"/>
      <c r="H1520" s="135"/>
      <c r="I1520" s="135"/>
    </row>
    <row r="1521" spans="5:9" x14ac:dyDescent="0.25">
      <c r="E1521" s="135"/>
      <c r="F1521" s="135"/>
      <c r="G1521" s="135"/>
      <c r="H1521" s="135"/>
      <c r="I1521" s="135"/>
    </row>
    <row r="1522" spans="5:9" x14ac:dyDescent="0.25">
      <c r="E1522" s="135"/>
      <c r="F1522" s="135"/>
      <c r="G1522" s="135"/>
      <c r="H1522" s="135"/>
      <c r="I1522" s="135"/>
    </row>
    <row r="1523" spans="5:9" x14ac:dyDescent="0.25">
      <c r="E1523" s="135"/>
      <c r="F1523" s="135"/>
      <c r="G1523" s="135"/>
      <c r="H1523" s="135"/>
      <c r="I1523" s="135"/>
    </row>
    <row r="1524" spans="5:9" x14ac:dyDescent="0.25">
      <c r="E1524" s="135"/>
      <c r="F1524" s="135"/>
      <c r="G1524" s="135"/>
      <c r="H1524" s="135"/>
      <c r="I1524" s="135"/>
    </row>
    <row r="1525" spans="5:9" x14ac:dyDescent="0.25">
      <c r="E1525" s="135"/>
      <c r="F1525" s="135"/>
      <c r="G1525" s="135"/>
      <c r="H1525" s="135"/>
      <c r="I1525" s="135"/>
    </row>
    <row r="1526" spans="5:9" x14ac:dyDescent="0.25">
      <c r="E1526" s="135"/>
      <c r="F1526" s="135"/>
      <c r="G1526" s="135"/>
      <c r="H1526" s="135"/>
      <c r="I1526" s="135"/>
    </row>
    <row r="1527" spans="5:9" x14ac:dyDescent="0.25">
      <c r="E1527" s="135"/>
      <c r="F1527" s="135"/>
      <c r="G1527" s="135"/>
      <c r="H1527" s="135"/>
      <c r="I1527" s="135"/>
    </row>
    <row r="1528" spans="5:9" x14ac:dyDescent="0.25">
      <c r="E1528" s="135"/>
      <c r="F1528" s="135"/>
      <c r="G1528" s="135"/>
      <c r="H1528" s="135"/>
      <c r="I1528" s="135"/>
    </row>
    <row r="1529" spans="5:9" x14ac:dyDescent="0.25">
      <c r="E1529" s="135"/>
      <c r="F1529" s="135"/>
      <c r="G1529" s="135"/>
      <c r="H1529" s="135"/>
      <c r="I1529" s="135"/>
    </row>
    <row r="1530" spans="5:9" x14ac:dyDescent="0.25">
      <c r="E1530" s="135"/>
      <c r="F1530" s="135"/>
      <c r="G1530" s="135"/>
      <c r="H1530" s="135"/>
      <c r="I1530" s="135"/>
    </row>
    <row r="1531" spans="5:9" x14ac:dyDescent="0.25">
      <c r="E1531" s="135"/>
      <c r="F1531" s="135"/>
      <c r="G1531" s="135"/>
      <c r="H1531" s="135"/>
      <c r="I1531" s="135"/>
    </row>
    <row r="1532" spans="5:9" x14ac:dyDescent="0.25">
      <c r="E1532" s="135"/>
      <c r="F1532" s="135"/>
      <c r="G1532" s="135"/>
      <c r="H1532" s="135"/>
      <c r="I1532" s="135"/>
    </row>
    <row r="1533" spans="5:9" x14ac:dyDescent="0.25">
      <c r="E1533" s="135"/>
      <c r="F1533" s="135"/>
      <c r="G1533" s="135"/>
      <c r="H1533" s="135"/>
      <c r="I1533" s="135"/>
    </row>
    <row r="1534" spans="5:9" x14ac:dyDescent="0.25">
      <c r="E1534" s="135"/>
      <c r="F1534" s="135"/>
      <c r="G1534" s="135"/>
      <c r="H1534" s="135"/>
      <c r="I1534" s="135"/>
    </row>
    <row r="1535" spans="5:9" x14ac:dyDescent="0.25">
      <c r="E1535" s="135"/>
      <c r="F1535" s="135"/>
      <c r="G1535" s="135"/>
      <c r="H1535" s="135"/>
      <c r="I1535" s="135"/>
    </row>
    <row r="1536" spans="5:9" x14ac:dyDescent="0.25">
      <c r="E1536" s="135"/>
      <c r="F1536" s="135"/>
      <c r="G1536" s="135"/>
      <c r="H1536" s="135"/>
      <c r="I1536" s="135"/>
    </row>
    <row r="1537" spans="5:9" x14ac:dyDescent="0.25">
      <c r="E1537" s="135"/>
      <c r="F1537" s="135"/>
      <c r="G1537" s="135"/>
      <c r="H1537" s="135"/>
      <c r="I1537" s="135"/>
    </row>
    <row r="1538" spans="5:9" x14ac:dyDescent="0.25">
      <c r="E1538" s="135"/>
      <c r="F1538" s="135"/>
      <c r="G1538" s="135"/>
      <c r="H1538" s="135"/>
      <c r="I1538" s="135"/>
    </row>
    <row r="1539" spans="5:9" x14ac:dyDescent="0.25">
      <c r="E1539" s="135"/>
      <c r="F1539" s="135"/>
      <c r="G1539" s="135"/>
      <c r="H1539" s="135"/>
      <c r="I1539" s="135"/>
    </row>
    <row r="1540" spans="5:9" x14ac:dyDescent="0.25">
      <c r="E1540" s="135"/>
      <c r="F1540" s="135"/>
      <c r="G1540" s="135"/>
      <c r="H1540" s="135"/>
      <c r="I1540" s="135"/>
    </row>
    <row r="1541" spans="5:9" x14ac:dyDescent="0.25">
      <c r="E1541" s="135"/>
      <c r="F1541" s="135"/>
      <c r="G1541" s="135"/>
      <c r="H1541" s="135"/>
      <c r="I1541" s="135"/>
    </row>
    <row r="1542" spans="5:9" x14ac:dyDescent="0.25">
      <c r="E1542" s="135"/>
      <c r="F1542" s="135"/>
      <c r="G1542" s="135"/>
      <c r="H1542" s="135"/>
      <c r="I1542" s="135"/>
    </row>
    <row r="1543" spans="5:9" x14ac:dyDescent="0.25">
      <c r="E1543" s="135"/>
      <c r="F1543" s="135"/>
      <c r="G1543" s="135"/>
      <c r="H1543" s="135"/>
      <c r="I1543" s="135"/>
    </row>
    <row r="1544" spans="5:9" x14ac:dyDescent="0.25">
      <c r="E1544" s="135"/>
      <c r="F1544" s="135"/>
      <c r="G1544" s="135"/>
      <c r="H1544" s="135"/>
      <c r="I1544" s="135"/>
    </row>
    <row r="1545" spans="5:9" x14ac:dyDescent="0.25">
      <c r="E1545" s="135"/>
      <c r="F1545" s="135"/>
      <c r="G1545" s="135"/>
      <c r="H1545" s="135"/>
      <c r="I1545" s="135"/>
    </row>
    <row r="1546" spans="5:9" x14ac:dyDescent="0.25">
      <c r="E1546" s="135"/>
      <c r="F1546" s="135"/>
      <c r="G1546" s="135"/>
      <c r="H1546" s="135"/>
      <c r="I1546" s="135"/>
    </row>
    <row r="1547" spans="5:9" x14ac:dyDescent="0.25">
      <c r="E1547" s="135"/>
      <c r="F1547" s="135"/>
      <c r="G1547" s="135"/>
      <c r="H1547" s="135"/>
      <c r="I1547" s="135"/>
    </row>
    <row r="1548" spans="5:9" x14ac:dyDescent="0.25">
      <c r="E1548" s="135"/>
      <c r="F1548" s="135"/>
      <c r="G1548" s="135"/>
      <c r="H1548" s="135"/>
      <c r="I1548" s="135"/>
    </row>
    <row r="1549" spans="5:9" x14ac:dyDescent="0.25">
      <c r="E1549" s="135"/>
      <c r="F1549" s="135"/>
      <c r="G1549" s="135"/>
      <c r="H1549" s="135"/>
      <c r="I1549" s="135"/>
    </row>
    <row r="1550" spans="5:9" x14ac:dyDescent="0.25">
      <c r="E1550" s="135"/>
      <c r="F1550" s="135"/>
      <c r="G1550" s="135"/>
      <c r="H1550" s="135"/>
      <c r="I1550" s="135"/>
    </row>
    <row r="1551" spans="5:9" x14ac:dyDescent="0.25">
      <c r="E1551" s="135"/>
      <c r="F1551" s="135"/>
      <c r="G1551" s="135"/>
      <c r="H1551" s="135"/>
      <c r="I1551" s="135"/>
    </row>
    <row r="1552" spans="5:9" x14ac:dyDescent="0.25">
      <c r="E1552" s="135"/>
      <c r="F1552" s="135"/>
      <c r="G1552" s="135"/>
      <c r="H1552" s="135"/>
      <c r="I1552" s="135"/>
    </row>
    <row r="1553" spans="5:9" x14ac:dyDescent="0.25">
      <c r="E1553" s="135"/>
      <c r="F1553" s="135"/>
      <c r="G1553" s="135"/>
      <c r="H1553" s="135"/>
      <c r="I1553" s="135"/>
    </row>
    <row r="1554" spans="5:9" x14ac:dyDescent="0.25">
      <c r="E1554" s="135"/>
      <c r="F1554" s="135"/>
      <c r="G1554" s="135"/>
      <c r="H1554" s="135"/>
      <c r="I1554" s="135"/>
    </row>
    <row r="1555" spans="5:9" x14ac:dyDescent="0.25">
      <c r="E1555" s="135"/>
      <c r="F1555" s="135"/>
      <c r="G1555" s="135"/>
      <c r="H1555" s="135"/>
      <c r="I1555" s="135"/>
    </row>
    <row r="1556" spans="5:9" x14ac:dyDescent="0.25">
      <c r="E1556" s="135"/>
      <c r="F1556" s="135"/>
      <c r="G1556" s="135"/>
      <c r="H1556" s="135"/>
      <c r="I1556" s="135"/>
    </row>
    <row r="1557" spans="5:9" x14ac:dyDescent="0.25">
      <c r="E1557" s="135"/>
      <c r="F1557" s="135"/>
      <c r="G1557" s="135"/>
      <c r="H1557" s="135"/>
      <c r="I1557" s="135"/>
    </row>
    <row r="1558" spans="5:9" x14ac:dyDescent="0.25">
      <c r="E1558" s="135"/>
      <c r="F1558" s="135"/>
      <c r="G1558" s="135"/>
      <c r="H1558" s="135"/>
      <c r="I1558" s="135"/>
    </row>
    <row r="1559" spans="5:9" x14ac:dyDescent="0.25">
      <c r="E1559" s="135"/>
      <c r="F1559" s="135"/>
      <c r="G1559" s="135"/>
      <c r="H1559" s="135"/>
      <c r="I1559" s="135"/>
    </row>
    <row r="1560" spans="5:9" x14ac:dyDescent="0.25">
      <c r="E1560" s="135"/>
      <c r="F1560" s="135"/>
      <c r="G1560" s="135"/>
      <c r="H1560" s="135"/>
      <c r="I1560" s="135"/>
    </row>
    <row r="1561" spans="5:9" x14ac:dyDescent="0.25">
      <c r="E1561" s="135"/>
      <c r="F1561" s="135"/>
      <c r="G1561" s="135"/>
      <c r="H1561" s="135"/>
      <c r="I1561" s="135"/>
    </row>
    <row r="1562" spans="5:9" x14ac:dyDescent="0.25">
      <c r="E1562" s="135"/>
      <c r="F1562" s="135"/>
      <c r="G1562" s="135"/>
      <c r="H1562" s="135"/>
      <c r="I1562" s="135"/>
    </row>
    <row r="1563" spans="5:9" x14ac:dyDescent="0.25">
      <c r="E1563" s="135"/>
      <c r="F1563" s="135"/>
      <c r="G1563" s="135"/>
      <c r="H1563" s="135"/>
      <c r="I1563" s="135"/>
    </row>
    <row r="1564" spans="5:9" x14ac:dyDescent="0.25">
      <c r="E1564" s="135"/>
      <c r="F1564" s="135"/>
      <c r="G1564" s="135"/>
      <c r="H1564" s="135"/>
      <c r="I1564" s="135"/>
    </row>
    <row r="1565" spans="5:9" x14ac:dyDescent="0.25">
      <c r="E1565" s="135"/>
      <c r="F1565" s="135"/>
      <c r="G1565" s="135"/>
      <c r="H1565" s="135"/>
      <c r="I1565" s="135"/>
    </row>
    <row r="1566" spans="5:9" x14ac:dyDescent="0.25">
      <c r="E1566" s="135"/>
      <c r="F1566" s="135"/>
      <c r="G1566" s="135"/>
      <c r="H1566" s="135"/>
      <c r="I1566" s="135"/>
    </row>
    <row r="1567" spans="5:9" x14ac:dyDescent="0.25">
      <c r="E1567" s="135"/>
      <c r="F1567" s="135"/>
      <c r="G1567" s="135"/>
      <c r="H1567" s="135"/>
      <c r="I1567" s="135"/>
    </row>
    <row r="1568" spans="5:9" x14ac:dyDescent="0.25">
      <c r="E1568" s="135"/>
      <c r="F1568" s="135"/>
      <c r="G1568" s="135"/>
      <c r="H1568" s="135"/>
      <c r="I1568" s="135"/>
    </row>
    <row r="1569" spans="5:9" x14ac:dyDescent="0.25">
      <c r="E1569" s="135"/>
      <c r="F1569" s="135"/>
      <c r="G1569" s="135"/>
      <c r="H1569" s="135"/>
      <c r="I1569" s="135"/>
    </row>
    <row r="1570" spans="5:9" x14ac:dyDescent="0.25">
      <c r="E1570" s="135"/>
      <c r="F1570" s="135"/>
      <c r="G1570" s="135"/>
      <c r="H1570" s="135"/>
      <c r="I1570" s="135"/>
    </row>
    <row r="1571" spans="5:9" x14ac:dyDescent="0.25">
      <c r="E1571" s="135"/>
      <c r="F1571" s="135"/>
      <c r="G1571" s="135"/>
      <c r="H1571" s="135"/>
      <c r="I1571" s="135"/>
    </row>
    <row r="1572" spans="5:9" x14ac:dyDescent="0.25">
      <c r="E1572" s="135"/>
      <c r="F1572" s="135"/>
      <c r="G1572" s="135"/>
      <c r="H1572" s="135"/>
      <c r="I1572" s="135"/>
    </row>
    <row r="1573" spans="5:9" x14ac:dyDescent="0.25">
      <c r="E1573" s="135"/>
      <c r="F1573" s="135"/>
      <c r="G1573" s="135"/>
      <c r="H1573" s="135"/>
      <c r="I1573" s="135"/>
    </row>
    <row r="1574" spans="5:9" x14ac:dyDescent="0.25">
      <c r="E1574" s="135"/>
      <c r="F1574" s="135"/>
      <c r="G1574" s="135"/>
      <c r="H1574" s="135"/>
      <c r="I1574" s="135"/>
    </row>
    <row r="1575" spans="5:9" x14ac:dyDescent="0.25">
      <c r="E1575" s="135"/>
      <c r="F1575" s="135"/>
      <c r="G1575" s="135"/>
      <c r="H1575" s="135"/>
      <c r="I1575" s="135"/>
    </row>
    <row r="1576" spans="5:9" x14ac:dyDescent="0.25">
      <c r="E1576" s="135"/>
      <c r="F1576" s="135"/>
      <c r="G1576" s="135"/>
      <c r="H1576" s="135"/>
      <c r="I1576" s="135"/>
    </row>
    <row r="1577" spans="5:9" x14ac:dyDescent="0.25">
      <c r="E1577" s="135"/>
      <c r="F1577" s="135"/>
      <c r="G1577" s="135"/>
      <c r="H1577" s="135"/>
      <c r="I1577" s="135"/>
    </row>
    <row r="1578" spans="5:9" x14ac:dyDescent="0.25">
      <c r="E1578" s="135"/>
      <c r="F1578" s="135"/>
      <c r="G1578" s="135"/>
      <c r="H1578" s="135"/>
      <c r="I1578" s="135"/>
    </row>
    <row r="1579" spans="5:9" x14ac:dyDescent="0.25">
      <c r="E1579" s="135"/>
      <c r="F1579" s="135"/>
      <c r="G1579" s="135"/>
      <c r="H1579" s="135"/>
      <c r="I1579" s="135"/>
    </row>
    <row r="1580" spans="5:9" x14ac:dyDescent="0.25">
      <c r="E1580" s="135"/>
      <c r="F1580" s="135"/>
      <c r="G1580" s="135"/>
      <c r="H1580" s="135"/>
      <c r="I1580" s="135"/>
    </row>
    <row r="1581" spans="5:9" x14ac:dyDescent="0.25">
      <c r="E1581" s="135"/>
      <c r="F1581" s="135"/>
      <c r="G1581" s="135"/>
      <c r="H1581" s="135"/>
      <c r="I1581" s="135"/>
    </row>
    <row r="1582" spans="5:9" x14ac:dyDescent="0.25">
      <c r="E1582" s="135"/>
      <c r="F1582" s="135"/>
      <c r="G1582" s="135"/>
      <c r="H1582" s="135"/>
      <c r="I1582" s="135"/>
    </row>
    <row r="1583" spans="5:9" x14ac:dyDescent="0.25">
      <c r="E1583" s="135"/>
      <c r="F1583" s="135"/>
      <c r="G1583" s="135"/>
      <c r="H1583" s="135"/>
      <c r="I1583" s="135"/>
    </row>
    <row r="1584" spans="5:9" x14ac:dyDescent="0.25">
      <c r="E1584" s="135"/>
      <c r="F1584" s="135"/>
      <c r="G1584" s="135"/>
      <c r="H1584" s="135"/>
      <c r="I1584" s="135"/>
    </row>
    <row r="1585" spans="5:9" x14ac:dyDescent="0.25">
      <c r="E1585" s="135"/>
      <c r="F1585" s="135"/>
      <c r="G1585" s="135"/>
      <c r="H1585" s="135"/>
      <c r="I1585" s="135"/>
    </row>
    <row r="1586" spans="5:9" x14ac:dyDescent="0.25">
      <c r="E1586" s="135"/>
      <c r="F1586" s="135"/>
      <c r="G1586" s="135"/>
      <c r="H1586" s="135"/>
      <c r="I1586" s="135"/>
    </row>
    <row r="1587" spans="5:9" x14ac:dyDescent="0.25">
      <c r="E1587" s="135"/>
      <c r="F1587" s="135"/>
      <c r="G1587" s="135"/>
      <c r="H1587" s="135"/>
      <c r="I1587" s="135"/>
    </row>
    <row r="1588" spans="5:9" x14ac:dyDescent="0.25">
      <c r="E1588" s="135"/>
      <c r="F1588" s="135"/>
      <c r="G1588" s="135"/>
      <c r="H1588" s="135"/>
      <c r="I1588" s="135"/>
    </row>
    <row r="1589" spans="5:9" x14ac:dyDescent="0.25">
      <c r="E1589" s="135"/>
      <c r="F1589" s="135"/>
      <c r="G1589" s="135"/>
      <c r="H1589" s="135"/>
      <c r="I1589" s="135"/>
    </row>
    <row r="1590" spans="5:9" x14ac:dyDescent="0.25">
      <c r="E1590" s="135"/>
      <c r="F1590" s="135"/>
      <c r="G1590" s="135"/>
      <c r="H1590" s="135"/>
      <c r="I1590" s="135"/>
    </row>
    <row r="1591" spans="5:9" x14ac:dyDescent="0.25">
      <c r="E1591" s="135"/>
      <c r="F1591" s="135"/>
      <c r="G1591" s="135"/>
      <c r="H1591" s="135"/>
      <c r="I1591" s="135"/>
    </row>
    <row r="1592" spans="5:9" x14ac:dyDescent="0.25">
      <c r="E1592" s="135"/>
      <c r="F1592" s="135"/>
      <c r="G1592" s="135"/>
      <c r="H1592" s="135"/>
      <c r="I1592" s="135"/>
    </row>
    <row r="1593" spans="5:9" x14ac:dyDescent="0.25">
      <c r="E1593" s="135"/>
      <c r="F1593" s="135"/>
      <c r="G1593" s="135"/>
      <c r="H1593" s="135"/>
      <c r="I1593" s="135"/>
    </row>
    <row r="1594" spans="5:9" x14ac:dyDescent="0.25">
      <c r="E1594" s="135"/>
      <c r="F1594" s="135"/>
      <c r="G1594" s="135"/>
      <c r="H1594" s="135"/>
      <c r="I1594" s="135"/>
    </row>
    <row r="1595" spans="5:9" x14ac:dyDescent="0.25">
      <c r="E1595" s="135"/>
      <c r="F1595" s="135"/>
      <c r="G1595" s="135"/>
      <c r="H1595" s="135"/>
      <c r="I1595" s="135"/>
    </row>
    <row r="1596" spans="5:9" x14ac:dyDescent="0.25">
      <c r="E1596" s="135"/>
      <c r="F1596" s="135"/>
      <c r="G1596" s="135"/>
      <c r="H1596" s="135"/>
      <c r="I1596" s="135"/>
    </row>
    <row r="1597" spans="5:9" x14ac:dyDescent="0.25">
      <c r="E1597" s="135"/>
      <c r="F1597" s="135"/>
      <c r="G1597" s="135"/>
      <c r="H1597" s="135"/>
      <c r="I1597" s="135"/>
    </row>
    <row r="1598" spans="5:9" x14ac:dyDescent="0.25">
      <c r="E1598" s="135"/>
      <c r="F1598" s="135"/>
      <c r="G1598" s="135"/>
      <c r="H1598" s="135"/>
      <c r="I1598" s="135"/>
    </row>
    <row r="1599" spans="5:9" x14ac:dyDescent="0.25">
      <c r="E1599" s="135"/>
      <c r="F1599" s="135"/>
      <c r="G1599" s="135"/>
      <c r="H1599" s="135"/>
      <c r="I1599" s="135"/>
    </row>
    <row r="1600" spans="5:9" x14ac:dyDescent="0.25">
      <c r="E1600" s="135"/>
      <c r="F1600" s="135"/>
      <c r="G1600" s="135"/>
      <c r="H1600" s="135"/>
      <c r="I1600" s="135"/>
    </row>
    <row r="1601" spans="5:9" x14ac:dyDescent="0.25">
      <c r="E1601" s="135"/>
      <c r="F1601" s="135"/>
      <c r="G1601" s="135"/>
      <c r="H1601" s="135"/>
      <c r="I1601" s="135"/>
    </row>
    <row r="1602" spans="5:9" x14ac:dyDescent="0.25">
      <c r="E1602" s="135"/>
      <c r="F1602" s="135"/>
      <c r="G1602" s="135"/>
      <c r="H1602" s="135"/>
      <c r="I1602" s="135"/>
    </row>
    <row r="1603" spans="5:9" x14ac:dyDescent="0.25">
      <c r="E1603" s="135"/>
      <c r="F1603" s="135"/>
      <c r="G1603" s="135"/>
      <c r="H1603" s="135"/>
      <c r="I1603" s="135"/>
    </row>
    <row r="1604" spans="5:9" x14ac:dyDescent="0.25">
      <c r="E1604" s="135"/>
      <c r="F1604" s="135"/>
      <c r="G1604" s="135"/>
      <c r="H1604" s="135"/>
      <c r="I1604" s="135"/>
    </row>
    <row r="1605" spans="5:9" x14ac:dyDescent="0.25">
      <c r="E1605" s="135"/>
      <c r="F1605" s="135"/>
      <c r="G1605" s="135"/>
      <c r="H1605" s="135"/>
      <c r="I1605" s="135"/>
    </row>
    <row r="1606" spans="5:9" x14ac:dyDescent="0.25">
      <c r="E1606" s="135"/>
      <c r="F1606" s="135"/>
      <c r="G1606" s="135"/>
      <c r="H1606" s="135"/>
      <c r="I1606" s="135"/>
    </row>
    <row r="1607" spans="5:9" x14ac:dyDescent="0.25">
      <c r="E1607" s="135"/>
      <c r="F1607" s="135"/>
      <c r="G1607" s="135"/>
      <c r="H1607" s="135"/>
      <c r="I1607" s="135"/>
    </row>
    <row r="1608" spans="5:9" x14ac:dyDescent="0.25">
      <c r="E1608" s="135"/>
      <c r="F1608" s="135"/>
      <c r="G1608" s="135"/>
      <c r="H1608" s="135"/>
      <c r="I1608" s="135"/>
    </row>
    <row r="1609" spans="5:9" x14ac:dyDescent="0.25">
      <c r="E1609" s="135"/>
      <c r="F1609" s="135"/>
      <c r="G1609" s="135"/>
      <c r="H1609" s="135"/>
      <c r="I1609" s="135"/>
    </row>
    <row r="1610" spans="5:9" x14ac:dyDescent="0.25">
      <c r="E1610" s="135"/>
      <c r="F1610" s="135"/>
      <c r="G1610" s="135"/>
      <c r="H1610" s="135"/>
      <c r="I1610" s="135"/>
    </row>
    <row r="1611" spans="5:9" x14ac:dyDescent="0.25">
      <c r="E1611" s="135"/>
      <c r="F1611" s="135"/>
      <c r="G1611" s="135"/>
      <c r="H1611" s="135"/>
      <c r="I1611" s="135"/>
    </row>
    <row r="1612" spans="5:9" x14ac:dyDescent="0.25">
      <c r="E1612" s="135"/>
      <c r="F1612" s="135"/>
      <c r="G1612" s="135"/>
      <c r="H1612" s="135"/>
      <c r="I1612" s="135"/>
    </row>
    <row r="1613" spans="5:9" x14ac:dyDescent="0.25">
      <c r="E1613" s="135"/>
      <c r="F1613" s="135"/>
      <c r="G1613" s="135"/>
      <c r="H1613" s="135"/>
      <c r="I1613" s="135"/>
    </row>
    <row r="1614" spans="5:9" x14ac:dyDescent="0.25">
      <c r="E1614" s="135"/>
      <c r="F1614" s="135"/>
      <c r="G1614" s="135"/>
      <c r="H1614" s="135"/>
      <c r="I1614" s="135"/>
    </row>
    <row r="1615" spans="5:9" x14ac:dyDescent="0.25">
      <c r="E1615" s="135"/>
      <c r="F1615" s="135"/>
      <c r="G1615" s="135"/>
      <c r="H1615" s="135"/>
      <c r="I1615" s="135"/>
    </row>
    <row r="1616" spans="5:9" x14ac:dyDescent="0.25">
      <c r="E1616" s="135"/>
      <c r="F1616" s="135"/>
      <c r="G1616" s="135"/>
      <c r="H1616" s="135"/>
      <c r="I1616" s="135"/>
    </row>
    <row r="1617" spans="5:9" x14ac:dyDescent="0.25">
      <c r="E1617" s="135"/>
      <c r="F1617" s="135"/>
      <c r="G1617" s="135"/>
      <c r="H1617" s="135"/>
      <c r="I1617" s="135"/>
    </row>
    <row r="1618" spans="5:9" x14ac:dyDescent="0.25">
      <c r="E1618" s="135"/>
      <c r="F1618" s="135"/>
      <c r="G1618" s="135"/>
      <c r="H1618" s="135"/>
      <c r="I1618" s="135"/>
    </row>
    <row r="1619" spans="5:9" x14ac:dyDescent="0.25">
      <c r="E1619" s="135"/>
      <c r="F1619" s="135"/>
      <c r="G1619" s="135"/>
      <c r="H1619" s="135"/>
      <c r="I1619" s="135"/>
    </row>
    <row r="1620" spans="5:9" x14ac:dyDescent="0.25">
      <c r="E1620" s="135"/>
      <c r="F1620" s="135"/>
      <c r="G1620" s="135"/>
      <c r="H1620" s="135"/>
      <c r="I1620" s="135"/>
    </row>
    <row r="1621" spans="5:9" x14ac:dyDescent="0.25">
      <c r="E1621" s="135"/>
      <c r="F1621" s="135"/>
      <c r="G1621" s="135"/>
      <c r="H1621" s="135"/>
      <c r="I1621" s="135"/>
    </row>
    <row r="1622" spans="5:9" x14ac:dyDescent="0.25">
      <c r="E1622" s="135"/>
      <c r="F1622" s="135"/>
      <c r="G1622" s="135"/>
      <c r="H1622" s="135"/>
      <c r="I1622" s="135"/>
    </row>
    <row r="1623" spans="5:9" x14ac:dyDescent="0.25">
      <c r="E1623" s="135"/>
      <c r="F1623" s="135"/>
      <c r="G1623" s="135"/>
      <c r="H1623" s="135"/>
      <c r="I1623" s="135"/>
    </row>
    <row r="1624" spans="5:9" x14ac:dyDescent="0.25">
      <c r="E1624" s="135"/>
      <c r="F1624" s="135"/>
      <c r="G1624" s="135"/>
      <c r="H1624" s="135"/>
      <c r="I1624" s="135"/>
    </row>
    <row r="1625" spans="5:9" x14ac:dyDescent="0.25">
      <c r="E1625" s="135"/>
      <c r="F1625" s="135"/>
      <c r="G1625" s="135"/>
      <c r="H1625" s="135"/>
      <c r="I1625" s="135"/>
    </row>
    <row r="1626" spans="5:9" x14ac:dyDescent="0.25">
      <c r="E1626" s="135"/>
      <c r="F1626" s="135"/>
      <c r="G1626" s="135"/>
      <c r="H1626" s="135"/>
      <c r="I1626" s="135"/>
    </row>
    <row r="1627" spans="5:9" x14ac:dyDescent="0.25">
      <c r="E1627" s="135"/>
      <c r="F1627" s="135"/>
      <c r="G1627" s="135"/>
      <c r="H1627" s="135"/>
      <c r="I1627" s="135"/>
    </row>
    <row r="1628" spans="5:9" x14ac:dyDescent="0.25">
      <c r="E1628" s="135"/>
      <c r="F1628" s="135"/>
      <c r="G1628" s="135"/>
      <c r="H1628" s="135"/>
      <c r="I1628" s="135"/>
    </row>
    <row r="1629" spans="5:9" x14ac:dyDescent="0.25">
      <c r="E1629" s="135"/>
      <c r="F1629" s="135"/>
      <c r="G1629" s="135"/>
      <c r="H1629" s="135"/>
      <c r="I1629" s="135"/>
    </row>
    <row r="1630" spans="5:9" x14ac:dyDescent="0.25">
      <c r="E1630" s="135"/>
      <c r="F1630" s="135"/>
      <c r="G1630" s="135"/>
      <c r="H1630" s="135"/>
      <c r="I1630" s="135"/>
    </row>
    <row r="1631" spans="5:9" x14ac:dyDescent="0.25">
      <c r="E1631" s="135"/>
      <c r="F1631" s="135"/>
      <c r="G1631" s="135"/>
      <c r="H1631" s="135"/>
      <c r="I1631" s="135"/>
    </row>
    <row r="1632" spans="5:9" x14ac:dyDescent="0.25">
      <c r="E1632" s="135"/>
      <c r="F1632" s="135"/>
      <c r="G1632" s="135"/>
      <c r="H1632" s="135"/>
      <c r="I1632" s="135"/>
    </row>
    <row r="1633" spans="5:9" x14ac:dyDescent="0.25">
      <c r="E1633" s="135"/>
      <c r="F1633" s="135"/>
      <c r="G1633" s="135"/>
      <c r="H1633" s="135"/>
      <c r="I1633" s="135"/>
    </row>
    <row r="1634" spans="5:9" x14ac:dyDescent="0.25">
      <c r="E1634" s="135"/>
      <c r="F1634" s="135"/>
      <c r="G1634" s="135"/>
      <c r="H1634" s="135"/>
      <c r="I1634" s="135"/>
    </row>
    <row r="1635" spans="5:9" x14ac:dyDescent="0.25">
      <c r="E1635" s="135"/>
      <c r="F1635" s="135"/>
      <c r="G1635" s="135"/>
      <c r="H1635" s="135"/>
      <c r="I1635" s="135"/>
    </row>
    <row r="1636" spans="5:9" x14ac:dyDescent="0.25">
      <c r="E1636" s="135"/>
      <c r="F1636" s="135"/>
      <c r="G1636" s="135"/>
      <c r="H1636" s="135"/>
      <c r="I1636" s="135"/>
    </row>
    <row r="1637" spans="5:9" x14ac:dyDescent="0.25">
      <c r="E1637" s="135"/>
      <c r="F1637" s="135"/>
      <c r="G1637" s="135"/>
      <c r="H1637" s="135"/>
      <c r="I1637" s="135"/>
    </row>
    <row r="1638" spans="5:9" x14ac:dyDescent="0.25">
      <c r="E1638" s="135"/>
      <c r="F1638" s="135"/>
      <c r="G1638" s="135"/>
      <c r="H1638" s="135"/>
      <c r="I1638" s="135"/>
    </row>
    <row r="1639" spans="5:9" x14ac:dyDescent="0.25">
      <c r="E1639" s="135"/>
      <c r="F1639" s="135"/>
      <c r="G1639" s="135"/>
      <c r="H1639" s="135"/>
      <c r="I1639" s="135"/>
    </row>
    <row r="1640" spans="5:9" x14ac:dyDescent="0.25">
      <c r="E1640" s="135"/>
      <c r="F1640" s="135"/>
      <c r="G1640" s="135"/>
      <c r="H1640" s="135"/>
      <c r="I1640" s="135"/>
    </row>
    <row r="1641" spans="5:9" x14ac:dyDescent="0.25">
      <c r="E1641" s="135"/>
      <c r="F1641" s="135"/>
      <c r="G1641" s="135"/>
      <c r="H1641" s="135"/>
      <c r="I1641" s="135"/>
    </row>
    <row r="1642" spans="5:9" x14ac:dyDescent="0.25">
      <c r="E1642" s="135"/>
      <c r="F1642" s="135"/>
      <c r="G1642" s="135"/>
      <c r="H1642" s="135"/>
      <c r="I1642" s="135"/>
    </row>
    <row r="1643" spans="5:9" x14ac:dyDescent="0.25">
      <c r="E1643" s="135"/>
      <c r="F1643" s="135"/>
      <c r="G1643" s="135"/>
      <c r="H1643" s="135"/>
      <c r="I1643" s="135"/>
    </row>
    <row r="1644" spans="5:9" x14ac:dyDescent="0.25">
      <c r="E1644" s="135"/>
      <c r="F1644" s="135"/>
      <c r="G1644" s="135"/>
      <c r="H1644" s="135"/>
      <c r="I1644" s="135"/>
    </row>
    <row r="1645" spans="5:9" x14ac:dyDescent="0.25">
      <c r="E1645" s="135"/>
      <c r="F1645" s="135"/>
      <c r="G1645" s="135"/>
      <c r="H1645" s="135"/>
      <c r="I1645" s="135"/>
    </row>
    <row r="1646" spans="5:9" x14ac:dyDescent="0.25">
      <c r="E1646" s="135"/>
      <c r="F1646" s="135"/>
      <c r="G1646" s="135"/>
      <c r="H1646" s="135"/>
      <c r="I1646" s="135"/>
    </row>
    <row r="1647" spans="5:9" x14ac:dyDescent="0.25">
      <c r="E1647" s="135"/>
      <c r="F1647" s="135"/>
      <c r="G1647" s="135"/>
      <c r="H1647" s="135"/>
      <c r="I1647" s="135"/>
    </row>
    <row r="1648" spans="5:9" x14ac:dyDescent="0.25">
      <c r="E1648" s="135"/>
      <c r="F1648" s="135"/>
      <c r="G1648" s="135"/>
      <c r="H1648" s="135"/>
      <c r="I1648" s="135"/>
    </row>
    <row r="1649" spans="5:9" x14ac:dyDescent="0.25">
      <c r="E1649" s="135"/>
      <c r="F1649" s="135"/>
      <c r="G1649" s="135"/>
      <c r="H1649" s="135"/>
      <c r="I1649" s="135"/>
    </row>
    <row r="1650" spans="5:9" x14ac:dyDescent="0.25">
      <c r="E1650" s="135"/>
      <c r="F1650" s="135"/>
      <c r="G1650" s="135"/>
      <c r="H1650" s="135"/>
      <c r="I1650" s="135"/>
    </row>
    <row r="1651" spans="5:9" x14ac:dyDescent="0.25">
      <c r="E1651" s="135"/>
      <c r="F1651" s="135"/>
      <c r="G1651" s="135"/>
      <c r="H1651" s="135"/>
      <c r="I1651" s="135"/>
    </row>
    <row r="1652" spans="5:9" x14ac:dyDescent="0.25">
      <c r="E1652" s="135"/>
      <c r="F1652" s="135"/>
      <c r="G1652" s="135"/>
      <c r="H1652" s="135"/>
      <c r="I1652" s="135"/>
    </row>
    <row r="1653" spans="5:9" x14ac:dyDescent="0.25">
      <c r="E1653" s="135"/>
      <c r="F1653" s="135"/>
      <c r="G1653" s="135"/>
      <c r="H1653" s="135"/>
      <c r="I1653" s="135"/>
    </row>
    <row r="1654" spans="5:9" x14ac:dyDescent="0.25">
      <c r="E1654" s="135"/>
      <c r="F1654" s="135"/>
      <c r="G1654" s="135"/>
      <c r="H1654" s="135"/>
      <c r="I1654" s="135"/>
    </row>
    <row r="1655" spans="5:9" x14ac:dyDescent="0.25">
      <c r="E1655" s="135"/>
      <c r="F1655" s="135"/>
      <c r="G1655" s="135"/>
      <c r="H1655" s="135"/>
      <c r="I1655" s="135"/>
    </row>
    <row r="1656" spans="5:9" x14ac:dyDescent="0.25">
      <c r="E1656" s="135"/>
      <c r="F1656" s="135"/>
      <c r="G1656" s="135"/>
      <c r="H1656" s="135"/>
      <c r="I1656" s="135"/>
    </row>
    <row r="1657" spans="5:9" x14ac:dyDescent="0.25">
      <c r="E1657" s="135"/>
      <c r="F1657" s="135"/>
      <c r="G1657" s="135"/>
      <c r="H1657" s="135"/>
      <c r="I1657" s="135"/>
    </row>
    <row r="1658" spans="5:9" x14ac:dyDescent="0.25">
      <c r="E1658" s="135"/>
      <c r="F1658" s="135"/>
      <c r="G1658" s="135"/>
      <c r="H1658" s="135"/>
      <c r="I1658" s="135"/>
    </row>
    <row r="1659" spans="5:9" x14ac:dyDescent="0.25">
      <c r="E1659" s="135"/>
      <c r="F1659" s="135"/>
      <c r="G1659" s="135"/>
      <c r="H1659" s="135"/>
      <c r="I1659" s="135"/>
    </row>
    <row r="1660" spans="5:9" x14ac:dyDescent="0.25">
      <c r="E1660" s="135"/>
      <c r="F1660" s="135"/>
      <c r="G1660" s="135"/>
      <c r="H1660" s="135"/>
      <c r="I1660" s="135"/>
    </row>
    <row r="1661" spans="5:9" x14ac:dyDescent="0.25">
      <c r="E1661" s="135"/>
      <c r="F1661" s="135"/>
      <c r="G1661" s="135"/>
      <c r="H1661" s="135"/>
      <c r="I1661" s="135"/>
    </row>
    <row r="1662" spans="5:9" x14ac:dyDescent="0.25">
      <c r="E1662" s="135"/>
      <c r="F1662" s="135"/>
      <c r="G1662" s="135"/>
      <c r="H1662" s="135"/>
      <c r="I1662" s="135"/>
    </row>
    <row r="1663" spans="5:9" x14ac:dyDescent="0.25">
      <c r="E1663" s="135"/>
      <c r="F1663" s="135"/>
      <c r="G1663" s="135"/>
      <c r="H1663" s="135"/>
      <c r="I1663" s="135"/>
    </row>
    <row r="1664" spans="5:9" x14ac:dyDescent="0.25">
      <c r="E1664" s="135"/>
      <c r="F1664" s="135"/>
      <c r="G1664" s="135"/>
      <c r="H1664" s="135"/>
      <c r="I1664" s="135"/>
    </row>
    <row r="1665" spans="5:9" x14ac:dyDescent="0.25">
      <c r="E1665" s="135"/>
      <c r="F1665" s="135"/>
      <c r="G1665" s="135"/>
      <c r="H1665" s="135"/>
      <c r="I1665" s="135"/>
    </row>
    <row r="1666" spans="5:9" x14ac:dyDescent="0.25">
      <c r="E1666" s="135"/>
      <c r="F1666" s="135"/>
      <c r="G1666" s="135"/>
      <c r="H1666" s="135"/>
      <c r="I1666" s="135"/>
    </row>
    <row r="1667" spans="5:9" x14ac:dyDescent="0.25">
      <c r="E1667" s="135"/>
      <c r="F1667" s="135"/>
      <c r="G1667" s="135"/>
      <c r="H1667" s="135"/>
      <c r="I1667" s="135"/>
    </row>
    <row r="1668" spans="5:9" x14ac:dyDescent="0.25">
      <c r="E1668" s="135"/>
      <c r="F1668" s="135"/>
      <c r="G1668" s="135"/>
      <c r="H1668" s="135"/>
      <c r="I1668" s="135"/>
    </row>
    <row r="1669" spans="5:9" x14ac:dyDescent="0.25">
      <c r="E1669" s="135"/>
      <c r="F1669" s="135"/>
      <c r="G1669" s="135"/>
      <c r="H1669" s="135"/>
      <c r="I1669" s="135"/>
    </row>
    <row r="1670" spans="5:9" x14ac:dyDescent="0.25">
      <c r="E1670" s="135"/>
      <c r="F1670" s="135"/>
      <c r="G1670" s="135"/>
      <c r="H1670" s="135"/>
      <c r="I1670" s="135"/>
    </row>
    <row r="1671" spans="5:9" x14ac:dyDescent="0.25">
      <c r="E1671" s="135"/>
      <c r="F1671" s="135"/>
      <c r="G1671" s="135"/>
      <c r="H1671" s="135"/>
      <c r="I1671" s="135"/>
    </row>
    <row r="1672" spans="5:9" x14ac:dyDescent="0.25">
      <c r="E1672" s="135"/>
      <c r="F1672" s="135"/>
      <c r="G1672" s="135"/>
      <c r="H1672" s="135"/>
      <c r="I1672" s="135"/>
    </row>
    <row r="1673" spans="5:9" x14ac:dyDescent="0.25">
      <c r="E1673" s="135"/>
      <c r="F1673" s="135"/>
      <c r="G1673" s="135"/>
      <c r="H1673" s="135"/>
      <c r="I1673" s="135"/>
    </row>
    <row r="1674" spans="5:9" x14ac:dyDescent="0.25">
      <c r="E1674" s="135"/>
      <c r="F1674" s="135"/>
      <c r="G1674" s="135"/>
      <c r="H1674" s="135"/>
      <c r="I1674" s="135"/>
    </row>
    <row r="1675" spans="5:9" x14ac:dyDescent="0.25">
      <c r="E1675" s="135"/>
      <c r="F1675" s="135"/>
      <c r="G1675" s="135"/>
      <c r="H1675" s="135"/>
      <c r="I1675" s="135"/>
    </row>
    <row r="1676" spans="5:9" x14ac:dyDescent="0.25">
      <c r="E1676" s="135"/>
      <c r="F1676" s="135"/>
      <c r="G1676" s="135"/>
      <c r="H1676" s="135"/>
      <c r="I1676" s="135"/>
    </row>
    <row r="1677" spans="5:9" x14ac:dyDescent="0.25">
      <c r="E1677" s="135"/>
      <c r="F1677" s="135"/>
      <c r="G1677" s="135"/>
      <c r="H1677" s="135"/>
      <c r="I1677" s="135"/>
    </row>
    <row r="1678" spans="5:9" x14ac:dyDescent="0.25">
      <c r="E1678" s="135"/>
      <c r="F1678" s="135"/>
      <c r="G1678" s="135"/>
      <c r="H1678" s="135"/>
      <c r="I1678" s="135"/>
    </row>
    <row r="1679" spans="5:9" x14ac:dyDescent="0.25">
      <c r="E1679" s="135"/>
      <c r="F1679" s="135"/>
      <c r="G1679" s="135"/>
      <c r="H1679" s="135"/>
      <c r="I1679" s="135"/>
    </row>
    <row r="1680" spans="5:9" x14ac:dyDescent="0.25">
      <c r="E1680" s="135"/>
      <c r="F1680" s="135"/>
      <c r="G1680" s="135"/>
      <c r="H1680" s="135"/>
      <c r="I1680" s="135"/>
    </row>
    <row r="1681" spans="5:9" x14ac:dyDescent="0.25">
      <c r="E1681" s="135"/>
      <c r="F1681" s="135"/>
      <c r="G1681" s="135"/>
      <c r="H1681" s="135"/>
      <c r="I1681" s="135"/>
    </row>
    <row r="1682" spans="5:9" x14ac:dyDescent="0.25">
      <c r="E1682" s="135"/>
      <c r="F1682" s="135"/>
      <c r="G1682" s="135"/>
      <c r="H1682" s="135"/>
      <c r="I1682" s="135"/>
    </row>
    <row r="1683" spans="5:9" x14ac:dyDescent="0.25">
      <c r="E1683" s="135"/>
      <c r="F1683" s="135"/>
      <c r="G1683" s="135"/>
      <c r="H1683" s="135"/>
      <c r="I1683" s="135"/>
    </row>
    <row r="1684" spans="5:9" x14ac:dyDescent="0.25">
      <c r="E1684" s="135"/>
      <c r="F1684" s="135"/>
      <c r="G1684" s="135"/>
      <c r="H1684" s="135"/>
      <c r="I1684" s="135"/>
    </row>
    <row r="1685" spans="5:9" x14ac:dyDescent="0.25">
      <c r="E1685" s="135"/>
      <c r="F1685" s="135"/>
      <c r="G1685" s="135"/>
      <c r="H1685" s="135"/>
      <c r="I1685" s="135"/>
    </row>
    <row r="1686" spans="5:9" x14ac:dyDescent="0.25">
      <c r="E1686" s="135"/>
      <c r="F1686" s="135"/>
      <c r="G1686" s="135"/>
      <c r="H1686" s="135"/>
      <c r="I1686" s="135"/>
    </row>
    <row r="1687" spans="5:9" x14ac:dyDescent="0.25">
      <c r="E1687" s="135"/>
      <c r="F1687" s="135"/>
      <c r="G1687" s="135"/>
      <c r="H1687" s="135"/>
      <c r="I1687" s="135"/>
    </row>
    <row r="1688" spans="5:9" x14ac:dyDescent="0.25">
      <c r="E1688" s="135"/>
      <c r="F1688" s="135"/>
      <c r="G1688" s="135"/>
      <c r="H1688" s="135"/>
      <c r="I1688" s="135"/>
    </row>
    <row r="1689" spans="5:9" x14ac:dyDescent="0.25">
      <c r="E1689" s="135"/>
      <c r="F1689" s="135"/>
      <c r="G1689" s="135"/>
      <c r="H1689" s="135"/>
      <c r="I1689" s="135"/>
    </row>
    <row r="1690" spans="5:9" x14ac:dyDescent="0.25">
      <c r="E1690" s="135"/>
      <c r="F1690" s="135"/>
      <c r="G1690" s="135"/>
      <c r="H1690" s="135"/>
      <c r="I1690" s="135"/>
    </row>
    <row r="1691" spans="5:9" x14ac:dyDescent="0.25">
      <c r="E1691" s="135"/>
      <c r="F1691" s="135"/>
      <c r="G1691" s="135"/>
      <c r="H1691" s="135"/>
      <c r="I1691" s="135"/>
    </row>
    <row r="1692" spans="5:9" x14ac:dyDescent="0.25">
      <c r="E1692" s="135"/>
      <c r="F1692" s="135"/>
      <c r="G1692" s="135"/>
      <c r="H1692" s="135"/>
      <c r="I1692" s="135"/>
    </row>
    <row r="1693" spans="5:9" x14ac:dyDescent="0.25">
      <c r="E1693" s="135"/>
      <c r="F1693" s="135"/>
      <c r="G1693" s="135"/>
      <c r="H1693" s="135"/>
      <c r="I1693" s="135"/>
    </row>
    <row r="1694" spans="5:9" x14ac:dyDescent="0.25">
      <c r="E1694" s="135"/>
      <c r="F1694" s="135"/>
      <c r="G1694" s="135"/>
      <c r="H1694" s="135"/>
      <c r="I1694" s="135"/>
    </row>
    <row r="1695" spans="5:9" x14ac:dyDescent="0.25">
      <c r="E1695" s="135"/>
      <c r="F1695" s="135"/>
      <c r="G1695" s="135"/>
      <c r="H1695" s="135"/>
      <c r="I1695" s="135"/>
    </row>
    <row r="1696" spans="5:9" x14ac:dyDescent="0.25">
      <c r="E1696" s="135"/>
      <c r="F1696" s="135"/>
      <c r="G1696" s="135"/>
      <c r="H1696" s="135"/>
      <c r="I1696" s="135"/>
    </row>
    <row r="1697" spans="5:9" x14ac:dyDescent="0.25">
      <c r="E1697" s="135"/>
      <c r="F1697" s="135"/>
      <c r="G1697" s="135"/>
      <c r="H1697" s="135"/>
      <c r="I1697" s="135"/>
    </row>
    <row r="1698" spans="5:9" x14ac:dyDescent="0.25">
      <c r="E1698" s="135"/>
      <c r="F1698" s="135"/>
      <c r="G1698" s="135"/>
      <c r="H1698" s="135"/>
      <c r="I1698" s="135"/>
    </row>
    <row r="1699" spans="5:9" x14ac:dyDescent="0.25">
      <c r="E1699" s="135"/>
      <c r="F1699" s="135"/>
      <c r="G1699" s="135"/>
      <c r="H1699" s="135"/>
      <c r="I1699" s="135"/>
    </row>
    <row r="1700" spans="5:9" x14ac:dyDescent="0.25">
      <c r="E1700" s="135"/>
      <c r="F1700" s="135"/>
      <c r="G1700" s="135"/>
      <c r="H1700" s="135"/>
      <c r="I1700" s="135"/>
    </row>
    <row r="1701" spans="5:9" x14ac:dyDescent="0.25">
      <c r="E1701" s="135"/>
      <c r="F1701" s="135"/>
      <c r="G1701" s="135"/>
      <c r="H1701" s="135"/>
      <c r="I1701" s="135"/>
    </row>
    <row r="1702" spans="5:9" x14ac:dyDescent="0.25">
      <c r="E1702" s="135"/>
      <c r="F1702" s="135"/>
      <c r="G1702" s="135"/>
      <c r="H1702" s="135"/>
      <c r="I1702" s="135"/>
    </row>
    <row r="1703" spans="5:9" x14ac:dyDescent="0.25">
      <c r="E1703" s="135"/>
      <c r="F1703" s="135"/>
      <c r="G1703" s="135"/>
      <c r="H1703" s="135"/>
      <c r="I1703" s="135"/>
    </row>
    <row r="1704" spans="5:9" x14ac:dyDescent="0.25">
      <c r="E1704" s="135"/>
      <c r="F1704" s="135"/>
      <c r="G1704" s="135"/>
      <c r="H1704" s="135"/>
      <c r="I1704" s="135"/>
    </row>
    <row r="1705" spans="5:9" x14ac:dyDescent="0.25">
      <c r="E1705" s="135"/>
      <c r="F1705" s="135"/>
      <c r="G1705" s="135"/>
      <c r="H1705" s="135"/>
      <c r="I1705" s="135"/>
    </row>
    <row r="1706" spans="5:9" x14ac:dyDescent="0.25">
      <c r="E1706" s="135"/>
      <c r="F1706" s="135"/>
      <c r="G1706" s="135"/>
      <c r="H1706" s="135"/>
      <c r="I1706" s="135"/>
    </row>
    <row r="1707" spans="5:9" x14ac:dyDescent="0.25">
      <c r="E1707" s="135"/>
      <c r="F1707" s="135"/>
      <c r="G1707" s="135"/>
      <c r="H1707" s="135"/>
      <c r="I1707" s="135"/>
    </row>
    <row r="1708" spans="5:9" x14ac:dyDescent="0.25">
      <c r="E1708" s="135"/>
      <c r="F1708" s="135"/>
      <c r="G1708" s="135"/>
      <c r="H1708" s="135"/>
      <c r="I1708" s="135"/>
    </row>
    <row r="1709" spans="5:9" x14ac:dyDescent="0.25">
      <c r="E1709" s="135"/>
      <c r="F1709" s="135"/>
      <c r="G1709" s="135"/>
      <c r="H1709" s="135"/>
      <c r="I1709" s="135"/>
    </row>
    <row r="1710" spans="5:9" x14ac:dyDescent="0.25">
      <c r="E1710" s="135"/>
      <c r="F1710" s="135"/>
      <c r="G1710" s="135"/>
      <c r="H1710" s="135"/>
      <c r="I1710" s="135"/>
    </row>
    <row r="1711" spans="5:9" x14ac:dyDescent="0.25">
      <c r="E1711" s="135"/>
      <c r="F1711" s="135"/>
      <c r="G1711" s="135"/>
      <c r="H1711" s="135"/>
      <c r="I1711" s="135"/>
    </row>
    <row r="1712" spans="5:9" x14ac:dyDescent="0.25">
      <c r="E1712" s="135"/>
      <c r="F1712" s="135"/>
      <c r="G1712" s="135"/>
      <c r="H1712" s="135"/>
      <c r="I1712" s="135"/>
    </row>
    <row r="1713" spans="5:9" x14ac:dyDescent="0.25">
      <c r="E1713" s="135"/>
      <c r="F1713" s="135"/>
      <c r="G1713" s="135"/>
      <c r="H1713" s="135"/>
      <c r="I1713" s="135"/>
    </row>
    <row r="1714" spans="5:9" x14ac:dyDescent="0.25">
      <c r="E1714" s="135"/>
      <c r="F1714" s="135"/>
      <c r="G1714" s="135"/>
      <c r="H1714" s="135"/>
      <c r="I1714" s="135"/>
    </row>
    <row r="1715" spans="5:9" x14ac:dyDescent="0.25">
      <c r="E1715" s="135"/>
      <c r="F1715" s="135"/>
      <c r="G1715" s="135"/>
      <c r="H1715" s="135"/>
      <c r="I1715" s="135"/>
    </row>
    <row r="1716" spans="5:9" x14ac:dyDescent="0.25">
      <c r="E1716" s="135"/>
      <c r="F1716" s="135"/>
      <c r="G1716" s="135"/>
      <c r="H1716" s="135"/>
      <c r="I1716" s="135"/>
    </row>
    <row r="1717" spans="5:9" x14ac:dyDescent="0.25">
      <c r="E1717" s="135"/>
      <c r="F1717" s="135"/>
      <c r="G1717" s="135"/>
      <c r="H1717" s="135"/>
      <c r="I1717" s="135"/>
    </row>
    <row r="1718" spans="5:9" x14ac:dyDescent="0.25">
      <c r="E1718" s="135"/>
      <c r="F1718" s="135"/>
      <c r="G1718" s="135"/>
      <c r="H1718" s="135"/>
      <c r="I1718" s="135"/>
    </row>
    <row r="1719" spans="5:9" x14ac:dyDescent="0.25">
      <c r="E1719" s="135"/>
      <c r="F1719" s="135"/>
      <c r="G1719" s="135"/>
      <c r="H1719" s="135"/>
      <c r="I1719" s="135"/>
    </row>
    <row r="1720" spans="5:9" x14ac:dyDescent="0.25">
      <c r="E1720" s="135"/>
      <c r="F1720" s="135"/>
      <c r="G1720" s="135"/>
      <c r="H1720" s="135"/>
      <c r="I1720" s="135"/>
    </row>
    <row r="1721" spans="5:9" x14ac:dyDescent="0.25">
      <c r="E1721" s="135"/>
      <c r="F1721" s="135"/>
      <c r="G1721" s="135"/>
      <c r="H1721" s="135"/>
      <c r="I1721" s="135"/>
    </row>
    <row r="1722" spans="5:9" x14ac:dyDescent="0.25">
      <c r="E1722" s="135"/>
      <c r="F1722" s="135"/>
      <c r="G1722" s="135"/>
      <c r="H1722" s="135"/>
      <c r="I1722" s="135"/>
    </row>
    <row r="1723" spans="5:9" x14ac:dyDescent="0.25">
      <c r="E1723" s="135"/>
      <c r="F1723" s="135"/>
      <c r="G1723" s="135"/>
      <c r="H1723" s="135"/>
      <c r="I1723" s="135"/>
    </row>
    <row r="1724" spans="5:9" x14ac:dyDescent="0.25">
      <c r="E1724" s="135"/>
      <c r="F1724" s="135"/>
      <c r="G1724" s="135"/>
      <c r="H1724" s="135"/>
      <c r="I1724" s="135"/>
    </row>
    <row r="1725" spans="5:9" x14ac:dyDescent="0.25">
      <c r="E1725" s="135"/>
      <c r="F1725" s="135"/>
      <c r="G1725" s="135"/>
      <c r="H1725" s="135"/>
      <c r="I1725" s="135"/>
    </row>
    <row r="1726" spans="5:9" x14ac:dyDescent="0.25">
      <c r="E1726" s="135"/>
      <c r="F1726" s="135"/>
      <c r="G1726" s="135"/>
      <c r="H1726" s="135"/>
      <c r="I1726" s="135"/>
    </row>
    <row r="1727" spans="5:9" x14ac:dyDescent="0.25">
      <c r="E1727" s="135"/>
      <c r="F1727" s="135"/>
      <c r="G1727" s="135"/>
      <c r="H1727" s="135"/>
      <c r="I1727" s="135"/>
    </row>
    <row r="1728" spans="5:9" x14ac:dyDescent="0.25">
      <c r="E1728" s="135"/>
      <c r="F1728" s="135"/>
      <c r="G1728" s="135"/>
      <c r="H1728" s="135"/>
      <c r="I1728" s="135"/>
    </row>
    <row r="1729" spans="5:9" x14ac:dyDescent="0.25">
      <c r="E1729" s="135"/>
      <c r="F1729" s="135"/>
      <c r="G1729" s="135"/>
      <c r="H1729" s="135"/>
      <c r="I1729" s="135"/>
    </row>
    <row r="1730" spans="5:9" x14ac:dyDescent="0.25">
      <c r="E1730" s="135"/>
      <c r="F1730" s="135"/>
      <c r="G1730" s="135"/>
      <c r="H1730" s="135"/>
      <c r="I1730" s="135"/>
    </row>
    <row r="1731" spans="5:9" x14ac:dyDescent="0.25">
      <c r="E1731" s="135"/>
      <c r="F1731" s="135"/>
      <c r="G1731" s="135"/>
      <c r="H1731" s="135"/>
      <c r="I1731" s="135"/>
    </row>
    <row r="1732" spans="5:9" x14ac:dyDescent="0.25">
      <c r="E1732" s="135"/>
      <c r="F1732" s="135"/>
      <c r="G1732" s="135"/>
      <c r="H1732" s="135"/>
      <c r="I1732" s="135"/>
    </row>
    <row r="1733" spans="5:9" x14ac:dyDescent="0.25">
      <c r="E1733" s="135"/>
      <c r="F1733" s="135"/>
      <c r="G1733" s="135"/>
      <c r="H1733" s="135"/>
      <c r="I1733" s="135"/>
    </row>
    <row r="1734" spans="5:9" x14ac:dyDescent="0.25">
      <c r="E1734" s="135"/>
      <c r="F1734" s="135"/>
      <c r="G1734" s="135"/>
      <c r="H1734" s="135"/>
      <c r="I1734" s="135"/>
    </row>
    <row r="1735" spans="5:9" x14ac:dyDescent="0.25">
      <c r="E1735" s="135"/>
      <c r="F1735" s="135"/>
      <c r="G1735" s="135"/>
      <c r="H1735" s="135"/>
      <c r="I1735" s="135"/>
    </row>
    <row r="1736" spans="5:9" x14ac:dyDescent="0.25">
      <c r="E1736" s="135"/>
      <c r="F1736" s="135"/>
      <c r="G1736" s="135"/>
      <c r="H1736" s="135"/>
      <c r="I1736" s="135"/>
    </row>
    <row r="1737" spans="5:9" x14ac:dyDescent="0.25">
      <c r="E1737" s="135"/>
      <c r="F1737" s="135"/>
      <c r="G1737" s="135"/>
      <c r="H1737" s="135"/>
      <c r="I1737" s="135"/>
    </row>
    <row r="1738" spans="5:9" x14ac:dyDescent="0.25">
      <c r="E1738" s="135"/>
      <c r="F1738" s="135"/>
      <c r="G1738" s="135"/>
      <c r="H1738" s="135"/>
      <c r="I1738" s="135"/>
    </row>
    <row r="1739" spans="5:9" x14ac:dyDescent="0.25">
      <c r="E1739" s="135"/>
      <c r="F1739" s="135"/>
      <c r="G1739" s="135"/>
      <c r="H1739" s="135"/>
      <c r="I1739" s="135"/>
    </row>
    <row r="1740" spans="5:9" x14ac:dyDescent="0.25">
      <c r="E1740" s="135"/>
      <c r="F1740" s="135"/>
      <c r="G1740" s="135"/>
      <c r="H1740" s="135"/>
      <c r="I1740" s="135"/>
    </row>
    <row r="1741" spans="5:9" x14ac:dyDescent="0.25">
      <c r="E1741" s="135"/>
      <c r="F1741" s="135"/>
      <c r="G1741" s="135"/>
      <c r="H1741" s="135"/>
      <c r="I1741" s="135"/>
    </row>
    <row r="1742" spans="5:9" x14ac:dyDescent="0.25">
      <c r="E1742" s="135"/>
      <c r="F1742" s="135"/>
      <c r="G1742" s="135"/>
      <c r="H1742" s="135"/>
      <c r="I1742" s="135"/>
    </row>
    <row r="1743" spans="5:9" x14ac:dyDescent="0.25">
      <c r="E1743" s="135"/>
      <c r="F1743" s="135"/>
      <c r="G1743" s="135"/>
      <c r="H1743" s="135"/>
      <c r="I1743" s="135"/>
    </row>
    <row r="1744" spans="5:9" x14ac:dyDescent="0.25">
      <c r="E1744" s="135"/>
      <c r="F1744" s="135"/>
      <c r="G1744" s="135"/>
      <c r="H1744" s="135"/>
      <c r="I1744" s="135"/>
    </row>
    <row r="1745" spans="5:9" x14ac:dyDescent="0.25">
      <c r="E1745" s="135"/>
      <c r="F1745" s="135"/>
      <c r="G1745" s="135"/>
      <c r="H1745" s="135"/>
      <c r="I1745" s="135"/>
    </row>
    <row r="1746" spans="5:9" x14ac:dyDescent="0.25">
      <c r="E1746" s="135"/>
      <c r="F1746" s="135"/>
      <c r="G1746" s="135"/>
      <c r="H1746" s="135"/>
      <c r="I1746" s="135"/>
    </row>
    <row r="1747" spans="5:9" x14ac:dyDescent="0.25">
      <c r="E1747" s="135"/>
      <c r="F1747" s="135"/>
      <c r="G1747" s="135"/>
      <c r="H1747" s="135"/>
      <c r="I1747" s="135"/>
    </row>
    <row r="1748" spans="5:9" x14ac:dyDescent="0.25">
      <c r="E1748" s="135"/>
      <c r="F1748" s="135"/>
      <c r="G1748" s="135"/>
      <c r="H1748" s="135"/>
      <c r="I1748" s="135"/>
    </row>
    <row r="1749" spans="5:9" x14ac:dyDescent="0.25">
      <c r="E1749" s="135"/>
      <c r="F1749" s="135"/>
      <c r="G1749" s="135"/>
      <c r="H1749" s="135"/>
      <c r="I1749" s="135"/>
    </row>
    <row r="1750" spans="5:9" x14ac:dyDescent="0.25">
      <c r="E1750" s="135"/>
      <c r="F1750" s="135"/>
      <c r="G1750" s="135"/>
      <c r="H1750" s="135"/>
      <c r="I1750" s="135"/>
    </row>
    <row r="1751" spans="5:9" x14ac:dyDescent="0.25">
      <c r="E1751" s="135"/>
      <c r="F1751" s="135"/>
      <c r="G1751" s="135"/>
      <c r="H1751" s="135"/>
      <c r="I1751" s="135"/>
    </row>
    <row r="1752" spans="5:9" x14ac:dyDescent="0.25">
      <c r="E1752" s="135"/>
      <c r="F1752" s="135"/>
      <c r="G1752" s="135"/>
      <c r="H1752" s="135"/>
      <c r="I1752" s="135"/>
    </row>
    <row r="1753" spans="5:9" x14ac:dyDescent="0.25">
      <c r="E1753" s="135"/>
      <c r="F1753" s="135"/>
      <c r="G1753" s="135"/>
      <c r="H1753" s="135"/>
      <c r="I1753" s="135"/>
    </row>
    <row r="1754" spans="5:9" x14ac:dyDescent="0.25">
      <c r="E1754" s="135"/>
      <c r="F1754" s="135"/>
      <c r="G1754" s="135"/>
      <c r="H1754" s="135"/>
      <c r="I1754" s="135"/>
    </row>
    <row r="1755" spans="5:9" x14ac:dyDescent="0.25">
      <c r="E1755" s="135"/>
      <c r="F1755" s="135"/>
      <c r="G1755" s="135"/>
      <c r="H1755" s="135"/>
      <c r="I1755" s="135"/>
    </row>
    <row r="1756" spans="5:9" x14ac:dyDescent="0.25">
      <c r="E1756" s="135"/>
      <c r="F1756" s="135"/>
      <c r="G1756" s="135"/>
      <c r="H1756" s="135"/>
      <c r="I1756" s="135"/>
    </row>
    <row r="1757" spans="5:9" x14ac:dyDescent="0.25">
      <c r="E1757" s="135"/>
      <c r="F1757" s="135"/>
      <c r="G1757" s="135"/>
      <c r="H1757" s="135"/>
      <c r="I1757" s="135"/>
    </row>
    <row r="1758" spans="5:9" x14ac:dyDescent="0.25">
      <c r="E1758" s="135"/>
      <c r="F1758" s="135"/>
      <c r="G1758" s="135"/>
      <c r="H1758" s="135"/>
      <c r="I1758" s="135"/>
    </row>
    <row r="1759" spans="5:9" x14ac:dyDescent="0.25">
      <c r="E1759" s="135"/>
      <c r="F1759" s="135"/>
      <c r="G1759" s="135"/>
      <c r="H1759" s="135"/>
      <c r="I1759" s="135"/>
    </row>
    <row r="1760" spans="5:9" x14ac:dyDescent="0.25">
      <c r="E1760" s="135"/>
      <c r="F1760" s="135"/>
      <c r="G1760" s="135"/>
      <c r="H1760" s="135"/>
      <c r="I1760" s="135"/>
    </row>
    <row r="1761" spans="5:9" x14ac:dyDescent="0.25">
      <c r="E1761" s="135"/>
      <c r="F1761" s="135"/>
      <c r="G1761" s="135"/>
      <c r="H1761" s="135"/>
      <c r="I1761" s="135"/>
    </row>
    <row r="1762" spans="5:9" x14ac:dyDescent="0.25">
      <c r="E1762" s="135"/>
      <c r="F1762" s="135"/>
      <c r="G1762" s="135"/>
      <c r="H1762" s="135"/>
      <c r="I1762" s="135"/>
    </row>
    <row r="1763" spans="5:9" x14ac:dyDescent="0.25">
      <c r="E1763" s="135"/>
      <c r="F1763" s="135"/>
      <c r="G1763" s="135"/>
      <c r="H1763" s="135"/>
      <c r="I1763" s="135"/>
    </row>
    <row r="1764" spans="5:9" x14ac:dyDescent="0.25">
      <c r="E1764" s="135"/>
      <c r="F1764" s="135"/>
      <c r="G1764" s="135"/>
      <c r="H1764" s="135"/>
      <c r="I1764" s="135"/>
    </row>
    <row r="1765" spans="5:9" x14ac:dyDescent="0.25">
      <c r="E1765" s="135"/>
      <c r="F1765" s="135"/>
      <c r="G1765" s="135"/>
      <c r="H1765" s="135"/>
      <c r="I1765" s="135"/>
    </row>
    <row r="1766" spans="5:9" x14ac:dyDescent="0.25">
      <c r="E1766" s="135"/>
      <c r="F1766" s="135"/>
      <c r="G1766" s="135"/>
      <c r="H1766" s="135"/>
      <c r="I1766" s="135"/>
    </row>
    <row r="1767" spans="5:9" x14ac:dyDescent="0.25">
      <c r="E1767" s="135"/>
      <c r="F1767" s="135"/>
      <c r="G1767" s="135"/>
      <c r="H1767" s="135"/>
      <c r="I1767" s="135"/>
    </row>
    <row r="1768" spans="5:9" x14ac:dyDescent="0.25">
      <c r="E1768" s="135"/>
      <c r="F1768" s="135"/>
      <c r="G1768" s="135"/>
      <c r="H1768" s="135"/>
      <c r="I1768" s="135"/>
    </row>
    <row r="1769" spans="5:9" x14ac:dyDescent="0.25">
      <c r="E1769" s="135"/>
      <c r="F1769" s="135"/>
      <c r="G1769" s="135"/>
      <c r="H1769" s="135"/>
      <c r="I1769" s="135"/>
    </row>
    <row r="1770" spans="5:9" x14ac:dyDescent="0.25">
      <c r="E1770" s="135"/>
      <c r="F1770" s="135"/>
      <c r="G1770" s="135"/>
      <c r="H1770" s="135"/>
      <c r="I1770" s="135"/>
    </row>
    <row r="1771" spans="5:9" x14ac:dyDescent="0.25">
      <c r="E1771" s="135"/>
      <c r="F1771" s="135"/>
      <c r="G1771" s="135"/>
      <c r="H1771" s="135"/>
      <c r="I1771" s="135"/>
    </row>
    <row r="1772" spans="5:9" x14ac:dyDescent="0.25">
      <c r="E1772" s="135"/>
      <c r="F1772" s="135"/>
      <c r="G1772" s="135"/>
      <c r="H1772" s="135"/>
      <c r="I1772" s="135"/>
    </row>
    <row r="1773" spans="5:9" x14ac:dyDescent="0.25">
      <c r="E1773" s="135"/>
      <c r="F1773" s="135"/>
      <c r="G1773" s="135"/>
      <c r="H1773" s="135"/>
      <c r="I1773" s="135"/>
    </row>
    <row r="1774" spans="5:9" x14ac:dyDescent="0.25">
      <c r="E1774" s="135"/>
      <c r="F1774" s="135"/>
      <c r="G1774" s="135"/>
      <c r="H1774" s="135"/>
      <c r="I1774" s="135"/>
    </row>
    <row r="1775" spans="5:9" x14ac:dyDescent="0.25">
      <c r="E1775" s="135"/>
      <c r="F1775" s="135"/>
      <c r="G1775" s="135"/>
      <c r="H1775" s="135"/>
      <c r="I1775" s="135"/>
    </row>
    <row r="1776" spans="5:9" x14ac:dyDescent="0.25">
      <c r="E1776" s="135"/>
      <c r="F1776" s="135"/>
      <c r="G1776" s="135"/>
      <c r="H1776" s="135"/>
      <c r="I1776" s="135"/>
    </row>
    <row r="1777" spans="5:9" x14ac:dyDescent="0.25">
      <c r="E1777" s="135"/>
      <c r="F1777" s="135"/>
      <c r="G1777" s="135"/>
      <c r="H1777" s="135"/>
      <c r="I1777" s="135"/>
    </row>
    <row r="1778" spans="5:9" x14ac:dyDescent="0.25">
      <c r="E1778" s="135"/>
      <c r="F1778" s="135"/>
      <c r="G1778" s="135"/>
      <c r="H1778" s="135"/>
      <c r="I1778" s="135"/>
    </row>
    <row r="1779" spans="5:9" x14ac:dyDescent="0.25">
      <c r="E1779" s="135"/>
      <c r="F1779" s="135"/>
      <c r="G1779" s="135"/>
      <c r="H1779" s="135"/>
      <c r="I1779" s="135"/>
    </row>
    <row r="1780" spans="5:9" x14ac:dyDescent="0.25">
      <c r="E1780" s="135"/>
      <c r="F1780" s="135"/>
      <c r="G1780" s="135"/>
      <c r="H1780" s="135"/>
      <c r="I1780" s="135"/>
    </row>
    <row r="1781" spans="5:9" x14ac:dyDescent="0.25">
      <c r="E1781" s="135"/>
      <c r="F1781" s="135"/>
      <c r="G1781" s="135"/>
      <c r="H1781" s="135"/>
      <c r="I1781" s="135"/>
    </row>
    <row r="1782" spans="5:9" x14ac:dyDescent="0.25">
      <c r="E1782" s="135"/>
      <c r="F1782" s="135"/>
      <c r="G1782" s="135"/>
      <c r="H1782" s="135"/>
      <c r="I1782" s="135"/>
    </row>
    <row r="1783" spans="5:9" x14ac:dyDescent="0.25">
      <c r="E1783" s="135"/>
      <c r="F1783" s="135"/>
      <c r="G1783" s="135"/>
      <c r="H1783" s="135"/>
      <c r="I1783" s="135"/>
    </row>
    <row r="1784" spans="5:9" x14ac:dyDescent="0.25">
      <c r="E1784" s="135"/>
      <c r="F1784" s="135"/>
      <c r="G1784" s="135"/>
      <c r="H1784" s="135"/>
      <c r="I1784" s="135"/>
    </row>
    <row r="1785" spans="5:9" x14ac:dyDescent="0.25">
      <c r="E1785" s="135"/>
      <c r="F1785" s="135"/>
      <c r="G1785" s="135"/>
      <c r="H1785" s="135"/>
      <c r="I1785" s="135"/>
    </row>
    <row r="1786" spans="5:9" x14ac:dyDescent="0.25">
      <c r="E1786" s="135"/>
      <c r="F1786" s="135"/>
      <c r="G1786" s="135"/>
      <c r="H1786" s="135"/>
      <c r="I1786" s="135"/>
    </row>
    <row r="1787" spans="5:9" x14ac:dyDescent="0.25">
      <c r="E1787" s="135"/>
      <c r="F1787" s="135"/>
      <c r="G1787" s="135"/>
      <c r="H1787" s="135"/>
      <c r="I1787" s="135"/>
    </row>
    <row r="1788" spans="5:9" x14ac:dyDescent="0.25">
      <c r="E1788" s="135"/>
      <c r="F1788" s="135"/>
      <c r="G1788" s="135"/>
      <c r="H1788" s="135"/>
      <c r="I1788" s="135"/>
    </row>
    <row r="1789" spans="5:9" x14ac:dyDescent="0.25">
      <c r="E1789" s="135"/>
      <c r="F1789" s="135"/>
      <c r="G1789" s="135"/>
      <c r="H1789" s="135"/>
      <c r="I1789" s="135"/>
    </row>
    <row r="1790" spans="5:9" x14ac:dyDescent="0.25">
      <c r="E1790" s="135"/>
      <c r="F1790" s="135"/>
      <c r="G1790" s="135"/>
      <c r="H1790" s="135"/>
      <c r="I1790" s="135"/>
    </row>
    <row r="1791" spans="5:9" x14ac:dyDescent="0.25">
      <c r="E1791" s="135"/>
      <c r="F1791" s="135"/>
      <c r="G1791" s="135"/>
      <c r="H1791" s="135"/>
      <c r="I1791" s="135"/>
    </row>
    <row r="1792" spans="5:9" x14ac:dyDescent="0.25">
      <c r="E1792" s="135"/>
      <c r="F1792" s="135"/>
      <c r="G1792" s="135"/>
      <c r="H1792" s="135"/>
      <c r="I1792" s="135"/>
    </row>
    <row r="1793" spans="5:9" x14ac:dyDescent="0.25">
      <c r="E1793" s="135"/>
      <c r="F1793" s="135"/>
      <c r="G1793" s="135"/>
      <c r="H1793" s="135"/>
      <c r="I1793" s="135"/>
    </row>
    <row r="1794" spans="5:9" x14ac:dyDescent="0.25">
      <c r="E1794" s="135"/>
      <c r="F1794" s="135"/>
      <c r="G1794" s="135"/>
      <c r="H1794" s="135"/>
      <c r="I1794" s="135"/>
    </row>
    <row r="1795" spans="5:9" x14ac:dyDescent="0.25">
      <c r="E1795" s="135"/>
      <c r="F1795" s="135"/>
      <c r="G1795" s="135"/>
      <c r="H1795" s="135"/>
      <c r="I1795" s="135"/>
    </row>
    <row r="1796" spans="5:9" x14ac:dyDescent="0.25">
      <c r="E1796" s="135"/>
      <c r="F1796" s="135"/>
      <c r="G1796" s="135"/>
      <c r="H1796" s="135"/>
      <c r="I1796" s="135"/>
    </row>
    <row r="1797" spans="5:9" x14ac:dyDescent="0.25">
      <c r="E1797" s="135"/>
      <c r="F1797" s="135"/>
      <c r="G1797" s="135"/>
      <c r="H1797" s="135"/>
      <c r="I1797" s="135"/>
    </row>
    <row r="1798" spans="5:9" x14ac:dyDescent="0.25">
      <c r="E1798" s="135"/>
      <c r="F1798" s="135"/>
      <c r="G1798" s="135"/>
      <c r="H1798" s="135"/>
      <c r="I1798" s="135"/>
    </row>
    <row r="1799" spans="5:9" x14ac:dyDescent="0.25">
      <c r="E1799" s="135"/>
      <c r="F1799" s="135"/>
      <c r="G1799" s="135"/>
      <c r="H1799" s="135"/>
      <c r="I1799" s="135"/>
    </row>
    <row r="1800" spans="5:9" x14ac:dyDescent="0.25">
      <c r="E1800" s="135"/>
      <c r="F1800" s="135"/>
      <c r="G1800" s="135"/>
      <c r="H1800" s="135"/>
      <c r="I1800" s="135"/>
    </row>
    <row r="1801" spans="5:9" x14ac:dyDescent="0.25">
      <c r="E1801" s="135"/>
      <c r="F1801" s="135"/>
      <c r="G1801" s="135"/>
      <c r="H1801" s="135"/>
      <c r="I1801" s="135"/>
    </row>
    <row r="1802" spans="5:9" x14ac:dyDescent="0.25">
      <c r="E1802" s="135"/>
      <c r="F1802" s="135"/>
      <c r="G1802" s="135"/>
      <c r="H1802" s="135"/>
      <c r="I1802" s="135"/>
    </row>
    <row r="1803" spans="5:9" x14ac:dyDescent="0.25">
      <c r="E1803" s="135"/>
      <c r="F1803" s="135"/>
      <c r="G1803" s="135"/>
      <c r="H1803" s="135"/>
      <c r="I1803" s="135"/>
    </row>
    <row r="1804" spans="5:9" x14ac:dyDescent="0.25">
      <c r="E1804" s="135"/>
      <c r="F1804" s="135"/>
      <c r="G1804" s="135"/>
      <c r="H1804" s="135"/>
      <c r="I1804" s="135"/>
    </row>
    <row r="1805" spans="5:9" x14ac:dyDescent="0.25">
      <c r="E1805" s="135"/>
      <c r="F1805" s="135"/>
      <c r="G1805" s="135"/>
      <c r="H1805" s="135"/>
      <c r="I1805" s="135"/>
    </row>
    <row r="1806" spans="5:9" x14ac:dyDescent="0.25">
      <c r="E1806" s="135"/>
      <c r="F1806" s="135"/>
      <c r="G1806" s="135"/>
      <c r="H1806" s="135"/>
      <c r="I1806" s="135"/>
    </row>
    <row r="1807" spans="5:9" x14ac:dyDescent="0.25">
      <c r="E1807" s="135"/>
      <c r="F1807" s="135"/>
      <c r="G1807" s="135"/>
      <c r="H1807" s="135"/>
      <c r="I1807" s="135"/>
    </row>
    <row r="1808" spans="5:9" x14ac:dyDescent="0.25">
      <c r="E1808" s="135"/>
      <c r="F1808" s="135"/>
      <c r="G1808" s="135"/>
      <c r="H1808" s="135"/>
      <c r="I1808" s="135"/>
    </row>
    <row r="1809" spans="5:9" x14ac:dyDescent="0.25">
      <c r="E1809" s="135"/>
      <c r="F1809" s="135"/>
      <c r="G1809" s="135"/>
      <c r="H1809" s="135"/>
      <c r="I1809" s="135"/>
    </row>
    <row r="1810" spans="5:9" x14ac:dyDescent="0.25">
      <c r="E1810" s="135"/>
      <c r="F1810" s="135"/>
      <c r="G1810" s="135"/>
      <c r="H1810" s="135"/>
      <c r="I1810" s="135"/>
    </row>
    <row r="1811" spans="5:9" x14ac:dyDescent="0.25">
      <c r="E1811" s="135"/>
      <c r="F1811" s="135"/>
      <c r="G1811" s="135"/>
      <c r="H1811" s="135"/>
      <c r="I1811" s="135"/>
    </row>
    <row r="1812" spans="5:9" x14ac:dyDescent="0.25">
      <c r="E1812" s="135"/>
      <c r="F1812" s="135"/>
      <c r="G1812" s="135"/>
      <c r="H1812" s="135"/>
      <c r="I1812" s="135"/>
    </row>
    <row r="1813" spans="5:9" x14ac:dyDescent="0.25">
      <c r="E1813" s="135"/>
      <c r="F1813" s="135"/>
      <c r="G1813" s="135"/>
      <c r="H1813" s="135"/>
      <c r="I1813" s="135"/>
    </row>
    <row r="1814" spans="5:9" x14ac:dyDescent="0.25">
      <c r="E1814" s="135"/>
      <c r="F1814" s="135"/>
      <c r="G1814" s="135"/>
      <c r="H1814" s="135"/>
      <c r="I1814" s="135"/>
    </row>
    <row r="1815" spans="5:9" x14ac:dyDescent="0.25">
      <c r="E1815" s="135"/>
      <c r="F1815" s="135"/>
      <c r="G1815" s="135"/>
      <c r="H1815" s="135"/>
      <c r="I1815" s="135"/>
    </row>
    <row r="1816" spans="5:9" x14ac:dyDescent="0.25">
      <c r="E1816" s="135"/>
      <c r="F1816" s="135"/>
      <c r="G1816" s="135"/>
      <c r="H1816" s="135"/>
      <c r="I1816" s="135"/>
    </row>
    <row r="1817" spans="5:9" x14ac:dyDescent="0.25">
      <c r="E1817" s="135"/>
      <c r="F1817" s="135"/>
      <c r="G1817" s="135"/>
      <c r="H1817" s="135"/>
      <c r="I1817" s="135"/>
    </row>
    <row r="1818" spans="5:9" x14ac:dyDescent="0.25">
      <c r="E1818" s="135"/>
      <c r="F1818" s="135"/>
      <c r="G1818" s="135"/>
      <c r="H1818" s="135"/>
      <c r="I1818" s="135"/>
    </row>
    <row r="1819" spans="5:9" x14ac:dyDescent="0.25">
      <c r="E1819" s="135"/>
      <c r="F1819" s="135"/>
      <c r="G1819" s="135"/>
      <c r="H1819" s="135"/>
      <c r="I1819" s="135"/>
    </row>
    <row r="1820" spans="5:9" x14ac:dyDescent="0.25">
      <c r="E1820" s="135"/>
      <c r="F1820" s="135"/>
      <c r="G1820" s="135"/>
      <c r="H1820" s="135"/>
      <c r="I1820" s="135"/>
    </row>
    <row r="1821" spans="5:9" x14ac:dyDescent="0.25">
      <c r="E1821" s="135"/>
      <c r="F1821" s="135"/>
      <c r="G1821" s="135"/>
      <c r="H1821" s="135"/>
      <c r="I1821" s="135"/>
    </row>
    <row r="1822" spans="5:9" x14ac:dyDescent="0.25">
      <c r="E1822" s="135"/>
      <c r="F1822" s="135"/>
      <c r="G1822" s="135"/>
      <c r="H1822" s="135"/>
      <c r="I1822" s="135"/>
    </row>
    <row r="1823" spans="5:9" x14ac:dyDescent="0.25">
      <c r="E1823" s="135"/>
      <c r="F1823" s="135"/>
      <c r="G1823" s="135"/>
      <c r="H1823" s="135"/>
      <c r="I1823" s="135"/>
    </row>
    <row r="1824" spans="5:9" x14ac:dyDescent="0.25">
      <c r="E1824" s="135"/>
      <c r="F1824" s="135"/>
      <c r="G1824" s="135"/>
      <c r="H1824" s="135"/>
      <c r="I1824" s="135"/>
    </row>
    <row r="1825" spans="5:9" x14ac:dyDescent="0.25">
      <c r="E1825" s="135"/>
      <c r="F1825" s="135"/>
      <c r="G1825" s="135"/>
      <c r="H1825" s="135"/>
      <c r="I1825" s="135"/>
    </row>
    <row r="1826" spans="5:9" x14ac:dyDescent="0.25">
      <c r="E1826" s="135"/>
      <c r="F1826" s="135"/>
      <c r="G1826" s="135"/>
      <c r="H1826" s="135"/>
      <c r="I1826" s="135"/>
    </row>
    <row r="1827" spans="5:9" x14ac:dyDescent="0.25">
      <c r="E1827" s="135"/>
      <c r="F1827" s="135"/>
      <c r="G1827" s="135"/>
      <c r="H1827" s="135"/>
      <c r="I1827" s="135"/>
    </row>
    <row r="1828" spans="5:9" x14ac:dyDescent="0.25">
      <c r="E1828" s="135"/>
      <c r="F1828" s="135"/>
      <c r="G1828" s="135"/>
      <c r="H1828" s="135"/>
      <c r="I1828" s="135"/>
    </row>
    <row r="1829" spans="5:9" x14ac:dyDescent="0.25">
      <c r="E1829" s="135"/>
      <c r="F1829" s="135"/>
      <c r="G1829" s="135"/>
      <c r="H1829" s="135"/>
      <c r="I1829" s="135"/>
    </row>
    <row r="1830" spans="5:9" x14ac:dyDescent="0.25">
      <c r="E1830" s="135"/>
      <c r="F1830" s="135"/>
      <c r="G1830" s="135"/>
      <c r="H1830" s="135"/>
      <c r="I1830" s="135"/>
    </row>
    <row r="1831" spans="5:9" x14ac:dyDescent="0.25">
      <c r="E1831" s="135"/>
      <c r="F1831" s="135"/>
      <c r="G1831" s="135"/>
      <c r="H1831" s="135"/>
      <c r="I1831" s="135"/>
    </row>
    <row r="1832" spans="5:9" x14ac:dyDescent="0.25">
      <c r="E1832" s="135"/>
      <c r="F1832" s="135"/>
      <c r="G1832" s="135"/>
      <c r="H1832" s="135"/>
      <c r="I1832" s="135"/>
    </row>
    <row r="1833" spans="5:9" x14ac:dyDescent="0.25">
      <c r="E1833" s="135"/>
      <c r="F1833" s="135"/>
      <c r="G1833" s="135"/>
      <c r="H1833" s="135"/>
      <c r="I1833" s="135"/>
    </row>
    <row r="1834" spans="5:9" x14ac:dyDescent="0.25">
      <c r="E1834" s="135"/>
      <c r="F1834" s="135"/>
      <c r="G1834" s="135"/>
      <c r="H1834" s="135"/>
      <c r="I1834" s="135"/>
    </row>
    <row r="1835" spans="5:9" x14ac:dyDescent="0.25">
      <c r="E1835" s="135"/>
      <c r="F1835" s="135"/>
      <c r="G1835" s="135"/>
      <c r="H1835" s="135"/>
      <c r="I1835" s="135"/>
    </row>
    <row r="1836" spans="5:9" x14ac:dyDescent="0.25">
      <c r="E1836" s="135"/>
      <c r="F1836" s="135"/>
      <c r="G1836" s="135"/>
      <c r="H1836" s="135"/>
      <c r="I1836" s="135"/>
    </row>
    <row r="1837" spans="5:9" x14ac:dyDescent="0.25">
      <c r="E1837" s="135"/>
      <c r="F1837" s="135"/>
      <c r="G1837" s="135"/>
      <c r="H1837" s="135"/>
      <c r="I1837" s="135"/>
    </row>
    <row r="1838" spans="5:9" x14ac:dyDescent="0.25">
      <c r="E1838" s="135"/>
      <c r="F1838" s="135"/>
      <c r="G1838" s="135"/>
      <c r="H1838" s="135"/>
      <c r="I1838" s="135"/>
    </row>
    <row r="1839" spans="5:9" x14ac:dyDescent="0.25">
      <c r="E1839" s="135"/>
      <c r="F1839" s="135"/>
      <c r="G1839" s="135"/>
      <c r="H1839" s="135"/>
      <c r="I1839" s="135"/>
    </row>
    <row r="1840" spans="5:9" x14ac:dyDescent="0.25">
      <c r="E1840" s="135"/>
      <c r="F1840" s="135"/>
      <c r="G1840" s="135"/>
      <c r="H1840" s="135"/>
      <c r="I1840" s="135"/>
    </row>
    <row r="1841" spans="5:9" x14ac:dyDescent="0.25">
      <c r="E1841" s="135"/>
      <c r="F1841" s="135"/>
      <c r="G1841" s="135"/>
      <c r="H1841" s="135"/>
      <c r="I1841" s="135"/>
    </row>
    <row r="1842" spans="5:9" x14ac:dyDescent="0.25">
      <c r="E1842" s="135"/>
      <c r="F1842" s="135"/>
      <c r="G1842" s="135"/>
      <c r="H1842" s="135"/>
      <c r="I1842" s="135"/>
    </row>
    <row r="1843" spans="5:9" x14ac:dyDescent="0.25">
      <c r="E1843" s="135"/>
      <c r="F1843" s="135"/>
      <c r="G1843" s="135"/>
      <c r="H1843" s="135"/>
      <c r="I1843" s="135"/>
    </row>
    <row r="1844" spans="5:9" x14ac:dyDescent="0.25">
      <c r="E1844" s="135"/>
      <c r="F1844" s="135"/>
      <c r="G1844" s="135"/>
      <c r="H1844" s="135"/>
      <c r="I1844" s="135"/>
    </row>
    <row r="1845" spans="5:9" x14ac:dyDescent="0.25">
      <c r="E1845" s="135"/>
      <c r="F1845" s="135"/>
      <c r="G1845" s="135"/>
      <c r="H1845" s="135"/>
      <c r="I1845" s="135"/>
    </row>
    <row r="1846" spans="5:9" x14ac:dyDescent="0.25">
      <c r="E1846" s="135"/>
      <c r="F1846" s="135"/>
      <c r="G1846" s="135"/>
      <c r="H1846" s="135"/>
      <c r="I1846" s="135"/>
    </row>
    <row r="1847" spans="5:9" x14ac:dyDescent="0.25">
      <c r="E1847" s="135"/>
      <c r="F1847" s="135"/>
      <c r="G1847" s="135"/>
      <c r="H1847" s="135"/>
      <c r="I1847" s="135"/>
    </row>
    <row r="1848" spans="5:9" x14ac:dyDescent="0.25">
      <c r="E1848" s="135"/>
      <c r="F1848" s="135"/>
      <c r="G1848" s="135"/>
      <c r="H1848" s="135"/>
      <c r="I1848" s="135"/>
    </row>
    <row r="1849" spans="5:9" x14ac:dyDescent="0.25">
      <c r="E1849" s="135"/>
      <c r="F1849" s="135"/>
      <c r="G1849" s="135"/>
      <c r="H1849" s="135"/>
      <c r="I1849" s="135"/>
    </row>
    <row r="1850" spans="5:9" x14ac:dyDescent="0.25">
      <c r="E1850" s="135"/>
      <c r="F1850" s="135"/>
      <c r="G1850" s="135"/>
      <c r="H1850" s="135"/>
      <c r="I1850" s="135"/>
    </row>
    <row r="1851" spans="5:9" x14ac:dyDescent="0.25">
      <c r="E1851" s="135"/>
      <c r="F1851" s="135"/>
      <c r="G1851" s="135"/>
      <c r="H1851" s="135"/>
      <c r="I1851" s="135"/>
    </row>
    <row r="1852" spans="5:9" x14ac:dyDescent="0.25">
      <c r="E1852" s="135"/>
      <c r="F1852" s="135"/>
      <c r="G1852" s="135"/>
      <c r="H1852" s="135"/>
      <c r="I1852" s="135"/>
    </row>
    <row r="1853" spans="5:9" x14ac:dyDescent="0.25">
      <c r="E1853" s="135"/>
      <c r="F1853" s="135"/>
      <c r="G1853" s="135"/>
      <c r="H1853" s="135"/>
      <c r="I1853" s="135"/>
    </row>
    <row r="1854" spans="5:9" x14ac:dyDescent="0.25">
      <c r="E1854" s="135"/>
      <c r="F1854" s="135"/>
      <c r="G1854" s="135"/>
      <c r="H1854" s="135"/>
      <c r="I1854" s="135"/>
    </row>
    <row r="1855" spans="5:9" x14ac:dyDescent="0.25">
      <c r="E1855" s="135"/>
      <c r="F1855" s="135"/>
      <c r="G1855" s="135"/>
      <c r="H1855" s="135"/>
      <c r="I1855" s="135"/>
    </row>
    <row r="1856" spans="5:9" x14ac:dyDescent="0.25">
      <c r="E1856" s="135"/>
      <c r="F1856" s="135"/>
      <c r="G1856" s="135"/>
      <c r="H1856" s="135"/>
      <c r="I1856" s="135"/>
    </row>
    <row r="1857" spans="5:9" x14ac:dyDescent="0.25">
      <c r="E1857" s="135"/>
      <c r="F1857" s="135"/>
      <c r="G1857" s="135"/>
      <c r="H1857" s="135"/>
      <c r="I1857" s="135"/>
    </row>
    <row r="1858" spans="5:9" x14ac:dyDescent="0.25">
      <c r="E1858" s="135"/>
      <c r="F1858" s="135"/>
      <c r="G1858" s="135"/>
      <c r="H1858" s="135"/>
      <c r="I1858" s="135"/>
    </row>
    <row r="1859" spans="5:9" x14ac:dyDescent="0.25">
      <c r="E1859" s="135"/>
      <c r="F1859" s="135"/>
      <c r="G1859" s="135"/>
      <c r="H1859" s="135"/>
      <c r="I1859" s="135"/>
    </row>
    <row r="1860" spans="5:9" x14ac:dyDescent="0.25">
      <c r="E1860" s="135"/>
      <c r="F1860" s="135"/>
      <c r="G1860" s="135"/>
      <c r="H1860" s="135"/>
      <c r="I1860" s="135"/>
    </row>
    <row r="1861" spans="5:9" x14ac:dyDescent="0.25">
      <c r="E1861" s="135"/>
      <c r="F1861" s="135"/>
      <c r="G1861" s="135"/>
      <c r="H1861" s="135"/>
      <c r="I1861" s="135"/>
    </row>
    <row r="1862" spans="5:9" x14ac:dyDescent="0.25">
      <c r="E1862" s="135"/>
      <c r="F1862" s="135"/>
      <c r="G1862" s="135"/>
      <c r="H1862" s="135"/>
      <c r="I1862" s="135"/>
    </row>
    <row r="1863" spans="5:9" x14ac:dyDescent="0.25">
      <c r="E1863" s="135"/>
      <c r="F1863" s="135"/>
      <c r="G1863" s="135"/>
      <c r="H1863" s="135"/>
      <c r="I1863" s="135"/>
    </row>
    <row r="1864" spans="5:9" x14ac:dyDescent="0.25">
      <c r="E1864" s="135"/>
      <c r="F1864" s="135"/>
      <c r="G1864" s="135"/>
      <c r="H1864" s="135"/>
      <c r="I1864" s="135"/>
    </row>
    <row r="1865" spans="5:9" x14ac:dyDescent="0.25">
      <c r="E1865" s="135"/>
      <c r="F1865" s="135"/>
      <c r="G1865" s="135"/>
      <c r="H1865" s="135"/>
      <c r="I1865" s="135"/>
    </row>
    <row r="1866" spans="5:9" x14ac:dyDescent="0.25">
      <c r="E1866" s="135"/>
      <c r="F1866" s="135"/>
      <c r="G1866" s="135"/>
      <c r="H1866" s="135"/>
      <c r="I1866" s="135"/>
    </row>
    <row r="1867" spans="5:9" x14ac:dyDescent="0.25">
      <c r="E1867" s="135"/>
      <c r="F1867" s="135"/>
      <c r="G1867" s="135"/>
      <c r="H1867" s="135"/>
      <c r="I1867" s="135"/>
    </row>
    <row r="1868" spans="5:9" x14ac:dyDescent="0.25">
      <c r="E1868" s="135"/>
      <c r="F1868" s="135"/>
      <c r="G1868" s="135"/>
      <c r="H1868" s="135"/>
      <c r="I1868" s="135"/>
    </row>
    <row r="1869" spans="5:9" x14ac:dyDescent="0.25">
      <c r="E1869" s="135"/>
      <c r="F1869" s="135"/>
      <c r="G1869" s="135"/>
      <c r="H1869" s="135"/>
      <c r="I1869" s="135"/>
    </row>
    <row r="1870" spans="5:9" x14ac:dyDescent="0.25">
      <c r="E1870" s="135"/>
      <c r="F1870" s="135"/>
      <c r="G1870" s="135"/>
      <c r="H1870" s="135"/>
      <c r="I1870" s="135"/>
    </row>
    <row r="1871" spans="5:9" x14ac:dyDescent="0.25">
      <c r="E1871" s="135"/>
      <c r="F1871" s="135"/>
      <c r="G1871" s="135"/>
      <c r="H1871" s="135"/>
      <c r="I1871" s="135"/>
    </row>
    <row r="1872" spans="5:9" x14ac:dyDescent="0.25">
      <c r="E1872" s="135"/>
      <c r="F1872" s="135"/>
      <c r="G1872" s="135"/>
      <c r="H1872" s="135"/>
      <c r="I1872" s="135"/>
    </row>
    <row r="1873" spans="5:9" x14ac:dyDescent="0.25">
      <c r="E1873" s="135"/>
      <c r="F1873" s="135"/>
      <c r="G1873" s="135"/>
      <c r="H1873" s="135"/>
      <c r="I1873" s="135"/>
    </row>
    <row r="1874" spans="5:9" x14ac:dyDescent="0.25">
      <c r="E1874" s="135"/>
      <c r="F1874" s="135"/>
      <c r="G1874" s="135"/>
      <c r="H1874" s="135"/>
      <c r="I1874" s="135"/>
    </row>
    <row r="1875" spans="5:9" x14ac:dyDescent="0.25">
      <c r="E1875" s="135"/>
      <c r="F1875" s="135"/>
      <c r="G1875" s="135"/>
      <c r="H1875" s="135"/>
      <c r="I1875" s="135"/>
    </row>
    <row r="1876" spans="5:9" x14ac:dyDescent="0.25">
      <c r="E1876" s="135"/>
      <c r="F1876" s="135"/>
      <c r="G1876" s="135"/>
      <c r="H1876" s="135"/>
      <c r="I1876" s="135"/>
    </row>
    <row r="1877" spans="5:9" x14ac:dyDescent="0.25">
      <c r="E1877" s="135"/>
      <c r="F1877" s="135"/>
      <c r="G1877" s="135"/>
      <c r="H1877" s="135"/>
      <c r="I1877" s="135"/>
    </row>
    <row r="1878" spans="5:9" x14ac:dyDescent="0.25">
      <c r="E1878" s="135"/>
      <c r="F1878" s="135"/>
      <c r="G1878" s="135"/>
      <c r="H1878" s="135"/>
      <c r="I1878" s="135"/>
    </row>
    <row r="1879" spans="5:9" x14ac:dyDescent="0.25">
      <c r="E1879" s="135"/>
      <c r="F1879" s="135"/>
      <c r="G1879" s="135"/>
      <c r="H1879" s="135"/>
      <c r="I1879" s="135"/>
    </row>
    <row r="1880" spans="5:9" x14ac:dyDescent="0.25">
      <c r="E1880" s="135"/>
      <c r="F1880" s="135"/>
      <c r="G1880" s="135"/>
      <c r="H1880" s="135"/>
      <c r="I1880" s="135"/>
    </row>
    <row r="1881" spans="5:9" x14ac:dyDescent="0.25">
      <c r="E1881" s="135"/>
      <c r="F1881" s="135"/>
      <c r="G1881" s="135"/>
      <c r="H1881" s="135"/>
      <c r="I1881" s="135"/>
    </row>
    <row r="1882" spans="5:9" x14ac:dyDescent="0.25">
      <c r="E1882" s="135"/>
      <c r="F1882" s="135"/>
      <c r="G1882" s="135"/>
      <c r="H1882" s="135"/>
      <c r="I1882" s="135"/>
    </row>
    <row r="1883" spans="5:9" x14ac:dyDescent="0.25">
      <c r="E1883" s="135"/>
      <c r="F1883" s="135"/>
      <c r="G1883" s="135"/>
      <c r="H1883" s="135"/>
      <c r="I1883" s="135"/>
    </row>
    <row r="1884" spans="5:9" x14ac:dyDescent="0.25">
      <c r="E1884" s="135"/>
      <c r="F1884" s="135"/>
      <c r="G1884" s="135"/>
      <c r="H1884" s="135"/>
      <c r="I1884" s="135"/>
    </row>
    <row r="1885" spans="5:9" x14ac:dyDescent="0.25">
      <c r="E1885" s="135"/>
      <c r="F1885" s="135"/>
      <c r="G1885" s="135"/>
      <c r="H1885" s="135"/>
      <c r="I1885" s="135"/>
    </row>
    <row r="1886" spans="5:9" x14ac:dyDescent="0.25">
      <c r="E1886" s="135"/>
      <c r="F1886" s="135"/>
      <c r="G1886" s="135"/>
      <c r="H1886" s="135"/>
      <c r="I1886" s="135"/>
    </row>
    <row r="1887" spans="5:9" x14ac:dyDescent="0.25">
      <c r="E1887" s="135"/>
      <c r="F1887" s="135"/>
      <c r="G1887" s="135"/>
      <c r="H1887" s="135"/>
      <c r="I1887" s="135"/>
    </row>
    <row r="1888" spans="5:9" x14ac:dyDescent="0.25">
      <c r="E1888" s="135"/>
      <c r="F1888" s="135"/>
      <c r="G1888" s="135"/>
      <c r="H1888" s="135"/>
      <c r="I1888" s="135"/>
    </row>
    <row r="1889" spans="5:9" x14ac:dyDescent="0.25">
      <c r="E1889" s="135"/>
      <c r="F1889" s="135"/>
      <c r="G1889" s="135"/>
      <c r="H1889" s="135"/>
      <c r="I1889" s="135"/>
    </row>
    <row r="1890" spans="5:9" x14ac:dyDescent="0.25">
      <c r="E1890" s="135"/>
      <c r="F1890" s="135"/>
      <c r="G1890" s="135"/>
      <c r="H1890" s="135"/>
      <c r="I1890" s="135"/>
    </row>
    <row r="1891" spans="5:9" x14ac:dyDescent="0.25">
      <c r="E1891" s="135"/>
      <c r="F1891" s="135"/>
      <c r="G1891" s="135"/>
      <c r="H1891" s="135"/>
      <c r="I1891" s="135"/>
    </row>
    <row r="1892" spans="5:9" x14ac:dyDescent="0.25">
      <c r="E1892" s="135"/>
      <c r="F1892" s="135"/>
      <c r="G1892" s="135"/>
      <c r="H1892" s="135"/>
      <c r="I1892" s="135"/>
    </row>
    <row r="1893" spans="5:9" x14ac:dyDescent="0.25">
      <c r="E1893" s="135"/>
      <c r="F1893" s="135"/>
      <c r="G1893" s="135"/>
      <c r="H1893" s="135"/>
      <c r="I1893" s="135"/>
    </row>
    <row r="1894" spans="5:9" x14ac:dyDescent="0.25">
      <c r="E1894" s="135"/>
      <c r="F1894" s="135"/>
      <c r="G1894" s="135"/>
      <c r="H1894" s="135"/>
      <c r="I1894" s="135"/>
    </row>
    <row r="1895" spans="5:9" x14ac:dyDescent="0.25">
      <c r="E1895" s="135"/>
      <c r="F1895" s="135"/>
      <c r="G1895" s="135"/>
      <c r="H1895" s="135"/>
      <c r="I1895" s="135"/>
    </row>
    <row r="1896" spans="5:9" x14ac:dyDescent="0.25">
      <c r="E1896" s="135"/>
      <c r="F1896" s="135"/>
      <c r="G1896" s="135"/>
      <c r="H1896" s="135"/>
      <c r="I1896" s="135"/>
    </row>
    <row r="1897" spans="5:9" x14ac:dyDescent="0.25">
      <c r="E1897" s="135"/>
      <c r="F1897" s="135"/>
      <c r="G1897" s="135"/>
      <c r="H1897" s="135"/>
      <c r="I1897" s="135"/>
    </row>
    <row r="1898" spans="5:9" x14ac:dyDescent="0.25">
      <c r="E1898" s="135"/>
      <c r="F1898" s="135"/>
      <c r="G1898" s="135"/>
      <c r="H1898" s="135"/>
      <c r="I1898" s="135"/>
    </row>
    <row r="1899" spans="5:9" x14ac:dyDescent="0.25">
      <c r="E1899" s="135"/>
      <c r="F1899" s="135"/>
      <c r="G1899" s="135"/>
      <c r="H1899" s="135"/>
      <c r="I1899" s="135"/>
    </row>
    <row r="1900" spans="5:9" x14ac:dyDescent="0.25">
      <c r="E1900" s="135"/>
      <c r="F1900" s="135"/>
      <c r="G1900" s="135"/>
      <c r="H1900" s="135"/>
      <c r="I1900" s="135"/>
    </row>
    <row r="1901" spans="5:9" x14ac:dyDescent="0.25">
      <c r="E1901" s="135"/>
      <c r="F1901" s="135"/>
      <c r="G1901" s="135"/>
      <c r="H1901" s="135"/>
      <c r="I1901" s="135"/>
    </row>
    <row r="1902" spans="5:9" x14ac:dyDescent="0.25">
      <c r="E1902" s="135"/>
      <c r="F1902" s="135"/>
      <c r="G1902" s="135"/>
      <c r="H1902" s="135"/>
      <c r="I1902" s="135"/>
    </row>
    <row r="1903" spans="5:9" x14ac:dyDescent="0.25">
      <c r="E1903" s="135"/>
      <c r="F1903" s="135"/>
      <c r="G1903" s="135"/>
      <c r="H1903" s="135"/>
      <c r="I1903" s="135"/>
    </row>
    <row r="1904" spans="5:9" x14ac:dyDescent="0.25">
      <c r="E1904" s="135"/>
      <c r="F1904" s="135"/>
      <c r="G1904" s="135"/>
      <c r="H1904" s="135"/>
      <c r="I1904" s="135"/>
    </row>
    <row r="1905" spans="5:9" x14ac:dyDescent="0.25">
      <c r="E1905" s="135"/>
      <c r="F1905" s="135"/>
      <c r="G1905" s="135"/>
      <c r="H1905" s="135"/>
      <c r="I1905" s="135"/>
    </row>
    <row r="1906" spans="5:9" x14ac:dyDescent="0.25">
      <c r="E1906" s="135"/>
      <c r="F1906" s="135"/>
      <c r="G1906" s="135"/>
      <c r="H1906" s="135"/>
      <c r="I1906" s="135"/>
    </row>
    <row r="1907" spans="5:9" x14ac:dyDescent="0.25">
      <c r="E1907" s="135"/>
      <c r="F1907" s="135"/>
      <c r="G1907" s="135"/>
      <c r="H1907" s="135"/>
      <c r="I1907" s="135"/>
    </row>
    <row r="1908" spans="5:9" x14ac:dyDescent="0.25">
      <c r="E1908" s="135"/>
      <c r="F1908" s="135"/>
      <c r="G1908" s="135"/>
      <c r="H1908" s="135"/>
      <c r="I1908" s="135"/>
    </row>
    <row r="1909" spans="5:9" x14ac:dyDescent="0.25">
      <c r="E1909" s="135"/>
      <c r="F1909" s="135"/>
      <c r="G1909" s="135"/>
      <c r="H1909" s="135"/>
      <c r="I1909" s="135"/>
    </row>
    <row r="1910" spans="5:9" x14ac:dyDescent="0.25">
      <c r="E1910" s="135"/>
      <c r="F1910" s="135"/>
      <c r="G1910" s="135"/>
      <c r="H1910" s="135"/>
      <c r="I1910" s="135"/>
    </row>
    <row r="1911" spans="5:9" x14ac:dyDescent="0.25">
      <c r="E1911" s="135"/>
      <c r="F1911" s="135"/>
      <c r="G1911" s="135"/>
      <c r="H1911" s="135"/>
      <c r="I1911" s="135"/>
    </row>
    <row r="1912" spans="5:9" x14ac:dyDescent="0.25">
      <c r="E1912" s="135"/>
      <c r="F1912" s="135"/>
      <c r="G1912" s="135"/>
      <c r="H1912" s="135"/>
      <c r="I1912" s="135"/>
    </row>
    <row r="1913" spans="5:9" x14ac:dyDescent="0.25">
      <c r="E1913" s="135"/>
      <c r="F1913" s="135"/>
      <c r="G1913" s="135"/>
      <c r="H1913" s="135"/>
      <c r="I1913" s="135"/>
    </row>
    <row r="1914" spans="5:9" x14ac:dyDescent="0.25">
      <c r="E1914" s="135"/>
      <c r="F1914" s="135"/>
      <c r="G1914" s="135"/>
      <c r="H1914" s="135"/>
      <c r="I1914" s="135"/>
    </row>
    <row r="1915" spans="5:9" x14ac:dyDescent="0.25">
      <c r="E1915" s="135"/>
      <c r="F1915" s="135"/>
      <c r="G1915" s="135"/>
      <c r="H1915" s="135"/>
      <c r="I1915" s="135"/>
    </row>
    <row r="1916" spans="5:9" x14ac:dyDescent="0.25">
      <c r="E1916" s="135"/>
      <c r="F1916" s="135"/>
      <c r="G1916" s="135"/>
      <c r="H1916" s="135"/>
      <c r="I1916" s="135"/>
    </row>
    <row r="1917" spans="5:9" x14ac:dyDescent="0.25">
      <c r="E1917" s="135"/>
      <c r="F1917" s="135"/>
      <c r="G1917" s="135"/>
      <c r="H1917" s="135"/>
      <c r="I1917" s="135"/>
    </row>
    <row r="1918" spans="5:9" x14ac:dyDescent="0.25">
      <c r="E1918" s="135"/>
      <c r="F1918" s="135"/>
      <c r="G1918" s="135"/>
      <c r="H1918" s="135"/>
      <c r="I1918" s="135"/>
    </row>
    <row r="1919" spans="5:9" x14ac:dyDescent="0.25">
      <c r="E1919" s="135"/>
      <c r="F1919" s="135"/>
      <c r="G1919" s="135"/>
      <c r="H1919" s="135"/>
      <c r="I1919" s="135"/>
    </row>
    <row r="1920" spans="5:9" x14ac:dyDescent="0.25">
      <c r="E1920" s="135"/>
      <c r="F1920" s="135"/>
      <c r="G1920" s="135"/>
      <c r="H1920" s="135"/>
      <c r="I1920" s="135"/>
    </row>
    <row r="1921" spans="5:9" x14ac:dyDescent="0.25">
      <c r="E1921" s="135"/>
      <c r="F1921" s="135"/>
      <c r="G1921" s="135"/>
      <c r="H1921" s="135"/>
      <c r="I1921" s="135"/>
    </row>
    <row r="1922" spans="5:9" x14ac:dyDescent="0.25">
      <c r="E1922" s="135"/>
      <c r="F1922" s="135"/>
      <c r="G1922" s="135"/>
      <c r="H1922" s="135"/>
      <c r="I1922" s="135"/>
    </row>
    <row r="1923" spans="5:9" x14ac:dyDescent="0.25">
      <c r="E1923" s="135"/>
      <c r="F1923" s="135"/>
      <c r="G1923" s="135"/>
      <c r="H1923" s="135"/>
      <c r="I1923" s="135"/>
    </row>
    <row r="1924" spans="5:9" x14ac:dyDescent="0.25">
      <c r="E1924" s="135"/>
      <c r="F1924" s="135"/>
      <c r="G1924" s="135"/>
      <c r="H1924" s="135"/>
      <c r="I1924" s="135"/>
    </row>
    <row r="1925" spans="5:9" x14ac:dyDescent="0.25">
      <c r="E1925" s="135"/>
      <c r="F1925" s="135"/>
      <c r="G1925" s="135"/>
      <c r="H1925" s="135"/>
      <c r="I1925" s="135"/>
    </row>
    <row r="1926" spans="5:9" x14ac:dyDescent="0.25">
      <c r="E1926" s="135"/>
      <c r="F1926" s="135"/>
      <c r="G1926" s="135"/>
      <c r="H1926" s="135"/>
      <c r="I1926" s="135"/>
    </row>
    <row r="1927" spans="5:9" x14ac:dyDescent="0.25">
      <c r="E1927" s="135"/>
      <c r="F1927" s="135"/>
      <c r="G1927" s="135"/>
      <c r="H1927" s="135"/>
      <c r="I1927" s="135"/>
    </row>
    <row r="1928" spans="5:9" x14ac:dyDescent="0.25">
      <c r="E1928" s="135"/>
      <c r="F1928" s="135"/>
      <c r="G1928" s="135"/>
      <c r="H1928" s="135"/>
      <c r="I1928" s="135"/>
    </row>
    <row r="1929" spans="5:9" x14ac:dyDescent="0.25">
      <c r="E1929" s="135"/>
      <c r="F1929" s="135"/>
      <c r="G1929" s="135"/>
      <c r="H1929" s="135"/>
      <c r="I1929" s="135"/>
    </row>
    <row r="1930" spans="5:9" x14ac:dyDescent="0.25">
      <c r="E1930" s="135"/>
      <c r="F1930" s="135"/>
      <c r="G1930" s="135"/>
      <c r="H1930" s="135"/>
      <c r="I1930" s="135"/>
    </row>
    <row r="1931" spans="5:9" x14ac:dyDescent="0.25">
      <c r="E1931" s="135"/>
      <c r="F1931" s="135"/>
      <c r="G1931" s="135"/>
      <c r="H1931" s="135"/>
      <c r="I1931" s="135"/>
    </row>
    <row r="1932" spans="5:9" x14ac:dyDescent="0.25">
      <c r="E1932" s="135"/>
      <c r="F1932" s="135"/>
      <c r="G1932" s="135"/>
      <c r="H1932" s="135"/>
      <c r="I1932" s="135"/>
    </row>
    <row r="1933" spans="5:9" x14ac:dyDescent="0.25">
      <c r="E1933" s="135"/>
      <c r="F1933" s="135"/>
      <c r="G1933" s="135"/>
      <c r="H1933" s="135"/>
      <c r="I1933" s="135"/>
    </row>
    <row r="1934" spans="5:9" x14ac:dyDescent="0.25">
      <c r="E1934" s="135"/>
      <c r="F1934" s="135"/>
      <c r="G1934" s="135"/>
      <c r="H1934" s="135"/>
      <c r="I1934" s="135"/>
    </row>
    <row r="1935" spans="5:9" x14ac:dyDescent="0.25">
      <c r="E1935" s="135"/>
      <c r="F1935" s="135"/>
      <c r="G1935" s="135"/>
      <c r="H1935" s="135"/>
      <c r="I1935" s="135"/>
    </row>
    <row r="1936" spans="5:9" x14ac:dyDescent="0.25">
      <c r="E1936" s="135"/>
      <c r="F1936" s="135"/>
      <c r="G1936" s="135"/>
      <c r="H1936" s="135"/>
      <c r="I1936" s="135"/>
    </row>
    <row r="1937" spans="5:9" x14ac:dyDescent="0.25">
      <c r="E1937" s="135"/>
      <c r="F1937" s="135"/>
      <c r="G1937" s="135"/>
      <c r="H1937" s="135"/>
      <c r="I1937" s="135"/>
    </row>
    <row r="1938" spans="5:9" x14ac:dyDescent="0.25">
      <c r="E1938" s="135"/>
      <c r="F1938" s="135"/>
      <c r="G1938" s="135"/>
      <c r="H1938" s="135"/>
      <c r="I1938" s="135"/>
    </row>
    <row r="1939" spans="5:9" x14ac:dyDescent="0.25">
      <c r="E1939" s="135"/>
      <c r="F1939" s="135"/>
      <c r="G1939" s="135"/>
      <c r="H1939" s="135"/>
      <c r="I1939" s="135"/>
    </row>
    <row r="1940" spans="5:9" x14ac:dyDescent="0.25">
      <c r="E1940" s="135"/>
      <c r="F1940" s="135"/>
      <c r="G1940" s="135"/>
      <c r="H1940" s="135"/>
      <c r="I1940" s="135"/>
    </row>
    <row r="1941" spans="5:9" x14ac:dyDescent="0.25">
      <c r="E1941" s="135"/>
      <c r="F1941" s="135"/>
      <c r="G1941" s="135"/>
      <c r="H1941" s="135"/>
      <c r="I1941" s="135"/>
    </row>
    <row r="1942" spans="5:9" x14ac:dyDescent="0.25">
      <c r="E1942" s="135"/>
      <c r="F1942" s="135"/>
      <c r="G1942" s="135"/>
      <c r="H1942" s="135"/>
      <c r="I1942" s="135"/>
    </row>
    <row r="1943" spans="5:9" x14ac:dyDescent="0.25">
      <c r="E1943" s="135"/>
      <c r="F1943" s="135"/>
      <c r="G1943" s="135"/>
      <c r="H1943" s="135"/>
      <c r="I1943" s="135"/>
    </row>
    <row r="1944" spans="5:9" x14ac:dyDescent="0.25">
      <c r="E1944" s="135"/>
      <c r="F1944" s="135"/>
      <c r="G1944" s="135"/>
      <c r="H1944" s="135"/>
      <c r="I1944" s="135"/>
    </row>
    <row r="1945" spans="5:9" x14ac:dyDescent="0.25">
      <c r="E1945" s="135"/>
      <c r="F1945" s="135"/>
      <c r="G1945" s="135"/>
      <c r="H1945" s="135"/>
      <c r="I1945" s="135"/>
    </row>
    <row r="1946" spans="5:9" x14ac:dyDescent="0.25">
      <c r="E1946" s="135"/>
      <c r="F1946" s="135"/>
      <c r="G1946" s="135"/>
      <c r="H1946" s="135"/>
      <c r="I1946" s="135"/>
    </row>
    <row r="1947" spans="5:9" x14ac:dyDescent="0.25">
      <c r="E1947" s="135"/>
      <c r="F1947" s="135"/>
      <c r="G1947" s="135"/>
      <c r="H1947" s="135"/>
      <c r="I1947" s="135"/>
    </row>
    <row r="1948" spans="5:9" x14ac:dyDescent="0.25">
      <c r="E1948" s="135"/>
      <c r="F1948" s="135"/>
      <c r="G1948" s="135"/>
      <c r="H1948" s="135"/>
      <c r="I1948" s="135"/>
    </row>
    <row r="1949" spans="5:9" x14ac:dyDescent="0.25">
      <c r="E1949" s="135"/>
      <c r="F1949" s="135"/>
      <c r="G1949" s="135"/>
      <c r="H1949" s="135"/>
      <c r="I1949" s="135"/>
    </row>
    <row r="1950" spans="5:9" x14ac:dyDescent="0.25">
      <c r="E1950" s="135"/>
      <c r="F1950" s="135"/>
      <c r="G1950" s="135"/>
      <c r="H1950" s="135"/>
      <c r="I1950" s="135"/>
    </row>
    <row r="1951" spans="5:9" x14ac:dyDescent="0.25">
      <c r="E1951" s="135"/>
      <c r="F1951" s="135"/>
      <c r="G1951" s="135"/>
      <c r="H1951" s="135"/>
      <c r="I1951" s="135"/>
    </row>
    <row r="1952" spans="5:9" x14ac:dyDescent="0.25">
      <c r="E1952" s="135"/>
      <c r="F1952" s="135"/>
      <c r="G1952" s="135"/>
      <c r="H1952" s="135"/>
      <c r="I1952" s="135"/>
    </row>
    <row r="1953" spans="5:9" x14ac:dyDescent="0.25">
      <c r="E1953" s="135"/>
      <c r="F1953" s="135"/>
      <c r="G1953" s="135"/>
      <c r="H1953" s="135"/>
      <c r="I1953" s="135"/>
    </row>
    <row r="1954" spans="5:9" x14ac:dyDescent="0.25">
      <c r="E1954" s="135"/>
      <c r="F1954" s="135"/>
      <c r="G1954" s="135"/>
      <c r="H1954" s="135"/>
      <c r="I1954" s="135"/>
    </row>
    <row r="1955" spans="5:9" x14ac:dyDescent="0.25">
      <c r="E1955" s="135"/>
      <c r="F1955" s="135"/>
      <c r="G1955" s="135"/>
      <c r="H1955" s="135"/>
      <c r="I1955" s="135"/>
    </row>
    <row r="1956" spans="5:9" x14ac:dyDescent="0.25">
      <c r="E1956" s="135"/>
      <c r="F1956" s="135"/>
      <c r="G1956" s="135"/>
      <c r="H1956" s="135"/>
      <c r="I1956" s="135"/>
    </row>
    <row r="1957" spans="5:9" x14ac:dyDescent="0.25">
      <c r="E1957" s="135"/>
      <c r="F1957" s="135"/>
      <c r="G1957" s="135"/>
      <c r="H1957" s="135"/>
      <c r="I1957" s="135"/>
    </row>
    <row r="1958" spans="5:9" x14ac:dyDescent="0.25">
      <c r="E1958" s="135"/>
      <c r="F1958" s="135"/>
      <c r="G1958" s="135"/>
      <c r="H1958" s="135"/>
      <c r="I1958" s="135"/>
    </row>
    <row r="1959" spans="5:9" x14ac:dyDescent="0.25">
      <c r="E1959" s="135"/>
      <c r="F1959" s="135"/>
      <c r="G1959" s="135"/>
      <c r="H1959" s="135"/>
      <c r="I1959" s="135"/>
    </row>
    <row r="1960" spans="5:9" x14ac:dyDescent="0.25">
      <c r="E1960" s="135"/>
      <c r="F1960" s="135"/>
      <c r="G1960" s="135"/>
      <c r="H1960" s="135"/>
      <c r="I1960" s="135"/>
    </row>
    <row r="1961" spans="5:9" x14ac:dyDescent="0.25">
      <c r="E1961" s="135"/>
      <c r="F1961" s="135"/>
      <c r="G1961" s="135"/>
      <c r="H1961" s="135"/>
      <c r="I1961" s="135"/>
    </row>
    <row r="1962" spans="5:9" x14ac:dyDescent="0.25">
      <c r="E1962" s="135"/>
      <c r="F1962" s="135"/>
      <c r="G1962" s="135"/>
      <c r="H1962" s="135"/>
      <c r="I1962" s="135"/>
    </row>
    <row r="1963" spans="5:9" x14ac:dyDescent="0.25">
      <c r="E1963" s="135"/>
      <c r="F1963" s="135"/>
      <c r="G1963" s="135"/>
      <c r="H1963" s="135"/>
      <c r="I1963" s="135"/>
    </row>
    <row r="1964" spans="5:9" x14ac:dyDescent="0.25">
      <c r="E1964" s="135"/>
      <c r="F1964" s="135"/>
      <c r="G1964" s="135"/>
      <c r="H1964" s="135"/>
      <c r="I1964" s="135"/>
    </row>
    <row r="1965" spans="5:9" x14ac:dyDescent="0.25">
      <c r="E1965" s="135"/>
      <c r="F1965" s="135"/>
      <c r="G1965" s="135"/>
      <c r="H1965" s="135"/>
      <c r="I1965" s="135"/>
    </row>
    <row r="1966" spans="5:9" x14ac:dyDescent="0.25">
      <c r="E1966" s="135"/>
      <c r="F1966" s="135"/>
      <c r="G1966" s="135"/>
      <c r="H1966" s="135"/>
      <c r="I1966" s="135"/>
    </row>
    <row r="1967" spans="5:9" x14ac:dyDescent="0.25">
      <c r="E1967" s="135"/>
      <c r="F1967" s="135"/>
      <c r="G1967" s="135"/>
      <c r="H1967" s="135"/>
      <c r="I1967" s="135"/>
    </row>
    <row r="1968" spans="5:9" x14ac:dyDescent="0.25">
      <c r="E1968" s="135"/>
      <c r="F1968" s="135"/>
      <c r="G1968" s="135"/>
      <c r="H1968" s="135"/>
      <c r="I1968" s="135"/>
    </row>
    <row r="1969" spans="5:9" x14ac:dyDescent="0.25">
      <c r="E1969" s="135"/>
      <c r="F1969" s="135"/>
      <c r="G1969" s="135"/>
      <c r="H1969" s="135"/>
      <c r="I1969" s="135"/>
    </row>
    <row r="1970" spans="5:9" x14ac:dyDescent="0.25">
      <c r="E1970" s="135"/>
      <c r="F1970" s="135"/>
      <c r="G1970" s="135"/>
      <c r="H1970" s="135"/>
      <c r="I1970" s="135"/>
    </row>
    <row r="1971" spans="5:9" x14ac:dyDescent="0.25">
      <c r="E1971" s="135"/>
      <c r="F1971" s="135"/>
      <c r="G1971" s="135"/>
      <c r="H1971" s="135"/>
      <c r="I1971" s="135"/>
    </row>
    <row r="1972" spans="5:9" x14ac:dyDescent="0.25">
      <c r="E1972" s="135"/>
      <c r="F1972" s="135"/>
      <c r="G1972" s="135"/>
      <c r="H1972" s="135"/>
      <c r="I1972" s="135"/>
    </row>
    <row r="1973" spans="5:9" x14ac:dyDescent="0.25">
      <c r="E1973" s="135"/>
      <c r="F1973" s="135"/>
      <c r="G1973" s="135"/>
      <c r="H1973" s="135"/>
      <c r="I1973" s="135"/>
    </row>
    <row r="1974" spans="5:9" x14ac:dyDescent="0.25">
      <c r="E1974" s="135"/>
      <c r="F1974" s="135"/>
      <c r="G1974" s="135"/>
      <c r="H1974" s="135"/>
      <c r="I1974" s="135"/>
    </row>
    <row r="1975" spans="5:9" x14ac:dyDescent="0.25">
      <c r="E1975" s="135"/>
      <c r="F1975" s="135"/>
      <c r="G1975" s="135"/>
      <c r="H1975" s="135"/>
      <c r="I1975" s="135"/>
    </row>
    <row r="1976" spans="5:9" x14ac:dyDescent="0.25">
      <c r="E1976" s="135"/>
      <c r="F1976" s="135"/>
      <c r="G1976" s="135"/>
      <c r="H1976" s="135"/>
      <c r="I1976" s="135"/>
    </row>
    <row r="1977" spans="5:9" x14ac:dyDescent="0.25">
      <c r="E1977" s="135"/>
      <c r="F1977" s="135"/>
      <c r="G1977" s="135"/>
      <c r="H1977" s="135"/>
      <c r="I1977" s="135"/>
    </row>
    <row r="1978" spans="5:9" x14ac:dyDescent="0.25">
      <c r="E1978" s="135"/>
      <c r="F1978" s="135"/>
      <c r="G1978" s="135"/>
      <c r="H1978" s="135"/>
      <c r="I1978" s="135"/>
    </row>
    <row r="1979" spans="5:9" x14ac:dyDescent="0.25">
      <c r="E1979" s="135"/>
      <c r="F1979" s="135"/>
      <c r="G1979" s="135"/>
      <c r="H1979" s="135"/>
      <c r="I1979" s="135"/>
    </row>
    <row r="1980" spans="5:9" x14ac:dyDescent="0.25">
      <c r="E1980" s="135"/>
      <c r="F1980" s="135"/>
      <c r="G1980" s="135"/>
      <c r="H1980" s="135"/>
      <c r="I1980" s="135"/>
    </row>
    <row r="1981" spans="5:9" x14ac:dyDescent="0.25">
      <c r="E1981" s="135"/>
      <c r="F1981" s="135"/>
      <c r="G1981" s="135"/>
      <c r="H1981" s="135"/>
      <c r="I1981" s="135"/>
    </row>
    <row r="1982" spans="5:9" x14ac:dyDescent="0.25">
      <c r="E1982" s="135"/>
      <c r="F1982" s="135"/>
      <c r="G1982" s="135"/>
      <c r="H1982" s="135"/>
      <c r="I1982" s="135"/>
    </row>
    <row r="1983" spans="5:9" x14ac:dyDescent="0.25">
      <c r="E1983" s="135"/>
      <c r="F1983" s="135"/>
      <c r="G1983" s="135"/>
      <c r="H1983" s="135"/>
      <c r="I1983" s="135"/>
    </row>
    <row r="1984" spans="5:9" x14ac:dyDescent="0.25">
      <c r="E1984" s="135"/>
      <c r="F1984" s="135"/>
      <c r="G1984" s="135"/>
      <c r="H1984" s="135"/>
      <c r="I1984" s="135"/>
    </row>
    <row r="1985" spans="5:9" x14ac:dyDescent="0.25">
      <c r="E1985" s="135"/>
      <c r="F1985" s="135"/>
      <c r="G1985" s="135"/>
      <c r="H1985" s="135"/>
      <c r="I1985" s="135"/>
    </row>
    <row r="1986" spans="5:9" x14ac:dyDescent="0.25">
      <c r="E1986" s="135"/>
      <c r="F1986" s="135"/>
      <c r="G1986" s="135"/>
      <c r="H1986" s="135"/>
      <c r="I1986" s="135"/>
    </row>
    <row r="1987" spans="5:9" x14ac:dyDescent="0.25">
      <c r="E1987" s="135"/>
      <c r="F1987" s="135"/>
      <c r="G1987" s="135"/>
      <c r="H1987" s="135"/>
      <c r="I1987" s="135"/>
    </row>
    <row r="1988" spans="5:9" x14ac:dyDescent="0.25">
      <c r="E1988" s="135"/>
      <c r="F1988" s="135"/>
      <c r="G1988" s="135"/>
      <c r="H1988" s="135"/>
      <c r="I1988" s="135"/>
    </row>
    <row r="1989" spans="5:9" x14ac:dyDescent="0.25">
      <c r="E1989" s="135"/>
      <c r="F1989" s="135"/>
      <c r="G1989" s="135"/>
      <c r="H1989" s="135"/>
      <c r="I1989" s="135"/>
    </row>
    <row r="1990" spans="5:9" x14ac:dyDescent="0.25">
      <c r="E1990" s="135"/>
      <c r="F1990" s="135"/>
      <c r="G1990" s="135"/>
      <c r="H1990" s="135"/>
      <c r="I1990" s="135"/>
    </row>
    <row r="1991" spans="5:9" x14ac:dyDescent="0.25">
      <c r="E1991" s="135"/>
      <c r="F1991" s="135"/>
      <c r="G1991" s="135"/>
      <c r="H1991" s="135"/>
      <c r="I1991" s="135"/>
    </row>
    <row r="1992" spans="5:9" x14ac:dyDescent="0.25">
      <c r="E1992" s="135"/>
      <c r="F1992" s="135"/>
      <c r="G1992" s="135"/>
      <c r="H1992" s="135"/>
      <c r="I1992" s="135"/>
    </row>
    <row r="1993" spans="5:9" x14ac:dyDescent="0.25">
      <c r="E1993" s="135"/>
      <c r="F1993" s="135"/>
      <c r="G1993" s="135"/>
      <c r="H1993" s="135"/>
      <c r="I1993" s="135"/>
    </row>
    <row r="1994" spans="5:9" x14ac:dyDescent="0.25">
      <c r="E1994" s="135"/>
      <c r="F1994" s="135"/>
      <c r="G1994" s="135"/>
      <c r="H1994" s="135"/>
      <c r="I1994" s="135"/>
    </row>
    <row r="1995" spans="5:9" x14ac:dyDescent="0.25">
      <c r="E1995" s="135"/>
      <c r="F1995" s="135"/>
      <c r="G1995" s="135"/>
      <c r="H1995" s="135"/>
      <c r="I1995" s="135"/>
    </row>
    <row r="1996" spans="5:9" x14ac:dyDescent="0.25">
      <c r="E1996" s="135"/>
      <c r="F1996" s="135"/>
      <c r="G1996" s="135"/>
      <c r="H1996" s="135"/>
      <c r="I1996" s="135"/>
    </row>
    <row r="1997" spans="5:9" x14ac:dyDescent="0.25">
      <c r="E1997" s="135"/>
      <c r="F1997" s="135"/>
      <c r="G1997" s="135"/>
      <c r="H1997" s="135"/>
      <c r="I1997" s="135"/>
    </row>
    <row r="1998" spans="5:9" x14ac:dyDescent="0.25">
      <c r="E1998" s="135"/>
      <c r="F1998" s="135"/>
      <c r="G1998" s="135"/>
      <c r="H1998" s="135"/>
      <c r="I1998" s="135"/>
    </row>
    <row r="1999" spans="5:9" x14ac:dyDescent="0.25">
      <c r="E1999" s="135"/>
      <c r="F1999" s="135"/>
      <c r="G1999" s="135"/>
      <c r="H1999" s="135"/>
      <c r="I1999" s="135"/>
    </row>
    <row r="2000" spans="5:9" x14ac:dyDescent="0.25">
      <c r="E2000" s="135"/>
      <c r="F2000" s="135"/>
      <c r="G2000" s="135"/>
      <c r="H2000" s="135"/>
      <c r="I2000" s="135"/>
    </row>
    <row r="2001" spans="5:9" x14ac:dyDescent="0.25">
      <c r="E2001" s="135"/>
      <c r="F2001" s="135"/>
      <c r="G2001" s="135"/>
      <c r="H2001" s="135"/>
      <c r="I2001" s="135"/>
    </row>
    <row r="2002" spans="5:9" x14ac:dyDescent="0.25">
      <c r="E2002" s="135"/>
      <c r="F2002" s="135"/>
      <c r="G2002" s="135"/>
      <c r="H2002" s="135"/>
      <c r="I2002" s="135"/>
    </row>
    <row r="2003" spans="5:9" x14ac:dyDescent="0.25">
      <c r="E2003" s="135"/>
      <c r="F2003" s="135"/>
      <c r="G2003" s="135"/>
      <c r="H2003" s="135"/>
      <c r="I2003" s="135"/>
    </row>
    <row r="2004" spans="5:9" x14ac:dyDescent="0.25">
      <c r="E2004" s="135"/>
      <c r="F2004" s="135"/>
      <c r="G2004" s="135"/>
      <c r="H2004" s="135"/>
      <c r="I2004" s="135"/>
    </row>
    <row r="2005" spans="5:9" x14ac:dyDescent="0.25">
      <c r="E2005" s="135"/>
      <c r="F2005" s="135"/>
      <c r="G2005" s="135"/>
      <c r="H2005" s="135"/>
      <c r="I2005" s="135"/>
    </row>
    <row r="2006" spans="5:9" x14ac:dyDescent="0.25">
      <c r="E2006" s="135"/>
      <c r="F2006" s="135"/>
      <c r="G2006" s="135"/>
      <c r="H2006" s="135"/>
      <c r="I2006" s="135"/>
    </row>
    <row r="2007" spans="5:9" x14ac:dyDescent="0.25">
      <c r="E2007" s="135"/>
      <c r="F2007" s="135"/>
      <c r="G2007" s="135"/>
      <c r="H2007" s="135"/>
      <c r="I2007" s="135"/>
    </row>
    <row r="2008" spans="5:9" x14ac:dyDescent="0.25">
      <c r="E2008" s="135"/>
      <c r="F2008" s="135"/>
      <c r="G2008" s="135"/>
      <c r="H2008" s="135"/>
      <c r="I2008" s="135"/>
    </row>
    <row r="2009" spans="5:9" x14ac:dyDescent="0.25">
      <c r="E2009" s="135"/>
      <c r="F2009" s="135"/>
      <c r="G2009" s="135"/>
      <c r="H2009" s="135"/>
      <c r="I2009" s="135"/>
    </row>
    <row r="2010" spans="5:9" x14ac:dyDescent="0.25">
      <c r="E2010" s="135"/>
      <c r="F2010" s="135"/>
      <c r="G2010" s="135"/>
      <c r="H2010" s="135"/>
      <c r="I2010" s="135"/>
    </row>
    <row r="2011" spans="5:9" x14ac:dyDescent="0.25">
      <c r="E2011" s="135"/>
      <c r="F2011" s="135"/>
      <c r="G2011" s="135"/>
      <c r="H2011" s="135"/>
      <c r="I2011" s="135"/>
    </row>
    <row r="2012" spans="5:9" x14ac:dyDescent="0.25">
      <c r="E2012" s="135"/>
      <c r="F2012" s="135"/>
      <c r="G2012" s="135"/>
      <c r="H2012" s="135"/>
      <c r="I2012" s="135"/>
    </row>
    <row r="2013" spans="5:9" x14ac:dyDescent="0.25">
      <c r="E2013" s="135"/>
      <c r="F2013" s="135"/>
      <c r="G2013" s="135"/>
      <c r="H2013" s="135"/>
      <c r="I2013" s="135"/>
    </row>
    <row r="2014" spans="5:9" x14ac:dyDescent="0.25">
      <c r="E2014" s="135"/>
      <c r="F2014" s="135"/>
      <c r="G2014" s="135"/>
      <c r="H2014" s="135"/>
      <c r="I2014" s="135"/>
    </row>
    <row r="2015" spans="5:9" x14ac:dyDescent="0.25">
      <c r="E2015" s="135"/>
      <c r="F2015" s="135"/>
      <c r="G2015" s="135"/>
      <c r="H2015" s="135"/>
      <c r="I2015" s="135"/>
    </row>
    <row r="2016" spans="5:9" x14ac:dyDescent="0.25">
      <c r="E2016" s="135"/>
      <c r="F2016" s="135"/>
      <c r="G2016" s="135"/>
      <c r="H2016" s="135"/>
      <c r="I2016" s="135"/>
    </row>
    <row r="2017" spans="5:9" x14ac:dyDescent="0.25">
      <c r="E2017" s="135"/>
      <c r="F2017" s="135"/>
      <c r="G2017" s="135"/>
      <c r="H2017" s="135"/>
      <c r="I2017" s="135"/>
    </row>
    <row r="2018" spans="5:9" x14ac:dyDescent="0.25">
      <c r="E2018" s="135"/>
      <c r="F2018" s="135"/>
      <c r="G2018" s="135"/>
      <c r="H2018" s="135"/>
      <c r="I2018" s="135"/>
    </row>
    <row r="2019" spans="5:9" x14ac:dyDescent="0.25">
      <c r="E2019" s="135"/>
      <c r="F2019" s="135"/>
      <c r="G2019" s="135"/>
      <c r="H2019" s="135"/>
      <c r="I2019" s="135"/>
    </row>
    <row r="2020" spans="5:9" x14ac:dyDescent="0.25">
      <c r="E2020" s="135"/>
      <c r="F2020" s="135"/>
      <c r="G2020" s="135"/>
      <c r="H2020" s="135"/>
      <c r="I2020" s="135"/>
    </row>
    <row r="2021" spans="5:9" x14ac:dyDescent="0.25">
      <c r="E2021" s="135"/>
      <c r="F2021" s="135"/>
      <c r="G2021" s="135"/>
      <c r="H2021" s="135"/>
      <c r="I2021" s="135"/>
    </row>
    <row r="2022" spans="5:9" x14ac:dyDescent="0.25">
      <c r="E2022" s="135"/>
      <c r="F2022" s="135"/>
      <c r="G2022" s="135"/>
      <c r="H2022" s="135"/>
      <c r="I2022" s="135"/>
    </row>
    <row r="2023" spans="5:9" x14ac:dyDescent="0.25">
      <c r="E2023" s="135"/>
      <c r="F2023" s="135"/>
      <c r="G2023" s="135"/>
      <c r="H2023" s="135"/>
      <c r="I2023" s="135"/>
    </row>
    <row r="2024" spans="5:9" x14ac:dyDescent="0.25">
      <c r="E2024" s="135"/>
      <c r="F2024" s="135"/>
      <c r="G2024" s="135"/>
      <c r="H2024" s="135"/>
      <c r="I2024" s="135"/>
    </row>
    <row r="2025" spans="5:9" x14ac:dyDescent="0.25">
      <c r="E2025" s="135"/>
      <c r="F2025" s="135"/>
      <c r="G2025" s="135"/>
      <c r="H2025" s="135"/>
      <c r="I2025" s="135"/>
    </row>
    <row r="2026" spans="5:9" x14ac:dyDescent="0.25">
      <c r="E2026" s="135"/>
      <c r="F2026" s="135"/>
      <c r="G2026" s="135"/>
      <c r="H2026" s="135"/>
      <c r="I2026" s="135"/>
    </row>
    <row r="2027" spans="5:9" x14ac:dyDescent="0.25">
      <c r="E2027" s="135"/>
      <c r="F2027" s="135"/>
      <c r="G2027" s="135"/>
      <c r="H2027" s="135"/>
      <c r="I2027" s="135"/>
    </row>
    <row r="2028" spans="5:9" x14ac:dyDescent="0.25">
      <c r="E2028" s="135"/>
      <c r="F2028" s="135"/>
      <c r="G2028" s="135"/>
      <c r="H2028" s="135"/>
      <c r="I2028" s="135"/>
    </row>
    <row r="2029" spans="5:9" x14ac:dyDescent="0.25">
      <c r="E2029" s="135"/>
      <c r="F2029" s="135"/>
      <c r="G2029" s="135"/>
      <c r="H2029" s="135"/>
      <c r="I2029" s="135"/>
    </row>
    <row r="2030" spans="5:9" x14ac:dyDescent="0.25">
      <c r="E2030" s="135"/>
      <c r="F2030" s="135"/>
      <c r="G2030" s="135"/>
      <c r="H2030" s="135"/>
      <c r="I2030" s="135"/>
    </row>
    <row r="2031" spans="5:9" x14ac:dyDescent="0.25">
      <c r="E2031" s="135"/>
      <c r="F2031" s="135"/>
      <c r="G2031" s="135"/>
      <c r="H2031" s="135"/>
      <c r="I2031" s="135"/>
    </row>
    <row r="2032" spans="5:9" x14ac:dyDescent="0.25">
      <c r="E2032" s="135"/>
      <c r="F2032" s="135"/>
      <c r="G2032" s="135"/>
      <c r="H2032" s="135"/>
      <c r="I2032" s="135"/>
    </row>
    <row r="2033" spans="5:9" x14ac:dyDescent="0.25">
      <c r="E2033" s="135"/>
      <c r="F2033" s="135"/>
      <c r="G2033" s="135"/>
      <c r="H2033" s="135"/>
      <c r="I2033" s="135"/>
    </row>
    <row r="2034" spans="5:9" x14ac:dyDescent="0.25">
      <c r="E2034" s="135"/>
      <c r="F2034" s="135"/>
      <c r="G2034" s="135"/>
      <c r="H2034" s="135"/>
      <c r="I2034" s="135"/>
    </row>
    <row r="2035" spans="5:9" x14ac:dyDescent="0.25">
      <c r="E2035" s="135"/>
      <c r="F2035" s="135"/>
      <c r="G2035" s="135"/>
      <c r="H2035" s="135"/>
      <c r="I2035" s="135"/>
    </row>
    <row r="2036" spans="5:9" x14ac:dyDescent="0.25">
      <c r="E2036" s="135"/>
      <c r="F2036" s="135"/>
      <c r="G2036" s="135"/>
      <c r="H2036" s="135"/>
      <c r="I2036" s="135"/>
    </row>
    <row r="2037" spans="5:9" x14ac:dyDescent="0.25">
      <c r="E2037" s="135"/>
      <c r="F2037" s="135"/>
      <c r="G2037" s="135"/>
      <c r="H2037" s="135"/>
      <c r="I2037" s="135"/>
    </row>
    <row r="2038" spans="5:9" x14ac:dyDescent="0.25">
      <c r="E2038" s="135"/>
      <c r="F2038" s="135"/>
      <c r="G2038" s="135"/>
      <c r="H2038" s="135"/>
      <c r="I2038" s="135"/>
    </row>
    <row r="2039" spans="5:9" x14ac:dyDescent="0.25">
      <c r="E2039" s="135"/>
      <c r="F2039" s="135"/>
      <c r="G2039" s="135"/>
      <c r="H2039" s="135"/>
      <c r="I2039" s="135"/>
    </row>
    <row r="2040" spans="5:9" x14ac:dyDescent="0.25">
      <c r="E2040" s="135"/>
      <c r="F2040" s="135"/>
      <c r="G2040" s="135"/>
      <c r="H2040" s="135"/>
      <c r="I2040" s="135"/>
    </row>
    <row r="2041" spans="5:9" x14ac:dyDescent="0.25">
      <c r="E2041" s="135"/>
      <c r="F2041" s="135"/>
      <c r="G2041" s="135"/>
      <c r="H2041" s="135"/>
      <c r="I2041" s="135"/>
    </row>
    <row r="2042" spans="5:9" x14ac:dyDescent="0.25">
      <c r="E2042" s="135"/>
      <c r="F2042" s="135"/>
      <c r="G2042" s="135"/>
      <c r="H2042" s="135"/>
      <c r="I2042" s="135"/>
    </row>
    <row r="2043" spans="5:9" x14ac:dyDescent="0.25">
      <c r="E2043" s="135"/>
      <c r="F2043" s="135"/>
      <c r="G2043" s="135"/>
      <c r="H2043" s="135"/>
      <c r="I2043" s="135"/>
    </row>
    <row r="2044" spans="5:9" x14ac:dyDescent="0.25">
      <c r="E2044" s="135"/>
      <c r="F2044" s="135"/>
      <c r="G2044" s="135"/>
      <c r="H2044" s="135"/>
      <c r="I2044" s="135"/>
    </row>
    <row r="2045" spans="5:9" x14ac:dyDescent="0.25">
      <c r="E2045" s="135"/>
      <c r="F2045" s="135"/>
      <c r="G2045" s="135"/>
      <c r="H2045" s="135"/>
      <c r="I2045" s="135"/>
    </row>
    <row r="2046" spans="5:9" x14ac:dyDescent="0.25">
      <c r="E2046" s="135"/>
      <c r="F2046" s="135"/>
      <c r="G2046" s="135"/>
      <c r="H2046" s="135"/>
      <c r="I2046" s="135"/>
    </row>
    <row r="2047" spans="5:9" x14ac:dyDescent="0.25">
      <c r="E2047" s="135"/>
      <c r="F2047" s="135"/>
      <c r="G2047" s="135"/>
      <c r="H2047" s="135"/>
      <c r="I2047" s="135"/>
    </row>
    <row r="2048" spans="5:9" x14ac:dyDescent="0.25">
      <c r="E2048" s="135"/>
      <c r="F2048" s="135"/>
      <c r="G2048" s="135"/>
      <c r="H2048" s="135"/>
      <c r="I2048" s="135"/>
    </row>
    <row r="2049" spans="5:9" x14ac:dyDescent="0.25">
      <c r="E2049" s="135"/>
      <c r="F2049" s="135"/>
      <c r="G2049" s="135"/>
      <c r="H2049" s="135"/>
      <c r="I2049" s="135"/>
    </row>
    <row r="2050" spans="5:9" x14ac:dyDescent="0.25">
      <c r="E2050" s="135"/>
      <c r="F2050" s="135"/>
      <c r="G2050" s="135"/>
      <c r="H2050" s="135"/>
      <c r="I2050" s="135"/>
    </row>
    <row r="2051" spans="5:9" x14ac:dyDescent="0.25">
      <c r="E2051" s="135"/>
      <c r="F2051" s="135"/>
      <c r="G2051" s="135"/>
      <c r="H2051" s="135"/>
      <c r="I2051" s="135"/>
    </row>
    <row r="2052" spans="5:9" x14ac:dyDescent="0.25">
      <c r="E2052" s="135"/>
      <c r="F2052" s="135"/>
      <c r="G2052" s="135"/>
      <c r="H2052" s="135"/>
      <c r="I2052" s="135"/>
    </row>
    <row r="2053" spans="5:9" x14ac:dyDescent="0.25">
      <c r="E2053" s="135"/>
      <c r="F2053" s="135"/>
      <c r="G2053" s="135"/>
      <c r="H2053" s="135"/>
      <c r="I2053" s="135"/>
    </row>
    <row r="2054" spans="5:9" x14ac:dyDescent="0.25">
      <c r="E2054" s="135"/>
      <c r="F2054" s="135"/>
      <c r="G2054" s="135"/>
      <c r="H2054" s="135"/>
      <c r="I2054" s="135"/>
    </row>
    <row r="2055" spans="5:9" x14ac:dyDescent="0.25">
      <c r="E2055" s="135"/>
      <c r="F2055" s="135"/>
      <c r="G2055" s="135"/>
      <c r="H2055" s="135"/>
      <c r="I2055" s="135"/>
    </row>
    <row r="2056" spans="5:9" x14ac:dyDescent="0.25">
      <c r="E2056" s="135"/>
      <c r="F2056" s="135"/>
      <c r="G2056" s="135"/>
      <c r="H2056" s="135"/>
      <c r="I2056" s="135"/>
    </row>
    <row r="2057" spans="5:9" x14ac:dyDescent="0.25">
      <c r="E2057" s="135"/>
      <c r="F2057" s="135"/>
      <c r="G2057" s="135"/>
      <c r="H2057" s="135"/>
      <c r="I2057" s="135"/>
    </row>
    <row r="2058" spans="5:9" x14ac:dyDescent="0.25">
      <c r="E2058" s="135"/>
      <c r="F2058" s="135"/>
      <c r="G2058" s="135"/>
      <c r="H2058" s="135"/>
      <c r="I2058" s="135"/>
    </row>
    <row r="2059" spans="5:9" x14ac:dyDescent="0.25">
      <c r="E2059" s="135"/>
      <c r="F2059" s="135"/>
      <c r="G2059" s="135"/>
      <c r="H2059" s="135"/>
      <c r="I2059" s="135"/>
    </row>
    <row r="2060" spans="5:9" x14ac:dyDescent="0.25">
      <c r="E2060" s="135"/>
      <c r="F2060" s="135"/>
      <c r="G2060" s="135"/>
      <c r="H2060" s="135"/>
      <c r="I2060" s="135"/>
    </row>
    <row r="2061" spans="5:9" x14ac:dyDescent="0.25">
      <c r="E2061" s="135"/>
      <c r="F2061" s="135"/>
      <c r="G2061" s="135"/>
      <c r="H2061" s="135"/>
      <c r="I2061" s="135"/>
    </row>
    <row r="2062" spans="5:9" x14ac:dyDescent="0.25">
      <c r="E2062" s="135"/>
      <c r="F2062" s="135"/>
      <c r="G2062" s="135"/>
      <c r="H2062" s="135"/>
      <c r="I2062" s="135"/>
    </row>
    <row r="2063" spans="5:9" x14ac:dyDescent="0.25">
      <c r="E2063" s="135"/>
      <c r="F2063" s="135"/>
      <c r="G2063" s="135"/>
      <c r="H2063" s="135"/>
      <c r="I2063" s="135"/>
    </row>
    <row r="2064" spans="5:9" x14ac:dyDescent="0.25">
      <c r="E2064" s="135"/>
      <c r="F2064" s="135"/>
      <c r="G2064" s="135"/>
      <c r="H2064" s="135"/>
      <c r="I2064" s="135"/>
    </row>
    <row r="2065" spans="5:9" x14ac:dyDescent="0.25">
      <c r="E2065" s="135"/>
      <c r="F2065" s="135"/>
      <c r="G2065" s="135"/>
      <c r="H2065" s="135"/>
      <c r="I2065" s="135"/>
    </row>
    <row r="2066" spans="5:9" x14ac:dyDescent="0.25">
      <c r="E2066" s="135"/>
      <c r="F2066" s="135"/>
      <c r="G2066" s="135"/>
      <c r="H2066" s="135"/>
      <c r="I2066" s="135"/>
    </row>
    <row r="2067" spans="5:9" x14ac:dyDescent="0.25">
      <c r="E2067" s="135"/>
      <c r="F2067" s="135"/>
      <c r="G2067" s="135"/>
      <c r="H2067" s="135"/>
      <c r="I2067" s="135"/>
    </row>
    <row r="2068" spans="5:9" x14ac:dyDescent="0.25">
      <c r="E2068" s="135"/>
      <c r="F2068" s="135"/>
      <c r="G2068" s="135"/>
      <c r="H2068" s="135"/>
      <c r="I2068" s="135"/>
    </row>
    <row r="2069" spans="5:9" x14ac:dyDescent="0.25">
      <c r="E2069" s="135"/>
      <c r="F2069" s="135"/>
      <c r="G2069" s="135"/>
      <c r="H2069" s="135"/>
      <c r="I2069" s="135"/>
    </row>
    <row r="2070" spans="5:9" x14ac:dyDescent="0.25">
      <c r="E2070" s="135"/>
      <c r="F2070" s="135"/>
      <c r="G2070" s="135"/>
      <c r="H2070" s="135"/>
      <c r="I2070" s="135"/>
    </row>
    <row r="2071" spans="5:9" x14ac:dyDescent="0.25">
      <c r="E2071" s="135"/>
      <c r="F2071" s="135"/>
      <c r="G2071" s="135"/>
      <c r="H2071" s="135"/>
      <c r="I2071" s="135"/>
    </row>
    <row r="2072" spans="5:9" x14ac:dyDescent="0.25">
      <c r="E2072" s="135"/>
      <c r="F2072" s="135"/>
      <c r="G2072" s="135"/>
      <c r="H2072" s="135"/>
      <c r="I2072" s="135"/>
    </row>
    <row r="2073" spans="5:9" x14ac:dyDescent="0.25">
      <c r="E2073" s="135"/>
      <c r="F2073" s="135"/>
      <c r="G2073" s="135"/>
      <c r="H2073" s="135"/>
      <c r="I2073" s="135"/>
    </row>
    <row r="2074" spans="5:9" x14ac:dyDescent="0.25">
      <c r="E2074" s="135"/>
      <c r="F2074" s="135"/>
      <c r="G2074" s="135"/>
      <c r="H2074" s="135"/>
      <c r="I2074" s="135"/>
    </row>
    <row r="2075" spans="5:9" x14ac:dyDescent="0.25">
      <c r="E2075" s="135"/>
      <c r="F2075" s="135"/>
      <c r="G2075" s="135"/>
      <c r="H2075" s="135"/>
      <c r="I2075" s="135"/>
    </row>
    <row r="2076" spans="5:9" x14ac:dyDescent="0.25">
      <c r="E2076" s="135"/>
      <c r="F2076" s="135"/>
      <c r="G2076" s="135"/>
      <c r="H2076" s="135"/>
      <c r="I2076" s="135"/>
    </row>
    <row r="2077" spans="5:9" x14ac:dyDescent="0.25">
      <c r="E2077" s="135"/>
      <c r="F2077" s="135"/>
      <c r="G2077" s="135"/>
      <c r="H2077" s="135"/>
      <c r="I2077" s="135"/>
    </row>
    <row r="2078" spans="5:9" x14ac:dyDescent="0.25">
      <c r="E2078" s="135"/>
      <c r="F2078" s="135"/>
      <c r="G2078" s="135"/>
      <c r="H2078" s="135"/>
      <c r="I2078" s="135"/>
    </row>
    <row r="2079" spans="5:9" x14ac:dyDescent="0.25">
      <c r="E2079" s="135"/>
      <c r="F2079" s="135"/>
      <c r="G2079" s="135"/>
      <c r="H2079" s="135"/>
      <c r="I2079" s="135"/>
    </row>
    <row r="2080" spans="5:9" x14ac:dyDescent="0.25">
      <c r="E2080" s="135"/>
      <c r="F2080" s="135"/>
      <c r="G2080" s="135"/>
      <c r="H2080" s="135"/>
      <c r="I2080" s="135"/>
    </row>
    <row r="2081" spans="5:9" x14ac:dyDescent="0.25">
      <c r="E2081" s="135"/>
      <c r="F2081" s="135"/>
      <c r="G2081" s="135"/>
      <c r="H2081" s="135"/>
      <c r="I2081" s="135"/>
    </row>
    <row r="2082" spans="5:9" x14ac:dyDescent="0.25">
      <c r="E2082" s="135"/>
      <c r="F2082" s="135"/>
      <c r="G2082" s="135"/>
      <c r="H2082" s="135"/>
      <c r="I2082" s="135"/>
    </row>
    <row r="2083" spans="5:9" x14ac:dyDescent="0.25">
      <c r="E2083" s="135"/>
      <c r="F2083" s="135"/>
      <c r="G2083" s="135"/>
      <c r="H2083" s="135"/>
      <c r="I2083" s="135"/>
    </row>
    <row r="2084" spans="5:9" x14ac:dyDescent="0.25">
      <c r="E2084" s="135"/>
      <c r="F2084" s="135"/>
      <c r="G2084" s="135"/>
      <c r="H2084" s="135"/>
      <c r="I2084" s="135"/>
    </row>
    <row r="2085" spans="5:9" x14ac:dyDescent="0.25">
      <c r="E2085" s="135"/>
      <c r="F2085" s="135"/>
      <c r="G2085" s="135"/>
      <c r="H2085" s="135"/>
      <c r="I2085" s="135"/>
    </row>
    <row r="2086" spans="5:9" x14ac:dyDescent="0.25">
      <c r="E2086" s="135"/>
      <c r="F2086" s="135"/>
      <c r="G2086" s="135"/>
      <c r="H2086" s="135"/>
      <c r="I2086" s="135"/>
    </row>
    <row r="2087" spans="5:9" x14ac:dyDescent="0.25">
      <c r="E2087" s="135"/>
      <c r="F2087" s="135"/>
      <c r="G2087" s="135"/>
      <c r="H2087" s="135"/>
      <c r="I2087" s="135"/>
    </row>
    <row r="2088" spans="5:9" x14ac:dyDescent="0.25">
      <c r="E2088" s="135"/>
      <c r="F2088" s="135"/>
      <c r="G2088" s="135"/>
      <c r="H2088" s="135"/>
      <c r="I2088" s="135"/>
    </row>
    <row r="2089" spans="5:9" x14ac:dyDescent="0.25">
      <c r="E2089" s="135"/>
      <c r="F2089" s="135"/>
      <c r="G2089" s="135"/>
      <c r="H2089" s="135"/>
      <c r="I2089" s="135"/>
    </row>
    <row r="2090" spans="5:9" x14ac:dyDescent="0.25">
      <c r="E2090" s="135"/>
      <c r="F2090" s="135"/>
      <c r="G2090" s="135"/>
      <c r="H2090" s="135"/>
      <c r="I2090" s="135"/>
    </row>
    <row r="2091" spans="5:9" x14ac:dyDescent="0.25">
      <c r="E2091" s="135"/>
      <c r="F2091" s="135"/>
      <c r="G2091" s="135"/>
      <c r="H2091" s="135"/>
      <c r="I2091" s="135"/>
    </row>
    <row r="2092" spans="5:9" x14ac:dyDescent="0.25">
      <c r="E2092" s="135"/>
      <c r="F2092" s="135"/>
      <c r="G2092" s="135"/>
      <c r="H2092" s="135"/>
      <c r="I2092" s="135"/>
    </row>
    <row r="2093" spans="5:9" x14ac:dyDescent="0.25">
      <c r="E2093" s="135"/>
      <c r="F2093" s="135"/>
      <c r="G2093" s="135"/>
      <c r="H2093" s="135"/>
      <c r="I2093" s="135"/>
    </row>
    <row r="2094" spans="5:9" x14ac:dyDescent="0.25">
      <c r="E2094" s="135"/>
      <c r="F2094" s="135"/>
      <c r="G2094" s="135"/>
      <c r="H2094" s="135"/>
      <c r="I2094" s="135"/>
    </row>
    <row r="2095" spans="5:9" x14ac:dyDescent="0.25">
      <c r="E2095" s="135"/>
      <c r="F2095" s="135"/>
      <c r="G2095" s="135"/>
      <c r="H2095" s="135"/>
      <c r="I2095" s="135"/>
    </row>
    <row r="2096" spans="5:9" x14ac:dyDescent="0.25">
      <c r="E2096" s="135"/>
      <c r="F2096" s="135"/>
      <c r="G2096" s="135"/>
      <c r="H2096" s="135"/>
      <c r="I2096" s="135"/>
    </row>
    <row r="2097" spans="5:9" x14ac:dyDescent="0.25">
      <c r="E2097" s="135"/>
      <c r="F2097" s="135"/>
      <c r="G2097" s="135"/>
      <c r="H2097" s="135"/>
      <c r="I2097" s="135"/>
    </row>
    <row r="2098" spans="5:9" x14ac:dyDescent="0.25">
      <c r="E2098" s="135"/>
      <c r="F2098" s="135"/>
      <c r="G2098" s="135"/>
      <c r="H2098" s="135"/>
      <c r="I2098" s="135"/>
    </row>
    <row r="2099" spans="5:9" x14ac:dyDescent="0.25">
      <c r="E2099" s="135"/>
      <c r="F2099" s="135"/>
      <c r="G2099" s="135"/>
      <c r="H2099" s="135"/>
      <c r="I2099" s="135"/>
    </row>
    <row r="2100" spans="5:9" x14ac:dyDescent="0.25">
      <c r="E2100" s="135"/>
      <c r="F2100" s="135"/>
      <c r="G2100" s="135"/>
      <c r="H2100" s="135"/>
      <c r="I2100" s="135"/>
    </row>
    <row r="2101" spans="5:9" x14ac:dyDescent="0.25">
      <c r="E2101" s="135"/>
      <c r="F2101" s="135"/>
      <c r="G2101" s="135"/>
      <c r="H2101" s="135"/>
      <c r="I2101" s="135"/>
    </row>
    <row r="2102" spans="5:9" x14ac:dyDescent="0.25">
      <c r="E2102" s="135"/>
      <c r="F2102" s="135"/>
      <c r="G2102" s="135"/>
      <c r="H2102" s="135"/>
      <c r="I2102" s="135"/>
    </row>
    <row r="2103" spans="5:9" x14ac:dyDescent="0.25">
      <c r="E2103" s="135"/>
      <c r="F2103" s="135"/>
      <c r="G2103" s="135"/>
      <c r="H2103" s="135"/>
      <c r="I2103" s="135"/>
    </row>
    <row r="2104" spans="5:9" x14ac:dyDescent="0.25">
      <c r="E2104" s="135"/>
      <c r="F2104" s="135"/>
      <c r="G2104" s="135"/>
      <c r="H2104" s="135"/>
      <c r="I2104" s="135"/>
    </row>
    <row r="2105" spans="5:9" x14ac:dyDescent="0.25">
      <c r="E2105" s="135"/>
      <c r="F2105" s="135"/>
      <c r="G2105" s="135"/>
      <c r="H2105" s="135"/>
      <c r="I2105" s="135"/>
    </row>
    <row r="2106" spans="5:9" x14ac:dyDescent="0.25">
      <c r="E2106" s="135"/>
      <c r="F2106" s="135"/>
      <c r="G2106" s="135"/>
      <c r="H2106" s="135"/>
      <c r="I2106" s="135"/>
    </row>
    <row r="2107" spans="5:9" x14ac:dyDescent="0.25">
      <c r="E2107" s="135"/>
      <c r="F2107" s="135"/>
      <c r="G2107" s="135"/>
      <c r="H2107" s="135"/>
      <c r="I2107" s="135"/>
    </row>
    <row r="2108" spans="5:9" x14ac:dyDescent="0.25">
      <c r="E2108" s="135"/>
      <c r="F2108" s="135"/>
      <c r="G2108" s="135"/>
      <c r="H2108" s="135"/>
      <c r="I2108" s="135"/>
    </row>
    <row r="2109" spans="5:9" x14ac:dyDescent="0.25">
      <c r="E2109" s="135"/>
      <c r="F2109" s="135"/>
      <c r="G2109" s="135"/>
      <c r="H2109" s="135"/>
      <c r="I2109" s="135"/>
    </row>
    <row r="2110" spans="5:9" x14ac:dyDescent="0.25">
      <c r="E2110" s="135"/>
      <c r="F2110" s="135"/>
      <c r="G2110" s="135"/>
      <c r="H2110" s="135"/>
      <c r="I2110" s="135"/>
    </row>
    <row r="2111" spans="5:9" x14ac:dyDescent="0.25">
      <c r="E2111" s="135"/>
      <c r="F2111" s="135"/>
      <c r="G2111" s="135"/>
      <c r="H2111" s="135"/>
      <c r="I2111" s="135"/>
    </row>
    <row r="2112" spans="5:9" x14ac:dyDescent="0.25">
      <c r="E2112" s="135"/>
      <c r="F2112" s="135"/>
      <c r="G2112" s="135"/>
      <c r="H2112" s="135"/>
      <c r="I2112" s="135"/>
    </row>
    <row r="2113" spans="5:9" x14ac:dyDescent="0.25">
      <c r="E2113" s="135"/>
      <c r="F2113" s="135"/>
      <c r="G2113" s="135"/>
      <c r="H2113" s="135"/>
      <c r="I2113" s="135"/>
    </row>
    <row r="2114" spans="5:9" x14ac:dyDescent="0.25">
      <c r="E2114" s="135"/>
      <c r="F2114" s="135"/>
      <c r="G2114" s="135"/>
      <c r="H2114" s="135"/>
      <c r="I2114" s="135"/>
    </row>
    <row r="2115" spans="5:9" x14ac:dyDescent="0.25">
      <c r="E2115" s="135"/>
      <c r="F2115" s="135"/>
      <c r="G2115" s="135"/>
      <c r="H2115" s="135"/>
      <c r="I2115" s="135"/>
    </row>
    <row r="2116" spans="5:9" x14ac:dyDescent="0.25">
      <c r="E2116" s="135"/>
      <c r="F2116" s="135"/>
      <c r="G2116" s="135"/>
      <c r="H2116" s="135"/>
      <c r="I2116" s="135"/>
    </row>
    <row r="2117" spans="5:9" x14ac:dyDescent="0.25">
      <c r="E2117" s="135"/>
      <c r="F2117" s="135"/>
      <c r="G2117" s="135"/>
      <c r="H2117" s="135"/>
      <c r="I2117" s="135"/>
    </row>
    <row r="2118" spans="5:9" x14ac:dyDescent="0.25">
      <c r="E2118" s="135"/>
      <c r="F2118" s="135"/>
      <c r="G2118" s="135"/>
      <c r="H2118" s="135"/>
      <c r="I2118" s="135"/>
    </row>
    <row r="2119" spans="5:9" x14ac:dyDescent="0.25">
      <c r="E2119" s="135"/>
      <c r="F2119" s="135"/>
      <c r="G2119" s="135"/>
      <c r="H2119" s="135"/>
      <c r="I2119" s="135"/>
    </row>
    <row r="2120" spans="5:9" x14ac:dyDescent="0.25">
      <c r="E2120" s="135"/>
      <c r="F2120" s="135"/>
      <c r="G2120" s="135"/>
      <c r="H2120" s="135"/>
      <c r="I2120" s="135"/>
    </row>
    <row r="2121" spans="5:9" x14ac:dyDescent="0.25">
      <c r="E2121" s="135"/>
      <c r="F2121" s="135"/>
      <c r="G2121" s="135"/>
      <c r="H2121" s="135"/>
      <c r="I2121" s="135"/>
    </row>
    <row r="2122" spans="5:9" x14ac:dyDescent="0.25">
      <c r="E2122" s="135"/>
      <c r="F2122" s="135"/>
      <c r="G2122" s="135"/>
      <c r="H2122" s="135"/>
      <c r="I2122" s="135"/>
    </row>
    <row r="2123" spans="5:9" x14ac:dyDescent="0.25">
      <c r="E2123" s="135"/>
      <c r="F2123" s="135"/>
      <c r="G2123" s="135"/>
      <c r="H2123" s="135"/>
      <c r="I2123" s="135"/>
    </row>
    <row r="2124" spans="5:9" x14ac:dyDescent="0.25">
      <c r="E2124" s="135"/>
      <c r="F2124" s="135"/>
      <c r="G2124" s="135"/>
      <c r="H2124" s="135"/>
      <c r="I2124" s="135"/>
    </row>
    <row r="2125" spans="5:9" x14ac:dyDescent="0.25">
      <c r="E2125" s="135"/>
      <c r="F2125" s="135"/>
      <c r="G2125" s="135"/>
      <c r="H2125" s="135"/>
      <c r="I2125" s="135"/>
    </row>
    <row r="2126" spans="5:9" x14ac:dyDescent="0.25">
      <c r="E2126" s="135"/>
      <c r="F2126" s="135"/>
      <c r="G2126" s="135"/>
      <c r="H2126" s="135"/>
      <c r="I2126" s="135"/>
    </row>
    <row r="2127" spans="5:9" x14ac:dyDescent="0.25">
      <c r="E2127" s="135"/>
      <c r="F2127" s="135"/>
      <c r="G2127" s="135"/>
      <c r="H2127" s="135"/>
      <c r="I2127" s="135"/>
    </row>
    <row r="2128" spans="5:9" x14ac:dyDescent="0.25">
      <c r="E2128" s="135"/>
      <c r="F2128" s="135"/>
      <c r="G2128" s="135"/>
      <c r="H2128" s="135"/>
      <c r="I2128" s="135"/>
    </row>
    <row r="2129" spans="5:9" x14ac:dyDescent="0.25">
      <c r="E2129" s="135"/>
      <c r="F2129" s="135"/>
      <c r="G2129" s="135"/>
      <c r="H2129" s="135"/>
      <c r="I2129" s="135"/>
    </row>
    <row r="2130" spans="5:9" x14ac:dyDescent="0.25">
      <c r="E2130" s="135"/>
      <c r="F2130" s="135"/>
      <c r="G2130" s="135"/>
      <c r="H2130" s="135"/>
      <c r="I2130" s="135"/>
    </row>
    <row r="2131" spans="5:9" x14ac:dyDescent="0.25">
      <c r="E2131" s="135"/>
      <c r="F2131" s="135"/>
      <c r="G2131" s="135"/>
      <c r="H2131" s="135"/>
      <c r="I2131" s="135"/>
    </row>
    <row r="2132" spans="5:9" x14ac:dyDescent="0.25">
      <c r="E2132" s="135"/>
      <c r="F2132" s="135"/>
      <c r="G2132" s="135"/>
      <c r="H2132" s="135"/>
      <c r="I2132" s="135"/>
    </row>
    <row r="2133" spans="5:9" x14ac:dyDescent="0.25">
      <c r="E2133" s="135"/>
      <c r="F2133" s="135"/>
      <c r="G2133" s="135"/>
      <c r="H2133" s="135"/>
      <c r="I2133" s="135"/>
    </row>
    <row r="2134" spans="5:9" x14ac:dyDescent="0.25">
      <c r="E2134" s="135"/>
      <c r="F2134" s="135"/>
      <c r="G2134" s="135"/>
      <c r="H2134" s="135"/>
      <c r="I2134" s="135"/>
    </row>
    <row r="2135" spans="5:9" x14ac:dyDescent="0.25">
      <c r="E2135" s="135"/>
      <c r="F2135" s="135"/>
      <c r="G2135" s="135"/>
      <c r="H2135" s="135"/>
      <c r="I2135" s="135"/>
    </row>
    <row r="2136" spans="5:9" x14ac:dyDescent="0.25">
      <c r="E2136" s="135"/>
      <c r="F2136" s="135"/>
      <c r="G2136" s="135"/>
      <c r="H2136" s="135"/>
      <c r="I2136" s="135"/>
    </row>
    <row r="2137" spans="5:9" x14ac:dyDescent="0.25">
      <c r="E2137" s="135"/>
      <c r="F2137" s="135"/>
      <c r="G2137" s="135"/>
      <c r="H2137" s="135"/>
      <c r="I2137" s="135"/>
    </row>
    <row r="2138" spans="5:9" x14ac:dyDescent="0.25">
      <c r="E2138" s="135"/>
      <c r="F2138" s="135"/>
      <c r="G2138" s="135"/>
      <c r="H2138" s="135"/>
      <c r="I2138" s="135"/>
    </row>
    <row r="2139" spans="5:9" x14ac:dyDescent="0.25">
      <c r="E2139" s="135"/>
      <c r="F2139" s="135"/>
      <c r="G2139" s="135"/>
      <c r="H2139" s="135"/>
      <c r="I2139" s="135"/>
    </row>
    <row r="2140" spans="5:9" x14ac:dyDescent="0.25">
      <c r="E2140" s="135"/>
      <c r="F2140" s="135"/>
      <c r="G2140" s="135"/>
      <c r="H2140" s="135"/>
      <c r="I2140" s="135"/>
    </row>
    <row r="2141" spans="5:9" x14ac:dyDescent="0.25">
      <c r="E2141" s="135"/>
      <c r="F2141" s="135"/>
      <c r="G2141" s="135"/>
      <c r="H2141" s="135"/>
      <c r="I2141" s="135"/>
    </row>
    <row r="2142" spans="5:9" x14ac:dyDescent="0.25">
      <c r="E2142" s="135"/>
      <c r="F2142" s="135"/>
      <c r="G2142" s="135"/>
      <c r="H2142" s="135"/>
      <c r="I2142" s="135"/>
    </row>
    <row r="2143" spans="5:9" x14ac:dyDescent="0.25">
      <c r="E2143" s="135"/>
      <c r="F2143" s="135"/>
      <c r="G2143" s="135"/>
      <c r="H2143" s="135"/>
      <c r="I2143" s="135"/>
    </row>
    <row r="2144" spans="5:9" x14ac:dyDescent="0.25">
      <c r="E2144" s="135"/>
      <c r="F2144" s="135"/>
      <c r="G2144" s="135"/>
      <c r="H2144" s="135"/>
      <c r="I2144" s="135"/>
    </row>
    <row r="2145" spans="5:9" x14ac:dyDescent="0.25">
      <c r="E2145" s="135"/>
      <c r="F2145" s="135"/>
      <c r="G2145" s="135"/>
      <c r="H2145" s="135"/>
      <c r="I2145" s="135"/>
    </row>
    <row r="2146" spans="5:9" x14ac:dyDescent="0.25">
      <c r="E2146" s="135"/>
      <c r="F2146" s="135"/>
      <c r="G2146" s="135"/>
      <c r="H2146" s="135"/>
      <c r="I2146" s="135"/>
    </row>
    <row r="2147" spans="5:9" x14ac:dyDescent="0.25">
      <c r="E2147" s="135"/>
      <c r="F2147" s="135"/>
      <c r="G2147" s="135"/>
      <c r="H2147" s="135"/>
      <c r="I2147" s="135"/>
    </row>
    <row r="2148" spans="5:9" x14ac:dyDescent="0.25">
      <c r="E2148" s="135"/>
      <c r="F2148" s="135"/>
      <c r="G2148" s="135"/>
      <c r="H2148" s="135"/>
      <c r="I2148" s="135"/>
    </row>
    <row r="2149" spans="5:9" x14ac:dyDescent="0.25">
      <c r="E2149" s="135"/>
      <c r="F2149" s="135"/>
      <c r="G2149" s="135"/>
      <c r="H2149" s="135"/>
      <c r="I2149" s="135"/>
    </row>
    <row r="2150" spans="5:9" x14ac:dyDescent="0.25">
      <c r="E2150" s="135"/>
      <c r="F2150" s="135"/>
      <c r="G2150" s="135"/>
      <c r="H2150" s="135"/>
      <c r="I2150" s="135"/>
    </row>
    <row r="2151" spans="5:9" x14ac:dyDescent="0.25">
      <c r="E2151" s="135"/>
      <c r="F2151" s="135"/>
      <c r="G2151" s="135"/>
      <c r="H2151" s="135"/>
      <c r="I2151" s="135"/>
    </row>
    <row r="2152" spans="5:9" x14ac:dyDescent="0.25">
      <c r="E2152" s="135"/>
      <c r="F2152" s="135"/>
      <c r="G2152" s="135"/>
      <c r="H2152" s="135"/>
      <c r="I2152" s="135"/>
    </row>
    <row r="2153" spans="5:9" x14ac:dyDescent="0.25">
      <c r="E2153" s="135"/>
      <c r="F2153" s="135"/>
      <c r="G2153" s="135"/>
      <c r="H2153" s="135"/>
      <c r="I2153" s="135"/>
    </row>
    <row r="2154" spans="5:9" x14ac:dyDescent="0.25">
      <c r="E2154" s="135"/>
      <c r="F2154" s="135"/>
      <c r="G2154" s="135"/>
      <c r="H2154" s="135"/>
      <c r="I2154" s="135"/>
    </row>
    <row r="2155" spans="5:9" x14ac:dyDescent="0.25">
      <c r="E2155" s="135"/>
      <c r="F2155" s="135"/>
      <c r="G2155" s="135"/>
      <c r="H2155" s="135"/>
      <c r="I2155" s="135"/>
    </row>
    <row r="2156" spans="5:9" x14ac:dyDescent="0.25">
      <c r="E2156" s="135"/>
      <c r="F2156" s="135"/>
      <c r="G2156" s="135"/>
      <c r="H2156" s="135"/>
      <c r="I2156" s="135"/>
    </row>
    <row r="2157" spans="5:9" x14ac:dyDescent="0.25">
      <c r="E2157" s="135"/>
      <c r="F2157" s="135"/>
      <c r="G2157" s="135"/>
      <c r="H2157" s="135"/>
      <c r="I2157" s="135"/>
    </row>
    <row r="2158" spans="5:9" x14ac:dyDescent="0.25">
      <c r="E2158" s="135"/>
      <c r="F2158" s="135"/>
      <c r="G2158" s="135"/>
      <c r="H2158" s="135"/>
      <c r="I2158" s="135"/>
    </row>
    <row r="2159" spans="5:9" x14ac:dyDescent="0.25">
      <c r="E2159" s="135"/>
      <c r="F2159" s="135"/>
      <c r="G2159" s="135"/>
      <c r="H2159" s="135"/>
      <c r="I2159" s="135"/>
    </row>
    <row r="2160" spans="5:9" x14ac:dyDescent="0.25">
      <c r="E2160" s="135"/>
      <c r="F2160" s="135"/>
      <c r="G2160" s="135"/>
      <c r="H2160" s="135"/>
      <c r="I2160" s="135"/>
    </row>
    <row r="2161" spans="5:9" x14ac:dyDescent="0.25">
      <c r="E2161" s="135"/>
      <c r="F2161" s="135"/>
      <c r="G2161" s="135"/>
      <c r="H2161" s="135"/>
      <c r="I2161" s="135"/>
    </row>
    <row r="2162" spans="5:9" x14ac:dyDescent="0.25">
      <c r="E2162" s="135"/>
      <c r="F2162" s="135"/>
      <c r="G2162" s="135"/>
      <c r="H2162" s="135"/>
      <c r="I2162" s="135"/>
    </row>
    <row r="2163" spans="5:9" x14ac:dyDescent="0.25">
      <c r="E2163" s="135"/>
      <c r="F2163" s="135"/>
      <c r="G2163" s="135"/>
      <c r="H2163" s="135"/>
      <c r="I2163" s="135"/>
    </row>
    <row r="2164" spans="5:9" x14ac:dyDescent="0.25">
      <c r="E2164" s="135"/>
      <c r="F2164" s="135"/>
      <c r="G2164" s="135"/>
      <c r="H2164" s="135"/>
      <c r="I2164" s="135"/>
    </row>
    <row r="2165" spans="5:9" x14ac:dyDescent="0.25">
      <c r="E2165" s="135"/>
      <c r="F2165" s="135"/>
      <c r="G2165" s="135"/>
      <c r="H2165" s="135"/>
      <c r="I2165" s="135"/>
    </row>
    <row r="2166" spans="5:9" x14ac:dyDescent="0.25">
      <c r="E2166" s="135"/>
      <c r="F2166" s="135"/>
      <c r="G2166" s="135"/>
      <c r="H2166" s="135"/>
      <c r="I2166" s="135"/>
    </row>
    <row r="2167" spans="5:9" x14ac:dyDescent="0.25">
      <c r="E2167" s="135"/>
      <c r="F2167" s="135"/>
      <c r="G2167" s="135"/>
      <c r="H2167" s="135"/>
      <c r="I2167" s="135"/>
    </row>
    <row r="2168" spans="5:9" x14ac:dyDescent="0.25">
      <c r="E2168" s="135"/>
      <c r="F2168" s="135"/>
      <c r="G2168" s="135"/>
      <c r="H2168" s="135"/>
      <c r="I2168" s="135"/>
    </row>
    <row r="2169" spans="5:9" x14ac:dyDescent="0.25">
      <c r="E2169" s="135"/>
      <c r="F2169" s="135"/>
      <c r="G2169" s="135"/>
      <c r="H2169" s="135"/>
      <c r="I2169" s="135"/>
    </row>
    <row r="2170" spans="5:9" x14ac:dyDescent="0.25">
      <c r="E2170" s="135"/>
      <c r="F2170" s="135"/>
      <c r="G2170" s="135"/>
      <c r="H2170" s="135"/>
      <c r="I2170" s="135"/>
    </row>
    <row r="2171" spans="5:9" x14ac:dyDescent="0.25">
      <c r="E2171" s="135"/>
      <c r="F2171" s="135"/>
      <c r="G2171" s="135"/>
      <c r="H2171" s="135"/>
      <c r="I2171" s="135"/>
    </row>
    <row r="2172" spans="5:9" x14ac:dyDescent="0.25">
      <c r="E2172" s="135"/>
      <c r="F2172" s="135"/>
      <c r="G2172" s="135"/>
      <c r="H2172" s="135"/>
      <c r="I2172" s="135"/>
    </row>
    <row r="2173" spans="5:9" x14ac:dyDescent="0.25">
      <c r="E2173" s="135"/>
      <c r="F2173" s="135"/>
      <c r="G2173" s="135"/>
      <c r="H2173" s="135"/>
      <c r="I2173" s="135"/>
    </row>
    <row r="2174" spans="5:9" x14ac:dyDescent="0.25">
      <c r="E2174" s="135"/>
      <c r="F2174" s="135"/>
      <c r="G2174" s="135"/>
      <c r="H2174" s="135"/>
      <c r="I2174" s="135"/>
    </row>
    <row r="2175" spans="5:9" x14ac:dyDescent="0.25">
      <c r="E2175" s="135"/>
      <c r="F2175" s="135"/>
      <c r="G2175" s="135"/>
      <c r="H2175" s="135"/>
      <c r="I2175" s="135"/>
    </row>
    <row r="2176" spans="5:9" x14ac:dyDescent="0.25">
      <c r="E2176" s="135"/>
      <c r="F2176" s="135"/>
      <c r="G2176" s="135"/>
      <c r="H2176" s="135"/>
      <c r="I2176" s="135"/>
    </row>
    <row r="2177" spans="5:9" x14ac:dyDescent="0.25">
      <c r="E2177" s="135"/>
      <c r="F2177" s="135"/>
      <c r="G2177" s="135"/>
      <c r="H2177" s="135"/>
      <c r="I2177" s="135"/>
    </row>
    <row r="2178" spans="5:9" x14ac:dyDescent="0.25">
      <c r="E2178" s="135"/>
      <c r="F2178" s="135"/>
      <c r="G2178" s="135"/>
      <c r="H2178" s="135"/>
      <c r="I2178" s="135"/>
    </row>
    <row r="2179" spans="5:9" x14ac:dyDescent="0.25">
      <c r="E2179" s="135"/>
      <c r="F2179" s="135"/>
      <c r="G2179" s="135"/>
      <c r="H2179" s="135"/>
      <c r="I2179" s="135"/>
    </row>
    <row r="2180" spans="5:9" x14ac:dyDescent="0.25">
      <c r="E2180" s="135"/>
      <c r="F2180" s="135"/>
      <c r="G2180" s="135"/>
      <c r="H2180" s="135"/>
      <c r="I2180" s="135"/>
    </row>
    <row r="2181" spans="5:9" x14ac:dyDescent="0.25">
      <c r="E2181" s="135"/>
      <c r="F2181" s="135"/>
      <c r="G2181" s="135"/>
      <c r="H2181" s="135"/>
      <c r="I2181" s="135"/>
    </row>
    <row r="2182" spans="5:9" x14ac:dyDescent="0.25">
      <c r="E2182" s="135"/>
      <c r="F2182" s="135"/>
      <c r="G2182" s="135"/>
      <c r="H2182" s="135"/>
      <c r="I2182" s="135"/>
    </row>
    <row r="2183" spans="5:9" x14ac:dyDescent="0.25">
      <c r="E2183" s="135"/>
      <c r="F2183" s="135"/>
      <c r="G2183" s="135"/>
      <c r="H2183" s="135"/>
      <c r="I2183" s="135"/>
    </row>
    <row r="2184" spans="5:9" x14ac:dyDescent="0.25">
      <c r="E2184" s="135"/>
      <c r="F2184" s="135"/>
      <c r="G2184" s="135"/>
      <c r="H2184" s="135"/>
      <c r="I2184" s="135"/>
    </row>
    <row r="2185" spans="5:9" x14ac:dyDescent="0.25">
      <c r="E2185" s="135"/>
      <c r="F2185" s="135"/>
      <c r="G2185" s="135"/>
      <c r="H2185" s="135"/>
      <c r="I2185" s="135"/>
    </row>
    <row r="2186" spans="5:9" x14ac:dyDescent="0.25">
      <c r="E2186" s="135"/>
      <c r="F2186" s="135"/>
      <c r="G2186" s="135"/>
      <c r="H2186" s="135"/>
      <c r="I2186" s="135"/>
    </row>
    <row r="2187" spans="5:9" x14ac:dyDescent="0.25">
      <c r="E2187" s="135"/>
      <c r="F2187" s="135"/>
      <c r="G2187" s="135"/>
      <c r="H2187" s="135"/>
      <c r="I2187" s="135"/>
    </row>
    <row r="2188" spans="5:9" x14ac:dyDescent="0.25">
      <c r="E2188" s="135"/>
      <c r="F2188" s="135"/>
      <c r="G2188" s="135"/>
      <c r="H2188" s="135"/>
      <c r="I2188" s="135"/>
    </row>
    <row r="2189" spans="5:9" x14ac:dyDescent="0.25">
      <c r="E2189" s="135"/>
      <c r="F2189" s="135"/>
      <c r="G2189" s="135"/>
      <c r="H2189" s="135"/>
      <c r="I2189" s="135"/>
    </row>
    <row r="2190" spans="5:9" x14ac:dyDescent="0.25">
      <c r="E2190" s="135"/>
      <c r="F2190" s="135"/>
      <c r="G2190" s="135"/>
      <c r="H2190" s="135"/>
      <c r="I2190" s="135"/>
    </row>
    <row r="2191" spans="5:9" x14ac:dyDescent="0.25">
      <c r="E2191" s="135"/>
      <c r="F2191" s="135"/>
      <c r="G2191" s="135"/>
      <c r="H2191" s="135"/>
      <c r="I2191" s="135"/>
    </row>
    <row r="2192" spans="5:9" x14ac:dyDescent="0.25">
      <c r="E2192" s="135"/>
      <c r="F2192" s="135"/>
      <c r="G2192" s="135"/>
      <c r="H2192" s="135"/>
      <c r="I2192" s="135"/>
    </row>
    <row r="2193" spans="5:9" x14ac:dyDescent="0.25">
      <c r="E2193" s="135"/>
      <c r="F2193" s="135"/>
      <c r="G2193" s="135"/>
      <c r="H2193" s="135"/>
      <c r="I2193" s="135"/>
    </row>
    <row r="2194" spans="5:9" x14ac:dyDescent="0.25">
      <c r="E2194" s="135"/>
      <c r="F2194" s="135"/>
      <c r="G2194" s="135"/>
      <c r="H2194" s="135"/>
      <c r="I2194" s="135"/>
    </row>
    <row r="2195" spans="5:9" x14ac:dyDescent="0.25">
      <c r="E2195" s="135"/>
      <c r="F2195" s="135"/>
      <c r="G2195" s="135"/>
      <c r="H2195" s="135"/>
      <c r="I2195" s="135"/>
    </row>
    <row r="2196" spans="5:9" x14ac:dyDescent="0.25">
      <c r="E2196" s="135"/>
      <c r="F2196" s="135"/>
      <c r="G2196" s="135"/>
      <c r="H2196" s="135"/>
      <c r="I2196" s="135"/>
    </row>
    <row r="2197" spans="5:9" x14ac:dyDescent="0.25">
      <c r="E2197" s="135"/>
      <c r="F2197" s="135"/>
      <c r="G2197" s="135"/>
      <c r="H2197" s="135"/>
      <c r="I2197" s="135"/>
    </row>
    <row r="2198" spans="5:9" x14ac:dyDescent="0.25">
      <c r="E2198" s="135"/>
      <c r="F2198" s="135"/>
      <c r="G2198" s="135"/>
      <c r="H2198" s="135"/>
      <c r="I2198" s="135"/>
    </row>
    <row r="2199" spans="5:9" x14ac:dyDescent="0.25">
      <c r="E2199" s="135"/>
      <c r="F2199" s="135"/>
      <c r="G2199" s="135"/>
      <c r="H2199" s="135"/>
      <c r="I2199" s="135"/>
    </row>
    <row r="2200" spans="5:9" x14ac:dyDescent="0.25">
      <c r="E2200" s="135"/>
      <c r="F2200" s="135"/>
      <c r="G2200" s="135"/>
      <c r="H2200" s="135"/>
      <c r="I2200" s="135"/>
    </row>
    <row r="2201" spans="5:9" x14ac:dyDescent="0.25">
      <c r="E2201" s="135"/>
      <c r="F2201" s="135"/>
      <c r="G2201" s="135"/>
      <c r="H2201" s="135"/>
      <c r="I2201" s="135"/>
    </row>
    <row r="2202" spans="5:9" x14ac:dyDescent="0.25">
      <c r="E2202" s="135"/>
      <c r="F2202" s="135"/>
      <c r="G2202" s="135"/>
      <c r="H2202" s="135"/>
      <c r="I2202" s="135"/>
    </row>
    <row r="2203" spans="5:9" x14ac:dyDescent="0.25">
      <c r="E2203" s="135"/>
      <c r="F2203" s="135"/>
      <c r="G2203" s="135"/>
      <c r="H2203" s="135"/>
      <c r="I2203" s="135"/>
    </row>
    <row r="2204" spans="5:9" x14ac:dyDescent="0.25">
      <c r="E2204" s="135"/>
      <c r="F2204" s="135"/>
      <c r="G2204" s="135"/>
      <c r="H2204" s="135"/>
      <c r="I2204" s="135"/>
    </row>
    <row r="2205" spans="5:9" x14ac:dyDescent="0.25">
      <c r="E2205" s="135"/>
      <c r="F2205" s="135"/>
      <c r="G2205" s="135"/>
      <c r="H2205" s="135"/>
      <c r="I2205" s="135"/>
    </row>
    <row r="2206" spans="5:9" x14ac:dyDescent="0.25">
      <c r="E2206" s="135"/>
      <c r="F2206" s="135"/>
      <c r="G2206" s="135"/>
      <c r="H2206" s="135"/>
      <c r="I2206" s="135"/>
    </row>
    <row r="2207" spans="5:9" x14ac:dyDescent="0.25">
      <c r="E2207" s="135"/>
      <c r="F2207" s="135"/>
      <c r="G2207" s="135"/>
      <c r="H2207" s="135"/>
      <c r="I2207" s="135"/>
    </row>
    <row r="2208" spans="5:9" x14ac:dyDescent="0.25">
      <c r="E2208" s="135"/>
      <c r="F2208" s="135"/>
      <c r="G2208" s="135"/>
      <c r="H2208" s="135"/>
      <c r="I2208" s="135"/>
    </row>
    <row r="2209" spans="5:9" x14ac:dyDescent="0.25">
      <c r="E2209" s="135"/>
      <c r="F2209" s="135"/>
      <c r="G2209" s="135"/>
      <c r="H2209" s="135"/>
      <c r="I2209" s="135"/>
    </row>
    <row r="2210" spans="5:9" x14ac:dyDescent="0.25">
      <c r="E2210" s="135"/>
      <c r="F2210" s="135"/>
      <c r="G2210" s="135"/>
      <c r="H2210" s="135"/>
      <c r="I2210" s="135"/>
    </row>
    <row r="2211" spans="5:9" x14ac:dyDescent="0.25">
      <c r="E2211" s="135"/>
      <c r="F2211" s="135"/>
      <c r="G2211" s="135"/>
      <c r="H2211" s="135"/>
      <c r="I2211" s="135"/>
    </row>
    <row r="2212" spans="5:9" x14ac:dyDescent="0.25">
      <c r="E2212" s="135"/>
      <c r="F2212" s="135"/>
      <c r="G2212" s="135"/>
      <c r="H2212" s="135"/>
      <c r="I2212" s="135"/>
    </row>
    <row r="2213" spans="5:9" x14ac:dyDescent="0.25">
      <c r="E2213" s="135"/>
      <c r="F2213" s="135"/>
      <c r="G2213" s="135"/>
      <c r="H2213" s="135"/>
      <c r="I2213" s="135"/>
    </row>
    <row r="2214" spans="5:9" x14ac:dyDescent="0.25">
      <c r="E2214" s="135"/>
      <c r="F2214" s="135"/>
      <c r="G2214" s="135"/>
      <c r="H2214" s="135"/>
      <c r="I2214" s="135"/>
    </row>
    <row r="2215" spans="5:9" x14ac:dyDescent="0.25">
      <c r="E2215" s="135"/>
      <c r="F2215" s="135"/>
      <c r="G2215" s="135"/>
      <c r="H2215" s="135"/>
      <c r="I2215" s="135"/>
    </row>
    <row r="2216" spans="5:9" x14ac:dyDescent="0.25">
      <c r="E2216" s="135"/>
      <c r="F2216" s="135"/>
      <c r="G2216" s="135"/>
      <c r="H2216" s="135"/>
      <c r="I2216" s="135"/>
    </row>
    <row r="2217" spans="5:9" x14ac:dyDescent="0.25">
      <c r="E2217" s="135"/>
      <c r="F2217" s="135"/>
      <c r="G2217" s="135"/>
      <c r="H2217" s="135"/>
      <c r="I2217" s="135"/>
    </row>
    <row r="2218" spans="5:9" x14ac:dyDescent="0.25">
      <c r="E2218" s="135"/>
      <c r="F2218" s="135"/>
      <c r="G2218" s="135"/>
      <c r="H2218" s="135"/>
      <c r="I2218" s="135"/>
    </row>
    <row r="2219" spans="5:9" x14ac:dyDescent="0.25">
      <c r="E2219" s="135"/>
      <c r="F2219" s="135"/>
      <c r="G2219" s="135"/>
      <c r="H2219" s="135"/>
      <c r="I2219" s="135"/>
    </row>
    <row r="2220" spans="5:9" x14ac:dyDescent="0.25">
      <c r="E2220" s="135"/>
      <c r="F2220" s="135"/>
      <c r="G2220" s="135"/>
      <c r="H2220" s="135"/>
      <c r="I2220" s="135"/>
    </row>
    <row r="2221" spans="5:9" x14ac:dyDescent="0.25">
      <c r="E2221" s="135"/>
      <c r="F2221" s="135"/>
      <c r="G2221" s="135"/>
      <c r="H2221" s="135"/>
      <c r="I2221" s="135"/>
    </row>
    <row r="2222" spans="5:9" x14ac:dyDescent="0.25">
      <c r="E2222" s="135"/>
      <c r="F2222" s="135"/>
      <c r="G2222" s="135"/>
      <c r="H2222" s="135"/>
      <c r="I2222" s="135"/>
    </row>
    <row r="2223" spans="5:9" x14ac:dyDescent="0.25">
      <c r="E2223" s="135"/>
      <c r="F2223" s="135"/>
      <c r="G2223" s="135"/>
      <c r="H2223" s="135"/>
      <c r="I2223" s="135"/>
    </row>
    <row r="2224" spans="5:9" x14ac:dyDescent="0.25">
      <c r="E2224" s="135"/>
      <c r="F2224" s="135"/>
      <c r="G2224" s="135"/>
      <c r="H2224" s="135"/>
      <c r="I2224" s="135"/>
    </row>
    <row r="2225" spans="5:9" x14ac:dyDescent="0.25">
      <c r="E2225" s="135"/>
      <c r="F2225" s="135"/>
      <c r="G2225" s="135"/>
      <c r="H2225" s="135"/>
      <c r="I2225" s="135"/>
    </row>
    <row r="2226" spans="5:9" x14ac:dyDescent="0.25">
      <c r="E2226" s="135"/>
      <c r="F2226" s="135"/>
      <c r="G2226" s="135"/>
      <c r="H2226" s="135"/>
      <c r="I2226" s="135"/>
    </row>
    <row r="2227" spans="5:9" x14ac:dyDescent="0.25">
      <c r="E2227" s="135"/>
      <c r="F2227" s="135"/>
      <c r="G2227" s="135"/>
      <c r="H2227" s="135"/>
      <c r="I2227" s="135"/>
    </row>
    <row r="2228" spans="5:9" x14ac:dyDescent="0.25">
      <c r="E2228" s="135"/>
      <c r="F2228" s="135"/>
      <c r="G2228" s="135"/>
      <c r="H2228" s="135"/>
      <c r="I2228" s="135"/>
    </row>
    <row r="2229" spans="5:9" x14ac:dyDescent="0.25">
      <c r="E2229" s="135"/>
      <c r="F2229" s="135"/>
      <c r="G2229" s="135"/>
      <c r="H2229" s="135"/>
      <c r="I2229" s="135"/>
    </row>
    <row r="2230" spans="5:9" x14ac:dyDescent="0.25">
      <c r="E2230" s="135"/>
      <c r="F2230" s="135"/>
      <c r="G2230" s="135"/>
      <c r="H2230" s="135"/>
      <c r="I2230" s="135"/>
    </row>
    <row r="2231" spans="5:9" x14ac:dyDescent="0.25">
      <c r="E2231" s="135"/>
      <c r="F2231" s="135"/>
      <c r="G2231" s="135"/>
      <c r="H2231" s="135"/>
      <c r="I2231" s="135"/>
    </row>
    <row r="2232" spans="5:9" x14ac:dyDescent="0.25">
      <c r="E2232" s="135"/>
      <c r="F2232" s="135"/>
      <c r="G2232" s="135"/>
      <c r="H2232" s="135"/>
      <c r="I2232" s="135"/>
    </row>
    <row r="2233" spans="5:9" x14ac:dyDescent="0.25">
      <c r="E2233" s="135"/>
      <c r="F2233" s="135"/>
      <c r="G2233" s="135"/>
      <c r="H2233" s="135"/>
      <c r="I2233" s="135"/>
    </row>
    <row r="2234" spans="5:9" x14ac:dyDescent="0.25">
      <c r="E2234" s="135"/>
      <c r="F2234" s="135"/>
      <c r="G2234" s="135"/>
      <c r="H2234" s="135"/>
      <c r="I2234" s="135"/>
    </row>
    <row r="2235" spans="5:9" x14ac:dyDescent="0.25">
      <c r="E2235" s="135"/>
      <c r="F2235" s="135"/>
      <c r="G2235" s="135"/>
      <c r="H2235" s="135"/>
      <c r="I2235" s="135"/>
    </row>
    <row r="2236" spans="5:9" x14ac:dyDescent="0.25">
      <c r="E2236" s="135"/>
      <c r="F2236" s="135"/>
      <c r="G2236" s="135"/>
      <c r="H2236" s="135"/>
      <c r="I2236" s="135"/>
    </row>
    <row r="2237" spans="5:9" x14ac:dyDescent="0.25">
      <c r="E2237" s="135"/>
      <c r="F2237" s="135"/>
      <c r="G2237" s="135"/>
      <c r="H2237" s="135"/>
      <c r="I2237" s="135"/>
    </row>
    <row r="2238" spans="5:9" x14ac:dyDescent="0.25">
      <c r="E2238" s="135"/>
      <c r="F2238" s="135"/>
      <c r="G2238" s="135"/>
      <c r="H2238" s="135"/>
      <c r="I2238" s="135"/>
    </row>
    <row r="2239" spans="5:9" x14ac:dyDescent="0.25">
      <c r="E2239" s="135"/>
      <c r="F2239" s="135"/>
      <c r="G2239" s="135"/>
      <c r="H2239" s="135"/>
      <c r="I2239" s="135"/>
    </row>
    <row r="2240" spans="5:9" x14ac:dyDescent="0.25">
      <c r="E2240" s="135"/>
      <c r="F2240" s="135"/>
      <c r="G2240" s="135"/>
      <c r="H2240" s="135"/>
      <c r="I2240" s="135"/>
    </row>
    <row r="2241" spans="5:9" x14ac:dyDescent="0.25">
      <c r="E2241" s="135"/>
      <c r="F2241" s="135"/>
      <c r="G2241" s="135"/>
      <c r="H2241" s="135"/>
      <c r="I2241" s="135"/>
    </row>
    <row r="2242" spans="5:9" x14ac:dyDescent="0.25">
      <c r="E2242" s="135"/>
      <c r="F2242" s="135"/>
      <c r="G2242" s="135"/>
      <c r="H2242" s="135"/>
      <c r="I2242" s="135"/>
    </row>
    <row r="2243" spans="5:9" x14ac:dyDescent="0.25">
      <c r="E2243" s="135"/>
      <c r="F2243" s="135"/>
      <c r="G2243" s="135"/>
      <c r="H2243" s="135"/>
      <c r="I2243" s="135"/>
    </row>
    <row r="2244" spans="5:9" x14ac:dyDescent="0.25">
      <c r="E2244" s="135"/>
      <c r="F2244" s="135"/>
      <c r="G2244" s="135"/>
      <c r="H2244" s="135"/>
      <c r="I2244" s="135"/>
    </row>
    <row r="2245" spans="5:9" x14ac:dyDescent="0.25">
      <c r="E2245" s="135"/>
      <c r="F2245" s="135"/>
      <c r="G2245" s="135"/>
      <c r="H2245" s="135"/>
      <c r="I2245" s="135"/>
    </row>
    <row r="2246" spans="5:9" x14ac:dyDescent="0.25">
      <c r="E2246" s="135"/>
      <c r="F2246" s="135"/>
      <c r="G2246" s="135"/>
      <c r="H2246" s="135"/>
      <c r="I2246" s="135"/>
    </row>
    <row r="2247" spans="5:9" x14ac:dyDescent="0.25">
      <c r="E2247" s="135"/>
      <c r="F2247" s="135"/>
      <c r="G2247" s="135"/>
      <c r="H2247" s="135"/>
      <c r="I2247" s="135"/>
    </row>
    <row r="2248" spans="5:9" x14ac:dyDescent="0.25">
      <c r="E2248" s="135"/>
      <c r="F2248" s="135"/>
      <c r="G2248" s="135"/>
      <c r="H2248" s="135"/>
      <c r="I2248" s="135"/>
    </row>
    <row r="2249" spans="5:9" x14ac:dyDescent="0.25">
      <c r="E2249" s="135"/>
      <c r="F2249" s="135"/>
      <c r="G2249" s="135"/>
      <c r="H2249" s="135"/>
      <c r="I2249" s="135"/>
    </row>
    <row r="2250" spans="5:9" x14ac:dyDescent="0.25">
      <c r="E2250" s="135"/>
      <c r="F2250" s="135"/>
      <c r="G2250" s="135"/>
      <c r="H2250" s="135"/>
      <c r="I2250" s="135"/>
    </row>
    <row r="2251" spans="5:9" x14ac:dyDescent="0.25">
      <c r="E2251" s="135"/>
      <c r="F2251" s="135"/>
      <c r="G2251" s="135"/>
      <c r="H2251" s="135"/>
      <c r="I2251" s="135"/>
    </row>
    <row r="2252" spans="5:9" x14ac:dyDescent="0.25">
      <c r="E2252" s="135"/>
      <c r="F2252" s="135"/>
      <c r="G2252" s="135"/>
      <c r="H2252" s="135"/>
      <c r="I2252" s="135"/>
    </row>
    <row r="2253" spans="5:9" x14ac:dyDescent="0.25">
      <c r="E2253" s="135"/>
      <c r="F2253" s="135"/>
      <c r="G2253" s="135"/>
      <c r="H2253" s="135"/>
      <c r="I2253" s="135"/>
    </row>
    <row r="2254" spans="5:9" x14ac:dyDescent="0.25">
      <c r="E2254" s="135"/>
      <c r="F2254" s="135"/>
      <c r="G2254" s="135"/>
      <c r="H2254" s="135"/>
      <c r="I2254" s="135"/>
    </row>
    <row r="2255" spans="5:9" x14ac:dyDescent="0.25">
      <c r="E2255" s="135"/>
      <c r="F2255" s="135"/>
      <c r="G2255" s="135"/>
      <c r="H2255" s="135"/>
      <c r="I2255" s="135"/>
    </row>
    <row r="2256" spans="5:9" x14ac:dyDescent="0.25">
      <c r="E2256" s="135"/>
      <c r="F2256" s="135"/>
      <c r="G2256" s="135"/>
      <c r="H2256" s="135"/>
      <c r="I2256" s="135"/>
    </row>
    <row r="2257" spans="5:9" x14ac:dyDescent="0.25">
      <c r="E2257" s="135"/>
      <c r="F2257" s="135"/>
      <c r="G2257" s="135"/>
      <c r="H2257" s="135"/>
      <c r="I2257" s="135"/>
    </row>
    <row r="2258" spans="5:9" x14ac:dyDescent="0.25">
      <c r="E2258" s="135"/>
      <c r="F2258" s="135"/>
      <c r="G2258" s="135"/>
      <c r="H2258" s="135"/>
      <c r="I2258" s="135"/>
    </row>
    <row r="2259" spans="5:9" x14ac:dyDescent="0.25">
      <c r="E2259" s="135"/>
      <c r="F2259" s="135"/>
      <c r="G2259" s="135"/>
      <c r="H2259" s="135"/>
      <c r="I2259" s="135"/>
    </row>
    <row r="2260" spans="5:9" x14ac:dyDescent="0.25">
      <c r="E2260" s="135"/>
      <c r="F2260" s="135"/>
      <c r="G2260" s="135"/>
      <c r="H2260" s="135"/>
      <c r="I2260" s="135"/>
    </row>
    <row r="2261" spans="5:9" x14ac:dyDescent="0.25">
      <c r="E2261" s="135"/>
      <c r="F2261" s="135"/>
      <c r="G2261" s="135"/>
      <c r="H2261" s="135"/>
      <c r="I2261" s="135"/>
    </row>
    <row r="2262" spans="5:9" x14ac:dyDescent="0.25">
      <c r="E2262" s="135"/>
      <c r="F2262" s="135"/>
      <c r="G2262" s="135"/>
      <c r="H2262" s="135"/>
      <c r="I2262" s="135"/>
    </row>
    <row r="2263" spans="5:9" x14ac:dyDescent="0.25">
      <c r="E2263" s="135"/>
      <c r="F2263" s="135"/>
      <c r="G2263" s="135"/>
      <c r="H2263" s="135"/>
      <c r="I2263" s="135"/>
    </row>
    <row r="2264" spans="5:9" x14ac:dyDescent="0.25">
      <c r="E2264" s="135"/>
      <c r="F2264" s="135"/>
      <c r="G2264" s="135"/>
      <c r="H2264" s="135"/>
      <c r="I2264" s="135"/>
    </row>
    <row r="2265" spans="5:9" x14ac:dyDescent="0.25">
      <c r="E2265" s="135"/>
      <c r="F2265" s="135"/>
      <c r="G2265" s="135"/>
      <c r="H2265" s="135"/>
      <c r="I2265" s="135"/>
    </row>
    <row r="2266" spans="5:9" x14ac:dyDescent="0.25">
      <c r="E2266" s="135"/>
      <c r="F2266" s="135"/>
      <c r="G2266" s="135"/>
      <c r="H2266" s="135"/>
      <c r="I2266" s="135"/>
    </row>
    <row r="2267" spans="5:9" x14ac:dyDescent="0.25">
      <c r="E2267" s="135"/>
      <c r="F2267" s="135"/>
      <c r="G2267" s="135"/>
      <c r="H2267" s="135"/>
      <c r="I2267" s="135"/>
    </row>
    <row r="2268" spans="5:9" x14ac:dyDescent="0.25">
      <c r="E2268" s="135"/>
      <c r="F2268" s="135"/>
      <c r="G2268" s="135"/>
      <c r="H2268" s="135"/>
      <c r="I2268" s="135"/>
    </row>
    <row r="2269" spans="5:9" x14ac:dyDescent="0.25">
      <c r="E2269" s="135"/>
      <c r="F2269" s="135"/>
      <c r="G2269" s="135"/>
      <c r="H2269" s="135"/>
      <c r="I2269" s="135"/>
    </row>
    <row r="2270" spans="5:9" x14ac:dyDescent="0.25">
      <c r="E2270" s="135"/>
      <c r="F2270" s="135"/>
      <c r="G2270" s="135"/>
      <c r="H2270" s="135"/>
      <c r="I2270" s="135"/>
    </row>
    <row r="2271" spans="5:9" x14ac:dyDescent="0.25">
      <c r="E2271" s="135"/>
      <c r="F2271" s="135"/>
      <c r="G2271" s="135"/>
      <c r="H2271" s="135"/>
      <c r="I2271" s="135"/>
    </row>
    <row r="2272" spans="5:9" x14ac:dyDescent="0.25">
      <c r="E2272" s="135"/>
      <c r="F2272" s="135"/>
      <c r="G2272" s="135"/>
      <c r="H2272" s="135"/>
      <c r="I2272" s="135"/>
    </row>
    <row r="2273" spans="5:9" x14ac:dyDescent="0.25">
      <c r="E2273" s="135"/>
      <c r="F2273" s="135"/>
      <c r="G2273" s="135"/>
      <c r="H2273" s="135"/>
      <c r="I2273" s="135"/>
    </row>
    <row r="2274" spans="5:9" x14ac:dyDescent="0.25">
      <c r="E2274" s="135"/>
      <c r="F2274" s="135"/>
      <c r="G2274" s="135"/>
      <c r="H2274" s="135"/>
      <c r="I2274" s="135"/>
    </row>
    <row r="2275" spans="5:9" x14ac:dyDescent="0.25">
      <c r="E2275" s="135"/>
      <c r="F2275" s="135"/>
      <c r="G2275" s="135"/>
      <c r="H2275" s="135"/>
      <c r="I2275" s="135"/>
    </row>
    <row r="2276" spans="5:9" x14ac:dyDescent="0.25">
      <c r="E2276" s="135"/>
      <c r="F2276" s="135"/>
      <c r="G2276" s="135"/>
      <c r="H2276" s="135"/>
      <c r="I2276" s="135"/>
    </row>
    <row r="2277" spans="5:9" x14ac:dyDescent="0.25">
      <c r="E2277" s="135"/>
      <c r="F2277" s="135"/>
      <c r="G2277" s="135"/>
      <c r="H2277" s="135"/>
      <c r="I2277" s="135"/>
    </row>
    <row r="2278" spans="5:9" x14ac:dyDescent="0.25">
      <c r="E2278" s="135"/>
      <c r="F2278" s="135"/>
      <c r="G2278" s="135"/>
      <c r="H2278" s="135"/>
      <c r="I2278" s="135"/>
    </row>
    <row r="2279" spans="5:9" x14ac:dyDescent="0.25">
      <c r="E2279" s="135"/>
      <c r="F2279" s="135"/>
      <c r="G2279" s="135"/>
      <c r="H2279" s="135"/>
      <c r="I2279" s="135"/>
    </row>
    <row r="2280" spans="5:9" x14ac:dyDescent="0.25">
      <c r="E2280" s="135"/>
      <c r="F2280" s="135"/>
      <c r="G2280" s="135"/>
      <c r="H2280" s="135"/>
      <c r="I2280" s="135"/>
    </row>
    <row r="2281" spans="5:9" x14ac:dyDescent="0.25">
      <c r="E2281" s="135"/>
      <c r="F2281" s="135"/>
      <c r="G2281" s="135"/>
      <c r="H2281" s="135"/>
      <c r="I2281" s="135"/>
    </row>
    <row r="2282" spans="5:9" x14ac:dyDescent="0.25">
      <c r="E2282" s="135"/>
      <c r="F2282" s="135"/>
      <c r="G2282" s="135"/>
      <c r="H2282" s="135"/>
      <c r="I2282" s="135"/>
    </row>
    <row r="2283" spans="5:9" x14ac:dyDescent="0.25">
      <c r="E2283" s="135"/>
      <c r="F2283" s="135"/>
      <c r="G2283" s="135"/>
      <c r="H2283" s="135"/>
      <c r="I2283" s="135"/>
    </row>
    <row r="2284" spans="5:9" x14ac:dyDescent="0.25">
      <c r="E2284" s="135"/>
      <c r="F2284" s="135"/>
      <c r="G2284" s="135"/>
      <c r="H2284" s="135"/>
      <c r="I2284" s="135"/>
    </row>
    <row r="2285" spans="5:9" x14ac:dyDescent="0.25">
      <c r="E2285" s="135"/>
      <c r="F2285" s="135"/>
      <c r="G2285" s="135"/>
      <c r="H2285" s="135"/>
      <c r="I2285" s="135"/>
    </row>
    <row r="2286" spans="5:9" x14ac:dyDescent="0.25">
      <c r="E2286" s="135"/>
      <c r="F2286" s="135"/>
      <c r="G2286" s="135"/>
      <c r="H2286" s="135"/>
      <c r="I2286" s="135"/>
    </row>
    <row r="2287" spans="5:9" x14ac:dyDescent="0.25">
      <c r="E2287" s="135"/>
      <c r="F2287" s="135"/>
      <c r="G2287" s="135"/>
      <c r="H2287" s="135"/>
      <c r="I2287" s="135"/>
    </row>
    <row r="2288" spans="5:9" x14ac:dyDescent="0.25">
      <c r="E2288" s="135"/>
      <c r="F2288" s="135"/>
      <c r="G2288" s="135"/>
      <c r="H2288" s="135"/>
      <c r="I2288" s="135"/>
    </row>
    <row r="2289" spans="5:9" x14ac:dyDescent="0.25">
      <c r="E2289" s="135"/>
      <c r="F2289" s="135"/>
      <c r="G2289" s="135"/>
      <c r="H2289" s="135"/>
      <c r="I2289" s="135"/>
    </row>
    <row r="2290" spans="5:9" x14ac:dyDescent="0.25">
      <c r="E2290" s="135"/>
      <c r="F2290" s="135"/>
      <c r="G2290" s="135"/>
      <c r="H2290" s="135"/>
      <c r="I2290" s="135"/>
    </row>
    <row r="2291" spans="5:9" x14ac:dyDescent="0.25">
      <c r="E2291" s="135"/>
      <c r="F2291" s="135"/>
      <c r="G2291" s="135"/>
      <c r="H2291" s="135"/>
      <c r="I2291" s="135"/>
    </row>
    <row r="2292" spans="5:9" x14ac:dyDescent="0.25">
      <c r="E2292" s="135"/>
      <c r="F2292" s="135"/>
      <c r="G2292" s="135"/>
      <c r="H2292" s="135"/>
      <c r="I2292" s="135"/>
    </row>
    <row r="2293" spans="5:9" x14ac:dyDescent="0.25">
      <c r="E2293" s="135"/>
      <c r="F2293" s="135"/>
      <c r="G2293" s="135"/>
      <c r="H2293" s="135"/>
      <c r="I2293" s="135"/>
    </row>
    <row r="2294" spans="5:9" x14ac:dyDescent="0.25">
      <c r="E2294" s="135"/>
      <c r="F2294" s="135"/>
      <c r="G2294" s="135"/>
      <c r="H2294" s="135"/>
      <c r="I2294" s="135"/>
    </row>
    <row r="2295" spans="5:9" x14ac:dyDescent="0.25">
      <c r="E2295" s="135"/>
      <c r="F2295" s="135"/>
      <c r="G2295" s="135"/>
      <c r="H2295" s="135"/>
      <c r="I2295" s="135"/>
    </row>
    <row r="2296" spans="5:9" x14ac:dyDescent="0.25">
      <c r="E2296" s="135"/>
      <c r="F2296" s="135"/>
      <c r="G2296" s="135"/>
      <c r="H2296" s="135"/>
      <c r="I2296" s="135"/>
    </row>
    <row r="2297" spans="5:9" x14ac:dyDescent="0.25">
      <c r="E2297" s="135"/>
      <c r="F2297" s="135"/>
      <c r="G2297" s="135"/>
      <c r="H2297" s="135"/>
      <c r="I2297" s="135"/>
    </row>
    <row r="2298" spans="5:9" x14ac:dyDescent="0.25">
      <c r="E2298" s="135"/>
      <c r="F2298" s="135"/>
      <c r="G2298" s="135"/>
      <c r="H2298" s="135"/>
      <c r="I2298" s="135"/>
    </row>
    <row r="2299" spans="5:9" x14ac:dyDescent="0.25">
      <c r="E2299" s="135"/>
      <c r="F2299" s="135"/>
      <c r="G2299" s="135"/>
      <c r="H2299" s="135"/>
      <c r="I2299" s="135"/>
    </row>
    <row r="2300" spans="5:9" x14ac:dyDescent="0.25">
      <c r="E2300" s="135"/>
      <c r="F2300" s="135"/>
      <c r="G2300" s="135"/>
      <c r="H2300" s="135"/>
      <c r="I2300" s="135"/>
    </row>
    <row r="2301" spans="5:9" x14ac:dyDescent="0.25">
      <c r="E2301" s="135"/>
      <c r="F2301" s="135"/>
      <c r="G2301" s="135"/>
      <c r="H2301" s="135"/>
      <c r="I2301" s="135"/>
    </row>
    <row r="2302" spans="5:9" x14ac:dyDescent="0.25">
      <c r="E2302" s="135"/>
      <c r="F2302" s="135"/>
      <c r="G2302" s="135"/>
      <c r="H2302" s="135"/>
      <c r="I2302" s="135"/>
    </row>
    <row r="2303" spans="5:9" x14ac:dyDescent="0.25">
      <c r="E2303" s="135"/>
      <c r="F2303" s="135"/>
      <c r="G2303" s="135"/>
      <c r="H2303" s="135"/>
      <c r="I2303" s="135"/>
    </row>
    <row r="2304" spans="5:9" x14ac:dyDescent="0.25">
      <c r="E2304" s="135"/>
      <c r="F2304" s="135"/>
      <c r="G2304" s="135"/>
      <c r="H2304" s="135"/>
      <c r="I2304" s="135"/>
    </row>
    <row r="2305" spans="5:9" x14ac:dyDescent="0.25">
      <c r="E2305" s="135"/>
      <c r="F2305" s="135"/>
      <c r="G2305" s="135"/>
      <c r="H2305" s="135"/>
      <c r="I2305" s="135"/>
    </row>
    <row r="2306" spans="5:9" x14ac:dyDescent="0.25">
      <c r="E2306" s="135"/>
      <c r="F2306" s="135"/>
      <c r="G2306" s="135"/>
      <c r="H2306" s="135"/>
      <c r="I2306" s="135"/>
    </row>
    <row r="2307" spans="5:9" x14ac:dyDescent="0.25">
      <c r="E2307" s="135"/>
      <c r="F2307" s="135"/>
      <c r="G2307" s="135"/>
      <c r="H2307" s="135"/>
      <c r="I2307" s="135"/>
    </row>
    <row r="2308" spans="5:9" x14ac:dyDescent="0.25">
      <c r="E2308" s="135"/>
      <c r="F2308" s="135"/>
      <c r="G2308" s="135"/>
      <c r="H2308" s="135"/>
      <c r="I2308" s="135"/>
    </row>
    <row r="2309" spans="5:9" x14ac:dyDescent="0.25">
      <c r="E2309" s="135"/>
      <c r="F2309" s="135"/>
      <c r="G2309" s="135"/>
      <c r="H2309" s="135"/>
      <c r="I2309" s="135"/>
    </row>
    <row r="2310" spans="5:9" x14ac:dyDescent="0.25">
      <c r="E2310" s="135"/>
      <c r="F2310" s="135"/>
      <c r="G2310" s="135"/>
      <c r="H2310" s="135"/>
      <c r="I2310" s="135"/>
    </row>
    <row r="2311" spans="5:9" x14ac:dyDescent="0.25">
      <c r="E2311" s="135"/>
      <c r="F2311" s="135"/>
      <c r="G2311" s="135"/>
      <c r="H2311" s="135"/>
      <c r="I2311" s="135"/>
    </row>
    <row r="2312" spans="5:9" x14ac:dyDescent="0.25">
      <c r="E2312" s="135"/>
      <c r="F2312" s="135"/>
      <c r="G2312" s="135"/>
      <c r="H2312" s="135"/>
      <c r="I2312" s="135"/>
    </row>
    <row r="2313" spans="5:9" x14ac:dyDescent="0.25">
      <c r="E2313" s="135"/>
      <c r="F2313" s="135"/>
      <c r="G2313" s="135"/>
      <c r="H2313" s="135"/>
      <c r="I2313" s="135"/>
    </row>
    <row r="2314" spans="5:9" x14ac:dyDescent="0.25">
      <c r="E2314" s="135"/>
      <c r="F2314" s="135"/>
      <c r="G2314" s="135"/>
      <c r="H2314" s="135"/>
      <c r="I2314" s="135"/>
    </row>
    <row r="2315" spans="5:9" x14ac:dyDescent="0.25">
      <c r="E2315" s="135"/>
      <c r="F2315" s="135"/>
      <c r="G2315" s="135"/>
      <c r="H2315" s="135"/>
      <c r="I2315" s="135"/>
    </row>
    <row r="2316" spans="5:9" x14ac:dyDescent="0.25">
      <c r="E2316" s="135"/>
      <c r="F2316" s="135"/>
      <c r="G2316" s="135"/>
      <c r="H2316" s="135"/>
      <c r="I2316" s="135"/>
    </row>
    <row r="2317" spans="5:9" x14ac:dyDescent="0.25">
      <c r="E2317" s="135"/>
      <c r="F2317" s="135"/>
      <c r="G2317" s="135"/>
      <c r="H2317" s="135"/>
      <c r="I2317" s="135"/>
    </row>
    <row r="2318" spans="5:9" x14ac:dyDescent="0.25">
      <c r="E2318" s="135"/>
      <c r="F2318" s="135"/>
      <c r="G2318" s="135"/>
      <c r="H2318" s="135"/>
      <c r="I2318" s="135"/>
    </row>
    <row r="2319" spans="5:9" x14ac:dyDescent="0.25">
      <c r="E2319" s="135"/>
      <c r="F2319" s="135"/>
      <c r="G2319" s="135"/>
      <c r="H2319" s="135"/>
      <c r="I2319" s="135"/>
    </row>
    <row r="2320" spans="5:9" x14ac:dyDescent="0.25">
      <c r="E2320" s="135"/>
      <c r="F2320" s="135"/>
      <c r="G2320" s="135"/>
      <c r="H2320" s="135"/>
      <c r="I2320" s="135"/>
    </row>
    <row r="2321" spans="5:9" x14ac:dyDescent="0.25">
      <c r="E2321" s="135"/>
      <c r="F2321" s="135"/>
      <c r="G2321" s="135"/>
      <c r="H2321" s="135"/>
      <c r="I2321" s="135"/>
    </row>
    <row r="2322" spans="5:9" x14ac:dyDescent="0.25">
      <c r="E2322" s="135"/>
      <c r="F2322" s="135"/>
      <c r="G2322" s="135"/>
      <c r="H2322" s="135"/>
      <c r="I2322" s="135"/>
    </row>
    <row r="2323" spans="5:9" x14ac:dyDescent="0.25">
      <c r="E2323" s="135"/>
      <c r="F2323" s="135"/>
      <c r="G2323" s="135"/>
      <c r="H2323" s="135"/>
      <c r="I2323" s="135"/>
    </row>
    <row r="2324" spans="5:9" x14ac:dyDescent="0.25">
      <c r="E2324" s="135"/>
      <c r="F2324" s="135"/>
      <c r="G2324" s="135"/>
      <c r="H2324" s="135"/>
      <c r="I2324" s="135"/>
    </row>
    <row r="2325" spans="5:9" x14ac:dyDescent="0.25">
      <c r="E2325" s="135"/>
      <c r="F2325" s="135"/>
      <c r="G2325" s="135"/>
      <c r="H2325" s="135"/>
      <c r="I2325" s="135"/>
    </row>
    <row r="2326" spans="5:9" x14ac:dyDescent="0.25">
      <c r="E2326" s="135"/>
      <c r="F2326" s="135"/>
      <c r="G2326" s="135"/>
      <c r="H2326" s="135"/>
      <c r="I2326" s="135"/>
    </row>
    <row r="2327" spans="5:9" x14ac:dyDescent="0.25">
      <c r="E2327" s="135"/>
      <c r="F2327" s="135"/>
      <c r="G2327" s="135"/>
      <c r="H2327" s="135"/>
      <c r="I2327" s="135"/>
    </row>
    <row r="2328" spans="5:9" x14ac:dyDescent="0.25">
      <c r="E2328" s="135"/>
      <c r="F2328" s="135"/>
      <c r="G2328" s="135"/>
      <c r="H2328" s="135"/>
      <c r="I2328" s="135"/>
    </row>
    <row r="2329" spans="5:9" x14ac:dyDescent="0.25">
      <c r="E2329" s="135"/>
      <c r="F2329" s="135"/>
      <c r="G2329" s="135"/>
      <c r="H2329" s="135"/>
      <c r="I2329" s="135"/>
    </row>
    <row r="2330" spans="5:9" x14ac:dyDescent="0.25">
      <c r="E2330" s="135"/>
      <c r="F2330" s="135"/>
      <c r="G2330" s="135"/>
      <c r="H2330" s="135"/>
      <c r="I2330" s="135"/>
    </row>
    <row r="2331" spans="5:9" x14ac:dyDescent="0.25">
      <c r="E2331" s="135"/>
      <c r="F2331" s="135"/>
      <c r="G2331" s="135"/>
      <c r="H2331" s="135"/>
      <c r="I2331" s="135"/>
    </row>
    <row r="2332" spans="5:9" x14ac:dyDescent="0.25">
      <c r="E2332" s="135"/>
      <c r="F2332" s="135"/>
      <c r="G2332" s="135"/>
      <c r="H2332" s="135"/>
      <c r="I2332" s="135"/>
    </row>
    <row r="2333" spans="5:9" x14ac:dyDescent="0.25">
      <c r="E2333" s="135"/>
      <c r="F2333" s="135"/>
      <c r="G2333" s="135"/>
      <c r="H2333" s="135"/>
      <c r="I2333" s="135"/>
    </row>
    <row r="2334" spans="5:9" x14ac:dyDescent="0.25">
      <c r="E2334" s="135"/>
      <c r="F2334" s="135"/>
      <c r="G2334" s="135"/>
      <c r="H2334" s="135"/>
      <c r="I2334" s="135"/>
    </row>
    <row r="2335" spans="5:9" x14ac:dyDescent="0.25">
      <c r="E2335" s="135"/>
      <c r="F2335" s="135"/>
      <c r="G2335" s="135"/>
      <c r="H2335" s="135"/>
      <c r="I2335" s="135"/>
    </row>
    <row r="2336" spans="5:9" x14ac:dyDescent="0.25">
      <c r="E2336" s="135"/>
      <c r="F2336" s="135"/>
      <c r="G2336" s="135"/>
      <c r="H2336" s="135"/>
      <c r="I2336" s="135"/>
    </row>
    <row r="2337" spans="5:9" x14ac:dyDescent="0.25">
      <c r="E2337" s="135"/>
      <c r="F2337" s="135"/>
      <c r="G2337" s="135"/>
      <c r="H2337" s="135"/>
      <c r="I2337" s="135"/>
    </row>
    <row r="2338" spans="5:9" x14ac:dyDescent="0.25">
      <c r="E2338" s="135"/>
      <c r="F2338" s="135"/>
      <c r="G2338" s="135"/>
      <c r="H2338" s="135"/>
      <c r="I2338" s="135"/>
    </row>
    <row r="2339" spans="5:9" x14ac:dyDescent="0.25">
      <c r="E2339" s="135"/>
      <c r="F2339" s="135"/>
      <c r="G2339" s="135"/>
      <c r="H2339" s="135"/>
      <c r="I2339" s="135"/>
    </row>
    <row r="2340" spans="5:9" x14ac:dyDescent="0.25">
      <c r="E2340" s="135"/>
      <c r="F2340" s="135"/>
      <c r="G2340" s="135"/>
      <c r="H2340" s="135"/>
      <c r="I2340" s="135"/>
    </row>
    <row r="2341" spans="5:9" x14ac:dyDescent="0.25">
      <c r="E2341" s="135"/>
      <c r="F2341" s="135"/>
      <c r="G2341" s="135"/>
      <c r="H2341" s="135"/>
      <c r="I2341" s="135"/>
    </row>
    <row r="2342" spans="5:9" x14ac:dyDescent="0.25">
      <c r="E2342" s="135"/>
      <c r="F2342" s="135"/>
      <c r="G2342" s="135"/>
      <c r="H2342" s="135"/>
      <c r="I2342" s="135"/>
    </row>
    <row r="2343" spans="5:9" x14ac:dyDescent="0.25">
      <c r="E2343" s="135"/>
      <c r="F2343" s="135"/>
      <c r="G2343" s="135"/>
      <c r="H2343" s="135"/>
      <c r="I2343" s="135"/>
    </row>
    <row r="2344" spans="5:9" x14ac:dyDescent="0.25">
      <c r="E2344" s="135"/>
      <c r="F2344" s="135"/>
      <c r="G2344" s="135"/>
      <c r="H2344" s="135"/>
      <c r="I2344" s="135"/>
    </row>
    <row r="2345" spans="5:9" x14ac:dyDescent="0.25">
      <c r="E2345" s="135"/>
      <c r="F2345" s="135"/>
      <c r="G2345" s="135"/>
      <c r="H2345" s="135"/>
      <c r="I2345" s="135"/>
    </row>
    <row r="2346" spans="5:9" x14ac:dyDescent="0.25">
      <c r="E2346" s="135"/>
      <c r="F2346" s="135"/>
      <c r="G2346" s="135"/>
      <c r="H2346" s="135"/>
      <c r="I2346" s="135"/>
    </row>
    <row r="2347" spans="5:9" x14ac:dyDescent="0.25">
      <c r="E2347" s="135"/>
      <c r="F2347" s="135"/>
      <c r="G2347" s="135"/>
      <c r="H2347" s="135"/>
      <c r="I2347" s="135"/>
    </row>
    <row r="2348" spans="5:9" x14ac:dyDescent="0.25">
      <c r="E2348" s="135"/>
      <c r="F2348" s="135"/>
      <c r="G2348" s="135"/>
      <c r="H2348" s="135"/>
      <c r="I2348" s="135"/>
    </row>
    <row r="2349" spans="5:9" x14ac:dyDescent="0.25">
      <c r="E2349" s="135"/>
      <c r="F2349" s="135"/>
      <c r="G2349" s="135"/>
      <c r="H2349" s="135"/>
      <c r="I2349" s="135"/>
    </row>
    <row r="2350" spans="5:9" x14ac:dyDescent="0.25">
      <c r="E2350" s="135"/>
      <c r="F2350" s="135"/>
      <c r="G2350" s="135"/>
      <c r="H2350" s="135"/>
      <c r="I2350" s="135"/>
    </row>
    <row r="2351" spans="5:9" x14ac:dyDescent="0.25">
      <c r="E2351" s="135"/>
      <c r="F2351" s="135"/>
      <c r="G2351" s="135"/>
      <c r="H2351" s="135"/>
      <c r="I2351" s="135"/>
    </row>
    <row r="2352" spans="5:9" x14ac:dyDescent="0.25">
      <c r="E2352" s="135"/>
      <c r="F2352" s="135"/>
      <c r="G2352" s="135"/>
      <c r="H2352" s="135"/>
      <c r="I2352" s="135"/>
    </row>
    <row r="2353" spans="5:9" x14ac:dyDescent="0.25">
      <c r="E2353" s="135"/>
      <c r="F2353" s="135"/>
      <c r="G2353" s="135"/>
      <c r="H2353" s="135"/>
      <c r="I2353" s="135"/>
    </row>
    <row r="2354" spans="5:9" x14ac:dyDescent="0.25">
      <c r="E2354" s="135"/>
      <c r="F2354" s="135"/>
      <c r="G2354" s="135"/>
      <c r="H2354" s="135"/>
      <c r="I2354" s="135"/>
    </row>
    <row r="2355" spans="5:9" x14ac:dyDescent="0.25">
      <c r="E2355" s="135"/>
      <c r="F2355" s="135"/>
      <c r="G2355" s="135"/>
      <c r="H2355" s="135"/>
      <c r="I2355" s="135"/>
    </row>
    <row r="2356" spans="5:9" x14ac:dyDescent="0.25">
      <c r="E2356" s="135"/>
      <c r="F2356" s="135"/>
      <c r="G2356" s="135"/>
      <c r="H2356" s="135"/>
      <c r="I2356" s="135"/>
    </row>
    <row r="2357" spans="5:9" x14ac:dyDescent="0.25">
      <c r="E2357" s="135"/>
      <c r="F2357" s="135"/>
      <c r="G2357" s="135"/>
      <c r="H2357" s="135"/>
      <c r="I2357" s="135"/>
    </row>
    <row r="2358" spans="5:9" x14ac:dyDescent="0.25">
      <c r="E2358" s="135"/>
      <c r="F2358" s="135"/>
      <c r="G2358" s="135"/>
      <c r="H2358" s="135"/>
      <c r="I2358" s="135"/>
    </row>
    <row r="2359" spans="5:9" x14ac:dyDescent="0.25">
      <c r="E2359" s="135"/>
      <c r="F2359" s="135"/>
      <c r="G2359" s="135"/>
      <c r="H2359" s="135"/>
      <c r="I2359" s="135"/>
    </row>
    <row r="2360" spans="5:9" x14ac:dyDescent="0.25">
      <c r="E2360" s="135"/>
      <c r="F2360" s="135"/>
      <c r="G2360" s="135"/>
      <c r="H2360" s="135"/>
      <c r="I2360" s="135"/>
    </row>
    <row r="2361" spans="5:9" x14ac:dyDescent="0.25">
      <c r="E2361" s="135"/>
      <c r="F2361" s="135"/>
      <c r="G2361" s="135"/>
      <c r="H2361" s="135"/>
      <c r="I2361" s="135"/>
    </row>
    <row r="2362" spans="5:9" x14ac:dyDescent="0.25">
      <c r="E2362" s="135"/>
      <c r="F2362" s="135"/>
      <c r="G2362" s="135"/>
      <c r="H2362" s="135"/>
      <c r="I2362" s="135"/>
    </row>
    <row r="2363" spans="5:9" x14ac:dyDescent="0.25">
      <c r="E2363" s="135"/>
      <c r="F2363" s="135"/>
      <c r="G2363" s="135"/>
      <c r="H2363" s="135"/>
      <c r="I2363" s="135"/>
    </row>
    <row r="2364" spans="5:9" x14ac:dyDescent="0.25">
      <c r="E2364" s="135"/>
      <c r="F2364" s="135"/>
      <c r="G2364" s="135"/>
      <c r="H2364" s="135"/>
      <c r="I2364" s="135"/>
    </row>
    <row r="2365" spans="5:9" x14ac:dyDescent="0.25">
      <c r="E2365" s="135"/>
      <c r="F2365" s="135"/>
      <c r="G2365" s="135"/>
      <c r="H2365" s="135"/>
      <c r="I2365" s="135"/>
    </row>
    <row r="2366" spans="5:9" x14ac:dyDescent="0.25">
      <c r="E2366" s="135"/>
      <c r="F2366" s="135"/>
      <c r="G2366" s="135"/>
      <c r="H2366" s="135"/>
      <c r="I2366" s="135"/>
    </row>
    <row r="2367" spans="5:9" x14ac:dyDescent="0.25">
      <c r="E2367" s="135"/>
      <c r="F2367" s="135"/>
      <c r="G2367" s="135"/>
      <c r="H2367" s="135"/>
      <c r="I2367" s="135"/>
    </row>
    <row r="2368" spans="5:9" x14ac:dyDescent="0.25">
      <c r="E2368" s="135"/>
      <c r="F2368" s="135"/>
      <c r="G2368" s="135"/>
      <c r="H2368" s="135"/>
      <c r="I2368" s="135"/>
    </row>
    <row r="2369" spans="5:9" x14ac:dyDescent="0.25">
      <c r="E2369" s="135"/>
      <c r="F2369" s="135"/>
      <c r="G2369" s="135"/>
      <c r="H2369" s="135"/>
      <c r="I2369" s="135"/>
    </row>
    <row r="2370" spans="5:9" x14ac:dyDescent="0.25">
      <c r="E2370" s="135"/>
      <c r="F2370" s="135"/>
      <c r="G2370" s="135"/>
      <c r="H2370" s="135"/>
      <c r="I2370" s="135"/>
    </row>
    <row r="2371" spans="5:9" x14ac:dyDescent="0.25">
      <c r="E2371" s="135"/>
      <c r="F2371" s="135"/>
      <c r="G2371" s="135"/>
      <c r="H2371" s="135"/>
      <c r="I2371" s="135"/>
    </row>
    <row r="2372" spans="5:9" x14ac:dyDescent="0.25">
      <c r="E2372" s="135"/>
      <c r="F2372" s="135"/>
      <c r="G2372" s="135"/>
      <c r="H2372" s="135"/>
      <c r="I2372" s="135"/>
    </row>
    <row r="2373" spans="5:9" x14ac:dyDescent="0.25">
      <c r="E2373" s="135"/>
      <c r="F2373" s="135"/>
      <c r="G2373" s="135"/>
      <c r="H2373" s="135"/>
      <c r="I2373" s="135"/>
    </row>
    <row r="2374" spans="5:9" x14ac:dyDescent="0.25">
      <c r="E2374" s="135"/>
      <c r="F2374" s="135"/>
      <c r="G2374" s="135"/>
      <c r="H2374" s="135"/>
      <c r="I2374" s="135"/>
    </row>
    <row r="2375" spans="5:9" x14ac:dyDescent="0.25">
      <c r="E2375" s="135"/>
      <c r="F2375" s="135"/>
      <c r="G2375" s="135"/>
      <c r="H2375" s="135"/>
      <c r="I2375" s="135"/>
    </row>
    <row r="2376" spans="5:9" x14ac:dyDescent="0.25">
      <c r="E2376" s="135"/>
      <c r="F2376" s="135"/>
      <c r="G2376" s="135"/>
      <c r="H2376" s="135"/>
      <c r="I2376" s="135"/>
    </row>
    <row r="2377" spans="5:9" x14ac:dyDescent="0.25">
      <c r="E2377" s="135"/>
      <c r="F2377" s="135"/>
      <c r="G2377" s="135"/>
      <c r="H2377" s="135"/>
      <c r="I2377" s="135"/>
    </row>
    <row r="2378" spans="5:9" x14ac:dyDescent="0.25">
      <c r="E2378" s="135"/>
      <c r="F2378" s="135"/>
      <c r="G2378" s="135"/>
      <c r="H2378" s="135"/>
      <c r="I2378" s="135"/>
    </row>
    <row r="2379" spans="5:9" x14ac:dyDescent="0.25">
      <c r="E2379" s="135"/>
      <c r="F2379" s="135"/>
      <c r="G2379" s="135"/>
      <c r="H2379" s="135"/>
      <c r="I2379" s="135"/>
    </row>
    <row r="2380" spans="5:9" x14ac:dyDescent="0.25">
      <c r="E2380" s="135"/>
      <c r="F2380" s="135"/>
      <c r="G2380" s="135"/>
      <c r="H2380" s="135"/>
      <c r="I2380" s="135"/>
    </row>
    <row r="2381" spans="5:9" x14ac:dyDescent="0.25">
      <c r="E2381" s="135"/>
      <c r="F2381" s="135"/>
      <c r="G2381" s="135"/>
      <c r="H2381" s="135"/>
      <c r="I2381" s="135"/>
    </row>
    <row r="2382" spans="5:9" x14ac:dyDescent="0.25">
      <c r="E2382" s="135"/>
      <c r="F2382" s="135"/>
      <c r="G2382" s="135"/>
      <c r="H2382" s="135"/>
      <c r="I2382" s="135"/>
    </row>
    <row r="2383" spans="5:9" x14ac:dyDescent="0.25">
      <c r="E2383" s="135"/>
      <c r="F2383" s="135"/>
      <c r="G2383" s="135"/>
      <c r="H2383" s="135"/>
      <c r="I2383" s="135"/>
    </row>
    <row r="2384" spans="5:9" x14ac:dyDescent="0.25">
      <c r="E2384" s="135"/>
      <c r="F2384" s="135"/>
      <c r="G2384" s="135"/>
      <c r="H2384" s="135"/>
      <c r="I2384" s="135"/>
    </row>
    <row r="2385" spans="5:9" x14ac:dyDescent="0.25">
      <c r="E2385" s="135"/>
      <c r="F2385" s="135"/>
      <c r="G2385" s="135"/>
      <c r="H2385" s="135"/>
      <c r="I2385" s="135"/>
    </row>
    <row r="2386" spans="5:9" x14ac:dyDescent="0.25">
      <c r="E2386" s="135"/>
      <c r="F2386" s="135"/>
      <c r="G2386" s="135"/>
      <c r="H2386" s="135"/>
      <c r="I2386" s="135"/>
    </row>
    <row r="2387" spans="5:9" x14ac:dyDescent="0.25">
      <c r="E2387" s="135"/>
      <c r="F2387" s="135"/>
      <c r="G2387" s="135"/>
      <c r="H2387" s="135"/>
      <c r="I2387" s="135"/>
    </row>
    <row r="2388" spans="5:9" x14ac:dyDescent="0.25">
      <c r="E2388" s="135"/>
      <c r="F2388" s="135"/>
      <c r="G2388" s="135"/>
      <c r="H2388" s="135"/>
      <c r="I2388" s="135"/>
    </row>
    <row r="2389" spans="5:9" x14ac:dyDescent="0.25">
      <c r="E2389" s="135"/>
      <c r="F2389" s="135"/>
      <c r="G2389" s="135"/>
      <c r="H2389" s="135"/>
      <c r="I2389" s="135"/>
    </row>
    <row r="2390" spans="5:9" x14ac:dyDescent="0.25">
      <c r="E2390" s="135"/>
      <c r="F2390" s="135"/>
      <c r="G2390" s="135"/>
      <c r="H2390" s="135"/>
      <c r="I2390" s="135"/>
    </row>
    <row r="2391" spans="5:9" x14ac:dyDescent="0.25">
      <c r="E2391" s="135"/>
      <c r="F2391" s="135"/>
      <c r="G2391" s="135"/>
      <c r="H2391" s="135"/>
      <c r="I2391" s="135"/>
    </row>
    <row r="2392" spans="5:9" x14ac:dyDescent="0.25">
      <c r="E2392" s="135"/>
      <c r="F2392" s="135"/>
      <c r="G2392" s="135"/>
      <c r="H2392" s="135"/>
      <c r="I2392" s="135"/>
    </row>
    <row r="2393" spans="5:9" x14ac:dyDescent="0.25">
      <c r="E2393" s="135"/>
      <c r="F2393" s="135"/>
      <c r="G2393" s="135"/>
      <c r="H2393" s="135"/>
      <c r="I2393" s="135"/>
    </row>
    <row r="2394" spans="5:9" x14ac:dyDescent="0.25">
      <c r="E2394" s="135"/>
      <c r="F2394" s="135"/>
      <c r="G2394" s="135"/>
      <c r="H2394" s="135"/>
      <c r="I2394" s="135"/>
    </row>
    <row r="2395" spans="5:9" x14ac:dyDescent="0.25">
      <c r="E2395" s="135"/>
      <c r="F2395" s="135"/>
      <c r="G2395" s="135"/>
      <c r="H2395" s="135"/>
      <c r="I2395" s="135"/>
    </row>
    <row r="2396" spans="5:9" x14ac:dyDescent="0.25">
      <c r="E2396" s="135"/>
      <c r="F2396" s="135"/>
      <c r="G2396" s="135"/>
      <c r="H2396" s="135"/>
      <c r="I2396" s="135"/>
    </row>
    <row r="2397" spans="5:9" x14ac:dyDescent="0.25">
      <c r="E2397" s="135"/>
      <c r="F2397" s="135"/>
      <c r="G2397" s="135"/>
      <c r="H2397" s="135"/>
      <c r="I2397" s="135"/>
    </row>
    <row r="2398" spans="5:9" x14ac:dyDescent="0.25">
      <c r="E2398" s="135"/>
      <c r="F2398" s="135"/>
      <c r="G2398" s="135"/>
      <c r="H2398" s="135"/>
      <c r="I2398" s="135"/>
    </row>
    <row r="2399" spans="5:9" x14ac:dyDescent="0.25">
      <c r="E2399" s="135"/>
      <c r="F2399" s="135"/>
      <c r="G2399" s="135"/>
      <c r="H2399" s="135"/>
      <c r="I2399" s="135"/>
    </row>
    <row r="2400" spans="5:9" x14ac:dyDescent="0.25">
      <c r="E2400" s="135"/>
      <c r="F2400" s="135"/>
      <c r="G2400" s="135"/>
      <c r="H2400" s="135"/>
      <c r="I2400" s="135"/>
    </row>
    <row r="2401" spans="5:9" x14ac:dyDescent="0.25">
      <c r="E2401" s="135"/>
      <c r="F2401" s="135"/>
      <c r="G2401" s="135"/>
      <c r="H2401" s="135"/>
      <c r="I2401" s="135"/>
    </row>
    <row r="2402" spans="5:9" x14ac:dyDescent="0.25">
      <c r="E2402" s="135"/>
      <c r="F2402" s="135"/>
      <c r="G2402" s="135"/>
      <c r="H2402" s="135"/>
      <c r="I2402" s="135"/>
    </row>
    <row r="2403" spans="5:9" x14ac:dyDescent="0.25">
      <c r="E2403" s="135"/>
      <c r="F2403" s="135"/>
      <c r="G2403" s="135"/>
      <c r="H2403" s="135"/>
      <c r="I2403" s="135"/>
    </row>
    <row r="2404" spans="5:9" x14ac:dyDescent="0.25">
      <c r="E2404" s="135"/>
      <c r="F2404" s="135"/>
      <c r="G2404" s="135"/>
      <c r="H2404" s="135"/>
      <c r="I2404" s="135"/>
    </row>
    <row r="2405" spans="5:9" x14ac:dyDescent="0.25">
      <c r="E2405" s="135"/>
      <c r="F2405" s="135"/>
      <c r="G2405" s="135"/>
      <c r="H2405" s="135"/>
      <c r="I2405" s="135"/>
    </row>
    <row r="2406" spans="5:9" x14ac:dyDescent="0.25">
      <c r="E2406" s="135"/>
      <c r="F2406" s="135"/>
      <c r="G2406" s="135"/>
      <c r="H2406" s="135"/>
      <c r="I2406" s="135"/>
    </row>
    <row r="2407" spans="5:9" x14ac:dyDescent="0.25">
      <c r="E2407" s="135"/>
      <c r="F2407" s="135"/>
      <c r="G2407" s="135"/>
      <c r="H2407" s="135"/>
      <c r="I2407" s="135"/>
    </row>
    <row r="2408" spans="5:9" x14ac:dyDescent="0.25">
      <c r="E2408" s="135"/>
      <c r="F2408" s="135"/>
      <c r="G2408" s="135"/>
      <c r="H2408" s="135"/>
      <c r="I2408" s="135"/>
    </row>
    <row r="2409" spans="5:9" x14ac:dyDescent="0.25">
      <c r="E2409" s="135"/>
      <c r="F2409" s="135"/>
      <c r="G2409" s="135"/>
      <c r="H2409" s="135"/>
      <c r="I2409" s="135"/>
    </row>
    <row r="2410" spans="5:9" x14ac:dyDescent="0.25">
      <c r="E2410" s="135"/>
      <c r="F2410" s="135"/>
      <c r="G2410" s="135"/>
      <c r="H2410" s="135"/>
      <c r="I2410" s="135"/>
    </row>
    <row r="2411" spans="5:9" x14ac:dyDescent="0.25">
      <c r="E2411" s="135"/>
      <c r="F2411" s="135"/>
      <c r="G2411" s="135"/>
      <c r="H2411" s="135"/>
      <c r="I2411" s="135"/>
    </row>
    <row r="2412" spans="5:9" x14ac:dyDescent="0.25">
      <c r="E2412" s="135"/>
      <c r="F2412" s="135"/>
      <c r="G2412" s="135"/>
      <c r="H2412" s="135"/>
      <c r="I2412" s="135"/>
    </row>
    <row r="2413" spans="5:9" x14ac:dyDescent="0.25">
      <c r="E2413" s="135"/>
      <c r="F2413" s="135"/>
      <c r="G2413" s="135"/>
      <c r="H2413" s="135"/>
      <c r="I2413" s="135"/>
    </row>
    <row r="2414" spans="5:9" x14ac:dyDescent="0.25">
      <c r="E2414" s="135"/>
      <c r="F2414" s="135"/>
      <c r="G2414" s="135"/>
      <c r="H2414" s="135"/>
      <c r="I2414" s="135"/>
    </row>
    <row r="2415" spans="5:9" x14ac:dyDescent="0.25">
      <c r="E2415" s="135"/>
      <c r="F2415" s="135"/>
      <c r="G2415" s="135"/>
      <c r="H2415" s="135"/>
      <c r="I2415" s="135"/>
    </row>
    <row r="2416" spans="5:9" x14ac:dyDescent="0.25">
      <c r="E2416" s="135"/>
      <c r="F2416" s="135"/>
      <c r="G2416" s="135"/>
      <c r="H2416" s="135"/>
      <c r="I2416" s="135"/>
    </row>
    <row r="2417" spans="5:9" x14ac:dyDescent="0.25">
      <c r="E2417" s="135"/>
      <c r="F2417" s="135"/>
      <c r="G2417" s="135"/>
      <c r="H2417" s="135"/>
      <c r="I2417" s="135"/>
    </row>
    <row r="2418" spans="5:9" x14ac:dyDescent="0.25">
      <c r="E2418" s="135"/>
      <c r="F2418" s="135"/>
      <c r="G2418" s="135"/>
      <c r="H2418" s="135"/>
      <c r="I2418" s="135"/>
    </row>
    <row r="2419" spans="5:9" x14ac:dyDescent="0.25">
      <c r="E2419" s="135"/>
      <c r="F2419" s="135"/>
      <c r="G2419" s="135"/>
      <c r="H2419" s="135"/>
      <c r="I2419" s="135"/>
    </row>
    <row r="2420" spans="5:9" x14ac:dyDescent="0.25">
      <c r="E2420" s="135"/>
      <c r="F2420" s="135"/>
      <c r="G2420" s="135"/>
      <c r="H2420" s="135"/>
      <c r="I2420" s="135"/>
    </row>
    <row r="2421" spans="5:9" x14ac:dyDescent="0.25">
      <c r="E2421" s="135"/>
      <c r="F2421" s="135"/>
      <c r="G2421" s="135"/>
      <c r="H2421" s="135"/>
      <c r="I2421" s="135"/>
    </row>
    <row r="2422" spans="5:9" x14ac:dyDescent="0.25">
      <c r="E2422" s="135"/>
      <c r="F2422" s="135"/>
      <c r="G2422" s="135"/>
      <c r="H2422" s="135"/>
      <c r="I2422" s="135"/>
    </row>
    <row r="2423" spans="5:9" x14ac:dyDescent="0.25">
      <c r="E2423" s="135"/>
      <c r="F2423" s="135"/>
      <c r="G2423" s="135"/>
      <c r="H2423" s="135"/>
      <c r="I2423" s="135"/>
    </row>
    <row r="2424" spans="5:9" x14ac:dyDescent="0.25">
      <c r="E2424" s="135"/>
      <c r="F2424" s="135"/>
      <c r="G2424" s="135"/>
      <c r="H2424" s="135"/>
      <c r="I2424" s="135"/>
    </row>
    <row r="2425" spans="5:9" x14ac:dyDescent="0.25">
      <c r="E2425" s="135"/>
      <c r="F2425" s="135"/>
      <c r="G2425" s="135"/>
      <c r="H2425" s="135"/>
      <c r="I2425" s="135"/>
    </row>
    <row r="2426" spans="5:9" x14ac:dyDescent="0.25">
      <c r="E2426" s="135"/>
      <c r="F2426" s="135"/>
      <c r="G2426" s="135"/>
      <c r="H2426" s="135"/>
      <c r="I2426" s="135"/>
    </row>
    <row r="2427" spans="5:9" x14ac:dyDescent="0.25">
      <c r="E2427" s="135"/>
      <c r="F2427" s="135"/>
      <c r="G2427" s="135"/>
      <c r="H2427" s="135"/>
      <c r="I2427" s="135"/>
    </row>
    <row r="2428" spans="5:9" x14ac:dyDescent="0.25">
      <c r="E2428" s="135"/>
      <c r="F2428" s="135"/>
      <c r="G2428" s="135"/>
      <c r="H2428" s="135"/>
      <c r="I2428" s="135"/>
    </row>
    <row r="2429" spans="5:9" x14ac:dyDescent="0.25">
      <c r="E2429" s="135"/>
      <c r="F2429" s="135"/>
      <c r="G2429" s="135"/>
      <c r="H2429" s="135"/>
      <c r="I2429" s="135"/>
    </row>
    <row r="2430" spans="5:9" x14ac:dyDescent="0.25">
      <c r="E2430" s="135"/>
      <c r="F2430" s="135"/>
      <c r="G2430" s="135"/>
      <c r="H2430" s="135"/>
      <c r="I2430" s="135"/>
    </row>
    <row r="2431" spans="5:9" x14ac:dyDescent="0.25">
      <c r="E2431" s="135"/>
      <c r="F2431" s="135"/>
      <c r="G2431" s="135"/>
      <c r="H2431" s="135"/>
      <c r="I2431" s="135"/>
    </row>
    <row r="2432" spans="5:9" x14ac:dyDescent="0.25">
      <c r="E2432" s="135"/>
      <c r="F2432" s="135"/>
      <c r="G2432" s="135"/>
      <c r="H2432" s="135"/>
      <c r="I2432" s="135"/>
    </row>
    <row r="2433" spans="5:9" x14ac:dyDescent="0.25">
      <c r="E2433" s="135"/>
      <c r="F2433" s="135"/>
      <c r="G2433" s="135"/>
      <c r="H2433" s="135"/>
      <c r="I2433" s="135"/>
    </row>
    <row r="2434" spans="5:9" x14ac:dyDescent="0.25">
      <c r="E2434" s="135"/>
      <c r="F2434" s="135"/>
      <c r="G2434" s="135"/>
      <c r="H2434" s="135"/>
      <c r="I2434" s="135"/>
    </row>
    <row r="2435" spans="5:9" x14ac:dyDescent="0.25">
      <c r="E2435" s="135"/>
      <c r="F2435" s="135"/>
      <c r="G2435" s="135"/>
      <c r="H2435" s="135"/>
      <c r="I2435" s="135"/>
    </row>
    <row r="2436" spans="5:9" x14ac:dyDescent="0.25">
      <c r="E2436" s="135"/>
      <c r="F2436" s="135"/>
      <c r="G2436" s="135"/>
      <c r="H2436" s="135"/>
      <c r="I2436" s="135"/>
    </row>
    <row r="2437" spans="5:9" x14ac:dyDescent="0.25">
      <c r="E2437" s="135"/>
      <c r="F2437" s="135"/>
      <c r="G2437" s="135"/>
      <c r="H2437" s="135"/>
      <c r="I2437" s="135"/>
    </row>
    <row r="2438" spans="5:9" x14ac:dyDescent="0.25">
      <c r="E2438" s="135"/>
      <c r="F2438" s="135"/>
      <c r="G2438" s="135"/>
      <c r="H2438" s="135"/>
      <c r="I2438" s="135"/>
    </row>
    <row r="2439" spans="5:9" x14ac:dyDescent="0.25">
      <c r="E2439" s="135"/>
      <c r="F2439" s="135"/>
      <c r="G2439" s="135"/>
      <c r="H2439" s="135"/>
      <c r="I2439" s="135"/>
    </row>
    <row r="2440" spans="5:9" x14ac:dyDescent="0.25">
      <c r="E2440" s="135"/>
      <c r="F2440" s="135"/>
      <c r="G2440" s="135"/>
      <c r="H2440" s="135"/>
      <c r="I2440" s="135"/>
    </row>
    <row r="2441" spans="5:9" x14ac:dyDescent="0.25">
      <c r="E2441" s="135"/>
      <c r="F2441" s="135"/>
      <c r="G2441" s="135"/>
      <c r="H2441" s="135"/>
      <c r="I2441" s="135"/>
    </row>
    <row r="2442" spans="5:9" x14ac:dyDescent="0.25">
      <c r="E2442" s="135"/>
      <c r="F2442" s="135"/>
      <c r="G2442" s="135"/>
      <c r="H2442" s="135"/>
      <c r="I2442" s="135"/>
    </row>
    <row r="2443" spans="5:9" x14ac:dyDescent="0.25">
      <c r="E2443" s="135"/>
      <c r="F2443" s="135"/>
      <c r="G2443" s="135"/>
      <c r="H2443" s="135"/>
      <c r="I2443" s="135"/>
    </row>
    <row r="2444" spans="5:9" x14ac:dyDescent="0.25">
      <c r="E2444" s="135"/>
      <c r="F2444" s="135"/>
      <c r="G2444" s="135"/>
      <c r="H2444" s="135"/>
      <c r="I2444" s="135"/>
    </row>
    <row r="2445" spans="5:9" x14ac:dyDescent="0.25">
      <c r="E2445" s="135"/>
      <c r="F2445" s="135"/>
      <c r="G2445" s="135"/>
      <c r="H2445" s="135"/>
      <c r="I2445" s="135"/>
    </row>
    <row r="2446" spans="5:9" x14ac:dyDescent="0.25">
      <c r="E2446" s="135"/>
      <c r="F2446" s="135"/>
      <c r="G2446" s="135"/>
      <c r="H2446" s="135"/>
      <c r="I2446" s="135"/>
    </row>
    <row r="2447" spans="5:9" x14ac:dyDescent="0.25">
      <c r="E2447" s="135"/>
      <c r="F2447" s="135"/>
      <c r="G2447" s="135"/>
      <c r="H2447" s="135"/>
      <c r="I2447" s="135"/>
    </row>
    <row r="2448" spans="5:9" x14ac:dyDescent="0.25">
      <c r="E2448" s="135"/>
      <c r="F2448" s="135"/>
      <c r="G2448" s="135"/>
      <c r="H2448" s="135"/>
      <c r="I2448" s="135"/>
    </row>
    <row r="2449" spans="5:9" x14ac:dyDescent="0.25">
      <c r="E2449" s="135"/>
      <c r="F2449" s="135"/>
      <c r="G2449" s="135"/>
      <c r="H2449" s="135"/>
      <c r="I2449" s="135"/>
    </row>
    <row r="2450" spans="5:9" x14ac:dyDescent="0.25">
      <c r="E2450" s="135"/>
      <c r="F2450" s="135"/>
      <c r="G2450" s="135"/>
      <c r="H2450" s="135"/>
      <c r="I2450" s="135"/>
    </row>
    <row r="2451" spans="5:9" x14ac:dyDescent="0.25">
      <c r="E2451" s="135"/>
      <c r="F2451" s="135"/>
      <c r="G2451" s="135"/>
      <c r="H2451" s="135"/>
      <c r="I2451" s="135"/>
    </row>
    <row r="2452" spans="5:9" x14ac:dyDescent="0.25">
      <c r="E2452" s="135"/>
      <c r="F2452" s="135"/>
      <c r="G2452" s="135"/>
      <c r="H2452" s="135"/>
      <c r="I2452" s="135"/>
    </row>
    <row r="2453" spans="5:9" x14ac:dyDescent="0.25">
      <c r="E2453" s="135"/>
      <c r="F2453" s="135"/>
      <c r="G2453" s="135"/>
      <c r="H2453" s="135"/>
      <c r="I2453" s="135"/>
    </row>
    <row r="2454" spans="5:9" x14ac:dyDescent="0.25">
      <c r="E2454" s="135"/>
      <c r="F2454" s="135"/>
      <c r="G2454" s="135"/>
      <c r="H2454" s="135"/>
      <c r="I2454" s="135"/>
    </row>
    <row r="2455" spans="5:9" x14ac:dyDescent="0.25">
      <c r="E2455" s="135"/>
      <c r="F2455" s="135"/>
      <c r="G2455" s="135"/>
      <c r="H2455" s="135"/>
      <c r="I2455" s="135"/>
    </row>
    <row r="2456" spans="5:9" x14ac:dyDescent="0.25">
      <c r="E2456" s="135"/>
      <c r="F2456" s="135"/>
      <c r="G2456" s="135"/>
      <c r="H2456" s="135"/>
      <c r="I2456" s="135"/>
    </row>
    <row r="2457" spans="5:9" x14ac:dyDescent="0.25">
      <c r="E2457" s="135"/>
      <c r="F2457" s="135"/>
      <c r="G2457" s="135"/>
      <c r="H2457" s="135"/>
      <c r="I2457" s="135"/>
    </row>
    <row r="2458" spans="5:9" x14ac:dyDescent="0.25">
      <c r="E2458" s="135"/>
      <c r="F2458" s="135"/>
      <c r="G2458" s="135"/>
      <c r="H2458" s="135"/>
      <c r="I2458" s="135"/>
    </row>
    <row r="2459" spans="5:9" x14ac:dyDescent="0.25">
      <c r="E2459" s="135"/>
      <c r="F2459" s="135"/>
      <c r="G2459" s="135"/>
      <c r="H2459" s="135"/>
      <c r="I2459" s="135"/>
    </row>
    <row r="2460" spans="5:9" x14ac:dyDescent="0.25">
      <c r="E2460" s="135"/>
      <c r="F2460" s="135"/>
      <c r="G2460" s="135"/>
      <c r="H2460" s="135"/>
      <c r="I2460" s="135"/>
    </row>
    <row r="2461" spans="5:9" x14ac:dyDescent="0.25">
      <c r="E2461" s="135"/>
      <c r="F2461" s="135"/>
      <c r="G2461" s="135"/>
      <c r="H2461" s="135"/>
      <c r="I2461" s="135"/>
    </row>
    <row r="2462" spans="5:9" x14ac:dyDescent="0.25">
      <c r="E2462" s="135"/>
      <c r="F2462" s="135"/>
      <c r="G2462" s="135"/>
      <c r="H2462" s="135"/>
      <c r="I2462" s="135"/>
    </row>
    <row r="2463" spans="5:9" x14ac:dyDescent="0.25">
      <c r="E2463" s="135"/>
      <c r="F2463" s="135"/>
      <c r="G2463" s="135"/>
      <c r="H2463" s="135"/>
      <c r="I2463" s="135"/>
    </row>
    <row r="2464" spans="5:9" x14ac:dyDescent="0.25">
      <c r="E2464" s="135"/>
      <c r="F2464" s="135"/>
      <c r="G2464" s="135"/>
      <c r="H2464" s="135"/>
      <c r="I2464" s="135"/>
    </row>
    <row r="2465" spans="5:9" x14ac:dyDescent="0.25">
      <c r="E2465" s="135"/>
      <c r="F2465" s="135"/>
      <c r="G2465" s="135"/>
      <c r="H2465" s="135"/>
      <c r="I2465" s="135"/>
    </row>
    <row r="2466" spans="5:9" x14ac:dyDescent="0.25">
      <c r="E2466" s="135"/>
      <c r="F2466" s="135"/>
      <c r="G2466" s="135"/>
      <c r="H2466" s="135"/>
      <c r="I2466" s="135"/>
    </row>
    <row r="2467" spans="5:9" x14ac:dyDescent="0.25">
      <c r="E2467" s="135"/>
      <c r="F2467" s="135"/>
      <c r="G2467" s="135"/>
      <c r="H2467" s="135"/>
      <c r="I2467" s="135"/>
    </row>
    <row r="2468" spans="5:9" x14ac:dyDescent="0.25">
      <c r="E2468" s="135"/>
      <c r="F2468" s="135"/>
      <c r="G2468" s="135"/>
      <c r="H2468" s="135"/>
      <c r="I2468" s="135"/>
    </row>
    <row r="2469" spans="5:9" x14ac:dyDescent="0.25">
      <c r="E2469" s="135"/>
      <c r="F2469" s="135"/>
      <c r="G2469" s="135"/>
      <c r="H2469" s="135"/>
      <c r="I2469" s="135"/>
    </row>
    <row r="2470" spans="5:9" x14ac:dyDescent="0.25">
      <c r="E2470" s="135"/>
      <c r="F2470" s="135"/>
      <c r="G2470" s="135"/>
      <c r="H2470" s="135"/>
      <c r="I2470" s="135"/>
    </row>
    <row r="2471" spans="5:9" x14ac:dyDescent="0.25">
      <c r="E2471" s="135"/>
      <c r="F2471" s="135"/>
      <c r="G2471" s="135"/>
      <c r="H2471" s="135"/>
      <c r="I2471" s="135"/>
    </row>
    <row r="2472" spans="5:9" x14ac:dyDescent="0.25">
      <c r="E2472" s="135"/>
      <c r="F2472" s="135"/>
      <c r="G2472" s="135"/>
      <c r="H2472" s="135"/>
      <c r="I2472" s="135"/>
    </row>
    <row r="2473" spans="5:9" x14ac:dyDescent="0.25">
      <c r="E2473" s="135"/>
      <c r="F2473" s="135"/>
      <c r="G2473" s="135"/>
      <c r="H2473" s="135"/>
      <c r="I2473" s="135"/>
    </row>
    <row r="2474" spans="5:9" x14ac:dyDescent="0.25">
      <c r="E2474" s="135"/>
      <c r="F2474" s="135"/>
      <c r="G2474" s="135"/>
      <c r="H2474" s="135"/>
      <c r="I2474" s="135"/>
    </row>
    <row r="2475" spans="5:9" x14ac:dyDescent="0.25">
      <c r="E2475" s="135"/>
      <c r="F2475" s="135"/>
      <c r="G2475" s="135"/>
      <c r="H2475" s="135"/>
      <c r="I2475" s="135"/>
    </row>
    <row r="2476" spans="5:9" x14ac:dyDescent="0.25">
      <c r="E2476" s="135"/>
      <c r="F2476" s="135"/>
      <c r="G2476" s="135"/>
      <c r="H2476" s="135"/>
      <c r="I2476" s="135"/>
    </row>
    <row r="2477" spans="5:9" x14ac:dyDescent="0.25">
      <c r="E2477" s="135"/>
      <c r="F2477" s="135"/>
      <c r="G2477" s="135"/>
      <c r="H2477" s="135"/>
      <c r="I2477" s="135"/>
    </row>
    <row r="2478" spans="5:9" x14ac:dyDescent="0.25">
      <c r="E2478" s="135"/>
      <c r="F2478" s="135"/>
      <c r="G2478" s="135"/>
      <c r="H2478" s="135"/>
      <c r="I2478" s="135"/>
    </row>
    <row r="2479" spans="5:9" x14ac:dyDescent="0.25">
      <c r="E2479" s="135"/>
      <c r="F2479" s="135"/>
      <c r="G2479" s="135"/>
      <c r="H2479" s="135"/>
      <c r="I2479" s="135"/>
    </row>
    <row r="2480" spans="5:9" x14ac:dyDescent="0.25">
      <c r="E2480" s="135"/>
      <c r="F2480" s="135"/>
      <c r="G2480" s="135"/>
      <c r="H2480" s="135"/>
      <c r="I2480" s="135"/>
    </row>
    <row r="2481" spans="5:9" x14ac:dyDescent="0.25">
      <c r="E2481" s="135"/>
      <c r="F2481" s="135"/>
      <c r="G2481" s="135"/>
      <c r="H2481" s="135"/>
      <c r="I2481" s="135"/>
    </row>
    <row r="2482" spans="5:9" x14ac:dyDescent="0.25">
      <c r="E2482" s="135"/>
      <c r="F2482" s="135"/>
      <c r="G2482" s="135"/>
      <c r="H2482" s="135"/>
      <c r="I2482" s="135"/>
    </row>
    <row r="2483" spans="5:9" x14ac:dyDescent="0.25">
      <c r="E2483" s="135"/>
      <c r="F2483" s="135"/>
      <c r="G2483" s="135"/>
      <c r="H2483" s="135"/>
      <c r="I2483" s="135"/>
    </row>
    <row r="2484" spans="5:9" x14ac:dyDescent="0.25">
      <c r="E2484" s="135"/>
      <c r="F2484" s="135"/>
      <c r="G2484" s="135"/>
      <c r="H2484" s="135"/>
      <c r="I2484" s="135"/>
    </row>
    <row r="2485" spans="5:9" x14ac:dyDescent="0.25">
      <c r="E2485" s="135"/>
      <c r="F2485" s="135"/>
      <c r="G2485" s="135"/>
      <c r="H2485" s="135"/>
      <c r="I2485" s="135"/>
    </row>
    <row r="2486" spans="5:9" x14ac:dyDescent="0.25">
      <c r="E2486" s="135"/>
      <c r="F2486" s="135"/>
      <c r="G2486" s="135"/>
      <c r="H2486" s="135"/>
      <c r="I2486" s="135"/>
    </row>
    <row r="2487" spans="5:9" x14ac:dyDescent="0.25">
      <c r="E2487" s="135"/>
      <c r="F2487" s="135"/>
      <c r="G2487" s="135"/>
      <c r="H2487" s="135"/>
      <c r="I2487" s="135"/>
    </row>
    <row r="2488" spans="5:9" x14ac:dyDescent="0.25">
      <c r="E2488" s="135"/>
      <c r="F2488" s="135"/>
      <c r="G2488" s="135"/>
      <c r="H2488" s="135"/>
      <c r="I2488" s="135"/>
    </row>
    <row r="2489" spans="5:9" x14ac:dyDescent="0.25">
      <c r="E2489" s="135"/>
      <c r="F2489" s="135"/>
      <c r="G2489" s="135"/>
      <c r="H2489" s="135"/>
      <c r="I2489" s="135"/>
    </row>
    <row r="2490" spans="5:9" x14ac:dyDescent="0.25">
      <c r="E2490" s="135"/>
      <c r="F2490" s="135"/>
      <c r="G2490" s="135"/>
      <c r="H2490" s="135"/>
      <c r="I2490" s="135"/>
    </row>
    <row r="2491" spans="5:9" x14ac:dyDescent="0.25">
      <c r="E2491" s="135"/>
      <c r="F2491" s="135"/>
      <c r="G2491" s="135"/>
      <c r="H2491" s="135"/>
      <c r="I2491" s="135"/>
    </row>
    <row r="2492" spans="5:9" x14ac:dyDescent="0.25">
      <c r="E2492" s="135"/>
      <c r="F2492" s="135"/>
      <c r="G2492" s="135"/>
      <c r="H2492" s="135"/>
      <c r="I2492" s="135"/>
    </row>
    <row r="2493" spans="5:9" x14ac:dyDescent="0.25">
      <c r="E2493" s="135"/>
      <c r="F2493" s="135"/>
      <c r="G2493" s="135"/>
      <c r="H2493" s="135"/>
      <c r="I2493" s="135"/>
    </row>
    <row r="2494" spans="5:9" x14ac:dyDescent="0.25">
      <c r="E2494" s="135"/>
      <c r="F2494" s="135"/>
      <c r="G2494" s="135"/>
      <c r="H2494" s="135"/>
      <c r="I2494" s="135"/>
    </row>
    <row r="2495" spans="5:9" x14ac:dyDescent="0.25">
      <c r="E2495" s="135"/>
      <c r="F2495" s="135"/>
      <c r="G2495" s="135"/>
      <c r="H2495" s="135"/>
      <c r="I2495" s="135"/>
    </row>
    <row r="2496" spans="5:9" x14ac:dyDescent="0.25">
      <c r="E2496" s="135"/>
      <c r="F2496" s="135"/>
      <c r="G2496" s="135"/>
      <c r="H2496" s="135"/>
      <c r="I2496" s="135"/>
    </row>
    <row r="2497" spans="5:9" x14ac:dyDescent="0.25">
      <c r="E2497" s="135"/>
      <c r="F2497" s="135"/>
      <c r="G2497" s="135"/>
      <c r="H2497" s="135"/>
      <c r="I2497" s="135"/>
    </row>
    <row r="2498" spans="5:9" x14ac:dyDescent="0.25">
      <c r="E2498" s="135"/>
      <c r="F2498" s="135"/>
      <c r="G2498" s="135"/>
      <c r="H2498" s="135"/>
      <c r="I2498" s="135"/>
    </row>
    <row r="2499" spans="5:9" x14ac:dyDescent="0.25">
      <c r="E2499" s="135"/>
      <c r="F2499" s="135"/>
      <c r="G2499" s="135"/>
      <c r="H2499" s="135"/>
      <c r="I2499" s="135"/>
    </row>
    <row r="2500" spans="5:9" x14ac:dyDescent="0.25">
      <c r="E2500" s="135"/>
      <c r="F2500" s="135"/>
      <c r="G2500" s="135"/>
      <c r="H2500" s="135"/>
      <c r="I2500" s="135"/>
    </row>
    <row r="2501" spans="5:9" x14ac:dyDescent="0.25">
      <c r="E2501" s="135"/>
      <c r="F2501" s="135"/>
      <c r="G2501" s="135"/>
      <c r="H2501" s="135"/>
      <c r="I2501" s="135"/>
    </row>
    <row r="2502" spans="5:9" x14ac:dyDescent="0.25">
      <c r="E2502" s="135"/>
      <c r="F2502" s="135"/>
      <c r="G2502" s="135"/>
      <c r="H2502" s="135"/>
      <c r="I2502" s="135"/>
    </row>
    <row r="2503" spans="5:9" x14ac:dyDescent="0.25">
      <c r="E2503" s="135"/>
      <c r="F2503" s="135"/>
      <c r="G2503" s="135"/>
      <c r="H2503" s="135"/>
      <c r="I2503" s="135"/>
    </row>
    <row r="2504" spans="5:9" x14ac:dyDescent="0.25">
      <c r="E2504" s="135"/>
      <c r="F2504" s="135"/>
      <c r="G2504" s="135"/>
      <c r="H2504" s="135"/>
      <c r="I2504" s="135"/>
    </row>
    <row r="2505" spans="5:9" x14ac:dyDescent="0.25">
      <c r="E2505" s="135"/>
      <c r="F2505" s="135"/>
      <c r="G2505" s="135"/>
      <c r="H2505" s="135"/>
      <c r="I2505" s="135"/>
    </row>
    <row r="2506" spans="5:9" x14ac:dyDescent="0.25">
      <c r="E2506" s="135"/>
      <c r="F2506" s="135"/>
      <c r="G2506" s="135"/>
      <c r="H2506" s="135"/>
      <c r="I2506" s="135"/>
    </row>
    <row r="2507" spans="5:9" x14ac:dyDescent="0.25">
      <c r="E2507" s="135"/>
      <c r="F2507" s="135"/>
      <c r="G2507" s="135"/>
      <c r="H2507" s="135"/>
      <c r="I2507" s="135"/>
    </row>
    <row r="2508" spans="5:9" x14ac:dyDescent="0.25">
      <c r="E2508" s="135"/>
      <c r="F2508" s="135"/>
      <c r="G2508" s="135"/>
      <c r="H2508" s="135"/>
      <c r="I2508" s="135"/>
    </row>
    <row r="2509" spans="5:9" x14ac:dyDescent="0.25">
      <c r="E2509" s="135"/>
      <c r="F2509" s="135"/>
      <c r="G2509" s="135"/>
      <c r="H2509" s="135"/>
      <c r="I2509" s="135"/>
    </row>
    <row r="2510" spans="5:9" x14ac:dyDescent="0.25">
      <c r="E2510" s="135"/>
      <c r="F2510" s="135"/>
      <c r="G2510" s="135"/>
      <c r="H2510" s="135"/>
      <c r="I2510" s="135"/>
    </row>
    <row r="2511" spans="5:9" x14ac:dyDescent="0.25">
      <c r="E2511" s="135"/>
      <c r="F2511" s="135"/>
      <c r="G2511" s="135"/>
      <c r="H2511" s="135"/>
      <c r="I2511" s="135"/>
    </row>
    <row r="2512" spans="5:9" x14ac:dyDescent="0.25">
      <c r="E2512" s="135"/>
      <c r="F2512" s="135"/>
      <c r="G2512" s="135"/>
      <c r="H2512" s="135"/>
      <c r="I2512" s="135"/>
    </row>
    <row r="2513" spans="5:9" x14ac:dyDescent="0.25">
      <c r="E2513" s="135"/>
      <c r="F2513" s="135"/>
      <c r="G2513" s="135"/>
      <c r="H2513" s="135"/>
      <c r="I2513" s="135"/>
    </row>
    <row r="2514" spans="5:9" x14ac:dyDescent="0.25">
      <c r="E2514" s="135"/>
      <c r="F2514" s="135"/>
      <c r="G2514" s="135"/>
      <c r="H2514" s="135"/>
      <c r="I2514" s="135"/>
    </row>
    <row r="2515" spans="5:9" x14ac:dyDescent="0.25">
      <c r="E2515" s="135"/>
      <c r="F2515" s="135"/>
      <c r="G2515" s="135"/>
      <c r="H2515" s="135"/>
      <c r="I2515" s="135"/>
    </row>
    <row r="2516" spans="5:9" x14ac:dyDescent="0.25">
      <c r="E2516" s="135"/>
      <c r="F2516" s="135"/>
      <c r="G2516" s="135"/>
      <c r="H2516" s="135"/>
      <c r="I2516" s="135"/>
    </row>
    <row r="2517" spans="5:9" x14ac:dyDescent="0.25">
      <c r="E2517" s="135"/>
      <c r="F2517" s="135"/>
      <c r="G2517" s="135"/>
      <c r="H2517" s="135"/>
      <c r="I2517" s="135"/>
    </row>
    <row r="2518" spans="5:9" x14ac:dyDescent="0.25">
      <c r="E2518" s="135"/>
      <c r="F2518" s="135"/>
      <c r="G2518" s="135"/>
      <c r="H2518" s="135"/>
      <c r="I2518" s="135"/>
    </row>
    <row r="2519" spans="5:9" x14ac:dyDescent="0.25">
      <c r="E2519" s="135"/>
      <c r="F2519" s="135"/>
      <c r="G2519" s="135"/>
      <c r="H2519" s="135"/>
      <c r="I2519" s="135"/>
    </row>
    <row r="2520" spans="5:9" x14ac:dyDescent="0.25">
      <c r="E2520" s="135"/>
      <c r="F2520" s="135"/>
      <c r="G2520" s="135"/>
      <c r="H2520" s="135"/>
      <c r="I2520" s="135"/>
    </row>
    <row r="2521" spans="5:9" x14ac:dyDescent="0.25">
      <c r="E2521" s="135"/>
      <c r="F2521" s="135"/>
      <c r="G2521" s="135"/>
      <c r="H2521" s="135"/>
      <c r="I2521" s="135"/>
    </row>
    <row r="2522" spans="5:9" x14ac:dyDescent="0.25">
      <c r="E2522" s="135"/>
      <c r="F2522" s="135"/>
      <c r="G2522" s="135"/>
      <c r="H2522" s="135"/>
      <c r="I2522" s="135"/>
    </row>
    <row r="2523" spans="5:9" x14ac:dyDescent="0.25">
      <c r="E2523" s="135"/>
      <c r="F2523" s="135"/>
      <c r="G2523" s="135"/>
      <c r="H2523" s="135"/>
      <c r="I2523" s="135"/>
    </row>
    <row r="2524" spans="5:9" x14ac:dyDescent="0.25">
      <c r="E2524" s="135"/>
      <c r="F2524" s="135"/>
      <c r="G2524" s="135"/>
      <c r="H2524" s="135"/>
      <c r="I2524" s="135"/>
    </row>
    <row r="2525" spans="5:9" x14ac:dyDescent="0.25">
      <c r="E2525" s="135"/>
      <c r="F2525" s="135"/>
      <c r="G2525" s="135"/>
      <c r="H2525" s="135"/>
      <c r="I2525" s="135"/>
    </row>
    <row r="2526" spans="5:9" x14ac:dyDescent="0.25">
      <c r="E2526" s="135"/>
      <c r="F2526" s="135"/>
      <c r="G2526" s="135"/>
      <c r="H2526" s="135"/>
      <c r="I2526" s="135"/>
    </row>
    <row r="2527" spans="5:9" x14ac:dyDescent="0.25">
      <c r="E2527" s="135"/>
      <c r="F2527" s="135"/>
      <c r="G2527" s="135"/>
      <c r="H2527" s="135"/>
      <c r="I2527" s="135"/>
    </row>
    <row r="2528" spans="5:9" x14ac:dyDescent="0.25">
      <c r="E2528" s="135"/>
      <c r="F2528" s="135"/>
      <c r="G2528" s="135"/>
      <c r="H2528" s="135"/>
      <c r="I2528" s="135"/>
    </row>
    <row r="2529" spans="5:9" x14ac:dyDescent="0.25">
      <c r="E2529" s="135"/>
      <c r="F2529" s="135"/>
      <c r="G2529" s="135"/>
      <c r="H2529" s="135"/>
      <c r="I2529" s="135"/>
    </row>
    <row r="2530" spans="5:9" x14ac:dyDescent="0.25">
      <c r="E2530" s="135"/>
      <c r="F2530" s="135"/>
      <c r="G2530" s="135"/>
      <c r="H2530" s="135"/>
      <c r="I2530" s="135"/>
    </row>
    <row r="2531" spans="5:9" x14ac:dyDescent="0.25">
      <c r="E2531" s="135"/>
      <c r="F2531" s="135"/>
      <c r="G2531" s="135"/>
      <c r="H2531" s="135"/>
      <c r="I2531" s="135"/>
    </row>
    <row r="2532" spans="5:9" x14ac:dyDescent="0.25">
      <c r="E2532" s="135"/>
      <c r="F2532" s="135"/>
      <c r="G2532" s="135"/>
      <c r="H2532" s="135"/>
      <c r="I2532" s="135"/>
    </row>
    <row r="2533" spans="5:9" x14ac:dyDescent="0.25">
      <c r="E2533" s="135"/>
      <c r="F2533" s="135"/>
      <c r="G2533" s="135"/>
      <c r="H2533" s="135"/>
      <c r="I2533" s="135"/>
    </row>
    <row r="2534" spans="5:9" x14ac:dyDescent="0.25">
      <c r="E2534" s="135"/>
      <c r="F2534" s="135"/>
      <c r="G2534" s="135"/>
      <c r="H2534" s="135"/>
      <c r="I2534" s="135"/>
    </row>
    <row r="2535" spans="5:9" x14ac:dyDescent="0.25">
      <c r="E2535" s="135"/>
      <c r="F2535" s="135"/>
      <c r="G2535" s="135"/>
      <c r="H2535" s="135"/>
      <c r="I2535" s="135"/>
    </row>
    <row r="2536" spans="5:9" x14ac:dyDescent="0.25">
      <c r="E2536" s="135"/>
      <c r="F2536" s="135"/>
      <c r="G2536" s="135"/>
      <c r="H2536" s="135"/>
      <c r="I2536" s="135"/>
    </row>
    <row r="2537" spans="5:9" x14ac:dyDescent="0.25">
      <c r="E2537" s="135"/>
      <c r="F2537" s="135"/>
      <c r="G2537" s="135"/>
      <c r="H2537" s="135"/>
      <c r="I2537" s="135"/>
    </row>
    <row r="2538" spans="5:9" x14ac:dyDescent="0.25">
      <c r="E2538" s="135"/>
      <c r="F2538" s="135"/>
      <c r="G2538" s="135"/>
      <c r="H2538" s="135"/>
      <c r="I2538" s="135"/>
    </row>
    <row r="2539" spans="5:9" x14ac:dyDescent="0.25">
      <c r="E2539" s="135"/>
      <c r="F2539" s="135"/>
      <c r="G2539" s="135"/>
      <c r="H2539" s="135"/>
      <c r="I2539" s="135"/>
    </row>
    <row r="2540" spans="5:9" x14ac:dyDescent="0.25">
      <c r="E2540" s="135"/>
      <c r="F2540" s="135"/>
      <c r="G2540" s="135"/>
      <c r="H2540" s="135"/>
      <c r="I2540" s="135"/>
    </row>
    <row r="2541" spans="5:9" x14ac:dyDescent="0.25">
      <c r="E2541" s="135"/>
      <c r="F2541" s="135"/>
      <c r="G2541" s="135"/>
      <c r="H2541" s="135"/>
      <c r="I2541" s="135"/>
    </row>
    <row r="2542" spans="5:9" x14ac:dyDescent="0.25">
      <c r="E2542" s="135"/>
      <c r="F2542" s="135"/>
      <c r="G2542" s="135"/>
      <c r="H2542" s="135"/>
      <c r="I2542" s="135"/>
    </row>
    <row r="2543" spans="5:9" x14ac:dyDescent="0.25">
      <c r="E2543" s="135"/>
      <c r="F2543" s="135"/>
      <c r="G2543" s="135"/>
      <c r="H2543" s="135"/>
      <c r="I2543" s="135"/>
    </row>
    <row r="2544" spans="5:9" x14ac:dyDescent="0.25">
      <c r="E2544" s="135"/>
      <c r="F2544" s="135"/>
      <c r="G2544" s="135"/>
      <c r="H2544" s="135"/>
      <c r="I2544" s="135"/>
    </row>
    <row r="2545" spans="5:9" x14ac:dyDescent="0.25">
      <c r="E2545" s="135"/>
      <c r="F2545" s="135"/>
      <c r="G2545" s="135"/>
      <c r="H2545" s="135"/>
      <c r="I2545" s="135"/>
    </row>
    <row r="2546" spans="5:9" x14ac:dyDescent="0.25">
      <c r="E2546" s="135"/>
      <c r="F2546" s="135"/>
      <c r="G2546" s="135"/>
      <c r="H2546" s="135"/>
      <c r="I2546" s="135"/>
    </row>
    <row r="2547" spans="5:9" x14ac:dyDescent="0.25">
      <c r="E2547" s="135"/>
      <c r="F2547" s="135"/>
      <c r="G2547" s="135"/>
      <c r="H2547" s="135"/>
      <c r="I2547" s="135"/>
    </row>
    <row r="2548" spans="5:9" x14ac:dyDescent="0.25">
      <c r="E2548" s="135"/>
      <c r="F2548" s="135"/>
      <c r="G2548" s="135"/>
      <c r="H2548" s="135"/>
      <c r="I2548" s="135"/>
    </row>
    <row r="2549" spans="5:9" x14ac:dyDescent="0.25">
      <c r="E2549" s="135"/>
      <c r="F2549" s="135"/>
      <c r="G2549" s="135"/>
      <c r="H2549" s="135"/>
      <c r="I2549" s="135"/>
    </row>
    <row r="2550" spans="5:9" x14ac:dyDescent="0.25">
      <c r="E2550" s="135"/>
      <c r="F2550" s="135"/>
      <c r="G2550" s="135"/>
      <c r="H2550" s="135"/>
      <c r="I2550" s="135"/>
    </row>
    <row r="2551" spans="5:9" x14ac:dyDescent="0.25">
      <c r="E2551" s="135"/>
      <c r="F2551" s="135"/>
      <c r="G2551" s="135"/>
      <c r="H2551" s="135"/>
      <c r="I2551" s="135"/>
    </row>
    <row r="2552" spans="5:9" x14ac:dyDescent="0.25">
      <c r="E2552" s="135"/>
      <c r="F2552" s="135"/>
      <c r="G2552" s="135"/>
      <c r="H2552" s="135"/>
      <c r="I2552" s="135"/>
    </row>
    <row r="2553" spans="5:9" x14ac:dyDescent="0.25">
      <c r="E2553" s="135"/>
      <c r="F2553" s="135"/>
      <c r="G2553" s="135"/>
      <c r="H2553" s="135"/>
      <c r="I2553" s="135"/>
    </row>
    <row r="2554" spans="5:9" x14ac:dyDescent="0.25">
      <c r="E2554" s="135"/>
      <c r="F2554" s="135"/>
      <c r="G2554" s="135"/>
      <c r="H2554" s="135"/>
      <c r="I2554" s="135"/>
    </row>
    <row r="2555" spans="5:9" x14ac:dyDescent="0.25">
      <c r="E2555" s="135"/>
      <c r="F2555" s="135"/>
      <c r="G2555" s="135"/>
      <c r="H2555" s="135"/>
      <c r="I2555" s="135"/>
    </row>
    <row r="2556" spans="5:9" x14ac:dyDescent="0.25">
      <c r="E2556" s="135"/>
      <c r="F2556" s="135"/>
      <c r="G2556" s="135"/>
      <c r="H2556" s="135"/>
      <c r="I2556" s="135"/>
    </row>
    <row r="2557" spans="5:9" x14ac:dyDescent="0.25">
      <c r="E2557" s="135"/>
      <c r="F2557" s="135"/>
      <c r="G2557" s="135"/>
      <c r="H2557" s="135"/>
      <c r="I2557" s="135"/>
    </row>
    <row r="2558" spans="5:9" x14ac:dyDescent="0.25">
      <c r="E2558" s="135"/>
      <c r="F2558" s="135"/>
      <c r="G2558" s="135"/>
      <c r="H2558" s="135"/>
      <c r="I2558" s="135"/>
    </row>
    <row r="2559" spans="5:9" x14ac:dyDescent="0.25">
      <c r="E2559" s="135"/>
      <c r="F2559" s="135"/>
      <c r="G2559" s="135"/>
      <c r="H2559" s="135"/>
      <c r="I2559" s="135"/>
    </row>
    <row r="2560" spans="5:9" x14ac:dyDescent="0.25">
      <c r="E2560" s="135"/>
      <c r="F2560" s="135"/>
      <c r="G2560" s="135"/>
      <c r="H2560" s="135"/>
      <c r="I2560" s="135"/>
    </row>
    <row r="2561" spans="5:9" x14ac:dyDescent="0.25">
      <c r="E2561" s="135"/>
      <c r="F2561" s="135"/>
      <c r="G2561" s="135"/>
      <c r="H2561" s="135"/>
      <c r="I2561" s="135"/>
    </row>
    <row r="2562" spans="5:9" x14ac:dyDescent="0.25">
      <c r="E2562" s="135"/>
      <c r="F2562" s="135"/>
      <c r="G2562" s="135"/>
      <c r="H2562" s="135"/>
      <c r="I2562" s="135"/>
    </row>
    <row r="2563" spans="5:9" x14ac:dyDescent="0.25">
      <c r="E2563" s="135"/>
      <c r="F2563" s="135"/>
      <c r="G2563" s="135"/>
      <c r="H2563" s="135"/>
      <c r="I2563" s="135"/>
    </row>
    <row r="2564" spans="5:9" x14ac:dyDescent="0.25">
      <c r="E2564" s="135"/>
      <c r="F2564" s="135"/>
      <c r="G2564" s="135"/>
      <c r="H2564" s="135"/>
      <c r="I2564" s="135"/>
    </row>
    <row r="2565" spans="5:9" x14ac:dyDescent="0.25">
      <c r="E2565" s="135"/>
      <c r="F2565" s="135"/>
      <c r="G2565" s="135"/>
      <c r="H2565" s="135"/>
      <c r="I2565" s="135"/>
    </row>
    <row r="2566" spans="5:9" x14ac:dyDescent="0.25">
      <c r="E2566" s="135"/>
      <c r="F2566" s="135"/>
      <c r="G2566" s="135"/>
      <c r="H2566" s="135"/>
      <c r="I2566" s="135"/>
    </row>
    <row r="2567" spans="5:9" x14ac:dyDescent="0.25">
      <c r="E2567" s="135"/>
      <c r="F2567" s="135"/>
      <c r="G2567" s="135"/>
      <c r="H2567" s="135"/>
      <c r="I2567" s="135"/>
    </row>
    <row r="2568" spans="5:9" x14ac:dyDescent="0.25">
      <c r="E2568" s="135"/>
      <c r="F2568" s="135"/>
      <c r="G2568" s="135"/>
      <c r="H2568" s="135"/>
      <c r="I2568" s="135"/>
    </row>
    <row r="2569" spans="5:9" x14ac:dyDescent="0.25">
      <c r="E2569" s="135"/>
      <c r="F2569" s="135"/>
      <c r="G2569" s="135"/>
      <c r="H2569" s="135"/>
      <c r="I2569" s="135"/>
    </row>
    <row r="2570" spans="5:9" x14ac:dyDescent="0.25">
      <c r="E2570" s="135"/>
      <c r="F2570" s="135"/>
      <c r="G2570" s="135"/>
      <c r="H2570" s="135"/>
      <c r="I2570" s="135"/>
    </row>
    <row r="2571" spans="5:9" x14ac:dyDescent="0.25">
      <c r="E2571" s="135"/>
      <c r="F2571" s="135"/>
      <c r="G2571" s="135"/>
      <c r="H2571" s="135"/>
      <c r="I2571" s="135"/>
    </row>
    <row r="2572" spans="5:9" x14ac:dyDescent="0.25">
      <c r="E2572" s="135"/>
      <c r="F2572" s="135"/>
      <c r="G2572" s="135"/>
      <c r="H2572" s="135"/>
      <c r="I2572" s="135"/>
    </row>
    <row r="2573" spans="5:9" x14ac:dyDescent="0.25">
      <c r="E2573" s="135"/>
      <c r="F2573" s="135"/>
      <c r="G2573" s="135"/>
      <c r="H2573" s="135"/>
      <c r="I2573" s="135"/>
    </row>
    <row r="2574" spans="5:9" x14ac:dyDescent="0.25">
      <c r="E2574" s="135"/>
      <c r="F2574" s="135"/>
      <c r="G2574" s="135"/>
      <c r="H2574" s="135"/>
      <c r="I2574" s="135"/>
    </row>
    <row r="2575" spans="5:9" x14ac:dyDescent="0.25">
      <c r="E2575" s="135"/>
      <c r="F2575" s="135"/>
      <c r="G2575" s="135"/>
      <c r="H2575" s="135"/>
      <c r="I2575" s="135"/>
    </row>
    <row r="2576" spans="5:9" x14ac:dyDescent="0.25">
      <c r="E2576" s="135"/>
      <c r="F2576" s="135"/>
      <c r="G2576" s="135"/>
      <c r="H2576" s="135"/>
      <c r="I2576" s="135"/>
    </row>
    <row r="2577" spans="5:9" x14ac:dyDescent="0.25">
      <c r="E2577" s="135"/>
      <c r="F2577" s="135"/>
      <c r="G2577" s="135"/>
      <c r="H2577" s="135"/>
      <c r="I2577" s="135"/>
    </row>
    <row r="2578" spans="5:9" x14ac:dyDescent="0.25">
      <c r="E2578" s="135"/>
      <c r="F2578" s="135"/>
      <c r="G2578" s="135"/>
      <c r="H2578" s="135"/>
      <c r="I2578" s="135"/>
    </row>
    <row r="2579" spans="5:9" x14ac:dyDescent="0.25">
      <c r="E2579" s="135"/>
      <c r="F2579" s="135"/>
      <c r="G2579" s="135"/>
      <c r="H2579" s="135"/>
      <c r="I2579" s="135"/>
    </row>
    <row r="2580" spans="5:9" x14ac:dyDescent="0.25">
      <c r="E2580" s="135"/>
      <c r="F2580" s="135"/>
      <c r="G2580" s="135"/>
      <c r="H2580" s="135"/>
      <c r="I2580" s="135"/>
    </row>
    <row r="2581" spans="5:9" x14ac:dyDescent="0.25">
      <c r="E2581" s="135"/>
      <c r="F2581" s="135"/>
      <c r="G2581" s="135"/>
      <c r="H2581" s="135"/>
      <c r="I2581" s="135"/>
    </row>
    <row r="2582" spans="5:9" x14ac:dyDescent="0.25">
      <c r="E2582" s="135"/>
      <c r="F2582" s="135"/>
      <c r="G2582" s="135"/>
      <c r="H2582" s="135"/>
      <c r="I2582" s="135"/>
    </row>
    <row r="2583" spans="5:9" x14ac:dyDescent="0.25">
      <c r="E2583" s="135"/>
      <c r="F2583" s="135"/>
      <c r="G2583" s="135"/>
      <c r="H2583" s="135"/>
      <c r="I2583" s="135"/>
    </row>
    <row r="2584" spans="5:9" x14ac:dyDescent="0.25">
      <c r="E2584" s="135"/>
      <c r="F2584" s="135"/>
      <c r="G2584" s="135"/>
      <c r="H2584" s="135"/>
      <c r="I2584" s="135"/>
    </row>
    <row r="2585" spans="5:9" x14ac:dyDescent="0.25">
      <c r="E2585" s="135"/>
      <c r="F2585" s="135"/>
      <c r="G2585" s="135"/>
      <c r="H2585" s="135"/>
      <c r="I2585" s="135"/>
    </row>
    <row r="2586" spans="5:9" x14ac:dyDescent="0.25">
      <c r="E2586" s="135"/>
      <c r="F2586" s="135"/>
      <c r="G2586" s="135"/>
      <c r="H2586" s="135"/>
      <c r="I2586" s="135"/>
    </row>
    <row r="2587" spans="5:9" x14ac:dyDescent="0.25">
      <c r="E2587" s="135"/>
      <c r="F2587" s="135"/>
      <c r="G2587" s="135"/>
      <c r="H2587" s="135"/>
      <c r="I2587" s="135"/>
    </row>
    <row r="2588" spans="5:9" x14ac:dyDescent="0.25">
      <c r="E2588" s="135"/>
      <c r="F2588" s="135"/>
      <c r="G2588" s="135"/>
      <c r="H2588" s="135"/>
      <c r="I2588" s="135"/>
    </row>
    <row r="2589" spans="5:9" x14ac:dyDescent="0.25">
      <c r="E2589" s="135"/>
      <c r="F2589" s="135"/>
      <c r="G2589" s="135"/>
      <c r="H2589" s="135"/>
      <c r="I2589" s="135"/>
    </row>
    <row r="2590" spans="5:9" x14ac:dyDescent="0.25">
      <c r="E2590" s="135"/>
      <c r="F2590" s="135"/>
      <c r="G2590" s="135"/>
      <c r="H2590" s="135"/>
      <c r="I2590" s="135"/>
    </row>
    <row r="2591" spans="5:9" x14ac:dyDescent="0.25">
      <c r="E2591" s="135"/>
      <c r="F2591" s="135"/>
      <c r="G2591" s="135"/>
      <c r="H2591" s="135"/>
      <c r="I2591" s="135"/>
    </row>
    <row r="2592" spans="5:9" x14ac:dyDescent="0.25">
      <c r="E2592" s="135"/>
      <c r="F2592" s="135"/>
      <c r="G2592" s="135"/>
      <c r="H2592" s="135"/>
      <c r="I2592" s="135"/>
    </row>
    <row r="2593" spans="5:9" x14ac:dyDescent="0.25">
      <c r="E2593" s="135"/>
      <c r="F2593" s="135"/>
      <c r="G2593" s="135"/>
      <c r="H2593" s="135"/>
      <c r="I2593" s="135"/>
    </row>
    <row r="2594" spans="5:9" x14ac:dyDescent="0.25">
      <c r="E2594" s="135"/>
      <c r="F2594" s="135"/>
      <c r="G2594" s="135"/>
      <c r="H2594" s="135"/>
      <c r="I2594" s="135"/>
    </row>
    <row r="2595" spans="5:9" x14ac:dyDescent="0.25">
      <c r="E2595" s="135"/>
      <c r="F2595" s="135"/>
      <c r="G2595" s="135"/>
      <c r="H2595" s="135"/>
      <c r="I2595" s="135"/>
    </row>
    <row r="2596" spans="5:9" x14ac:dyDescent="0.25">
      <c r="E2596" s="135"/>
      <c r="F2596" s="135"/>
      <c r="G2596" s="135"/>
      <c r="H2596" s="135"/>
      <c r="I2596" s="135"/>
    </row>
    <row r="2597" spans="5:9" x14ac:dyDescent="0.25">
      <c r="E2597" s="135"/>
      <c r="F2597" s="135"/>
      <c r="G2597" s="135"/>
      <c r="H2597" s="135"/>
      <c r="I2597" s="135"/>
    </row>
    <row r="2598" spans="5:9" x14ac:dyDescent="0.25">
      <c r="E2598" s="135"/>
      <c r="F2598" s="135"/>
      <c r="G2598" s="135"/>
      <c r="H2598" s="135"/>
      <c r="I2598" s="135"/>
    </row>
    <row r="2599" spans="5:9" x14ac:dyDescent="0.25">
      <c r="E2599" s="135"/>
      <c r="F2599" s="135"/>
      <c r="G2599" s="135"/>
      <c r="H2599" s="135"/>
      <c r="I2599" s="135"/>
    </row>
    <row r="2600" spans="5:9" x14ac:dyDescent="0.25">
      <c r="E2600" s="135"/>
      <c r="F2600" s="135"/>
      <c r="G2600" s="135"/>
      <c r="H2600" s="135"/>
      <c r="I2600" s="135"/>
    </row>
    <row r="2601" spans="5:9" x14ac:dyDescent="0.25">
      <c r="E2601" s="135"/>
      <c r="F2601" s="135"/>
      <c r="G2601" s="135"/>
      <c r="H2601" s="135"/>
      <c r="I2601" s="135"/>
    </row>
    <row r="2602" spans="5:9" x14ac:dyDescent="0.25">
      <c r="E2602" s="135"/>
      <c r="F2602" s="135"/>
      <c r="G2602" s="135"/>
      <c r="H2602" s="135"/>
      <c r="I2602" s="135"/>
    </row>
    <row r="2603" spans="5:9" x14ac:dyDescent="0.25">
      <c r="E2603" s="135"/>
      <c r="F2603" s="135"/>
      <c r="G2603" s="135"/>
      <c r="H2603" s="135"/>
      <c r="I2603" s="135"/>
    </row>
    <row r="2604" spans="5:9" x14ac:dyDescent="0.25">
      <c r="E2604" s="135"/>
      <c r="F2604" s="135"/>
      <c r="G2604" s="135"/>
      <c r="H2604" s="135"/>
      <c r="I2604" s="135"/>
    </row>
    <row r="2605" spans="5:9" x14ac:dyDescent="0.25">
      <c r="E2605" s="135"/>
      <c r="F2605" s="135"/>
      <c r="G2605" s="135"/>
      <c r="H2605" s="135"/>
      <c r="I2605" s="135"/>
    </row>
    <row r="2606" spans="5:9" x14ac:dyDescent="0.25">
      <c r="E2606" s="135"/>
      <c r="F2606" s="135"/>
      <c r="G2606" s="135"/>
      <c r="H2606" s="135"/>
      <c r="I2606" s="135"/>
    </row>
    <row r="2607" spans="5:9" x14ac:dyDescent="0.25">
      <c r="E2607" s="135"/>
      <c r="F2607" s="135"/>
      <c r="G2607" s="135"/>
      <c r="H2607" s="135"/>
      <c r="I2607" s="135"/>
    </row>
    <row r="2608" spans="5:9" x14ac:dyDescent="0.25">
      <c r="E2608" s="135"/>
      <c r="F2608" s="135"/>
      <c r="G2608" s="135"/>
      <c r="H2608" s="135"/>
      <c r="I2608" s="135"/>
    </row>
    <row r="2609" spans="5:9" x14ac:dyDescent="0.25">
      <c r="E2609" s="135"/>
      <c r="F2609" s="135"/>
      <c r="G2609" s="135"/>
      <c r="H2609" s="135"/>
      <c r="I2609" s="135"/>
    </row>
    <row r="2610" spans="5:9" x14ac:dyDescent="0.25">
      <c r="E2610" s="135"/>
      <c r="F2610" s="135"/>
      <c r="G2610" s="135"/>
      <c r="H2610" s="135"/>
      <c r="I2610" s="135"/>
    </row>
    <row r="2611" spans="5:9" x14ac:dyDescent="0.25">
      <c r="E2611" s="135"/>
      <c r="F2611" s="135"/>
      <c r="G2611" s="135"/>
      <c r="H2611" s="135"/>
      <c r="I2611" s="135"/>
    </row>
    <row r="2612" spans="5:9" x14ac:dyDescent="0.25">
      <c r="E2612" s="135"/>
      <c r="F2612" s="135"/>
      <c r="G2612" s="135"/>
      <c r="H2612" s="135"/>
      <c r="I2612" s="135"/>
    </row>
    <row r="2613" spans="5:9" x14ac:dyDescent="0.25">
      <c r="E2613" s="135"/>
      <c r="F2613" s="135"/>
      <c r="G2613" s="135"/>
      <c r="H2613" s="135"/>
      <c r="I2613" s="135"/>
    </row>
    <row r="2614" spans="5:9" x14ac:dyDescent="0.25">
      <c r="E2614" s="135"/>
      <c r="F2614" s="135"/>
      <c r="G2614" s="135"/>
      <c r="H2614" s="135"/>
      <c r="I2614" s="135"/>
    </row>
    <row r="2615" spans="5:9" x14ac:dyDescent="0.25">
      <c r="E2615" s="135"/>
      <c r="F2615" s="135"/>
      <c r="G2615" s="135"/>
      <c r="H2615" s="135"/>
      <c r="I2615" s="135"/>
    </row>
    <row r="2616" spans="5:9" x14ac:dyDescent="0.25">
      <c r="E2616" s="135"/>
      <c r="F2616" s="135"/>
      <c r="G2616" s="135"/>
      <c r="H2616" s="135"/>
      <c r="I2616" s="135"/>
    </row>
    <row r="2617" spans="5:9" x14ac:dyDescent="0.25">
      <c r="E2617" s="135"/>
      <c r="F2617" s="135"/>
      <c r="G2617" s="135"/>
      <c r="H2617" s="135"/>
      <c r="I2617" s="135"/>
    </row>
    <row r="2618" spans="5:9" x14ac:dyDescent="0.25">
      <c r="E2618" s="135"/>
      <c r="F2618" s="135"/>
      <c r="G2618" s="135"/>
      <c r="H2618" s="135"/>
      <c r="I2618" s="135"/>
    </row>
    <row r="2619" spans="5:9" x14ac:dyDescent="0.25">
      <c r="E2619" s="135"/>
      <c r="F2619" s="135"/>
      <c r="G2619" s="135"/>
      <c r="H2619" s="135"/>
      <c r="I2619" s="135"/>
    </row>
    <row r="2620" spans="5:9" x14ac:dyDescent="0.25">
      <c r="E2620" s="135"/>
      <c r="F2620" s="135"/>
      <c r="G2620" s="135"/>
      <c r="H2620" s="135"/>
      <c r="I2620" s="135"/>
    </row>
    <row r="2621" spans="5:9" x14ac:dyDescent="0.25">
      <c r="E2621" s="135"/>
      <c r="F2621" s="135"/>
      <c r="G2621" s="135"/>
      <c r="H2621" s="135"/>
      <c r="I2621" s="135"/>
    </row>
    <row r="2622" spans="5:9" x14ac:dyDescent="0.25">
      <c r="E2622" s="135"/>
      <c r="F2622" s="135"/>
      <c r="G2622" s="135"/>
      <c r="H2622" s="135"/>
      <c r="I2622" s="135"/>
    </row>
    <row r="2623" spans="5:9" x14ac:dyDescent="0.25">
      <c r="E2623" s="135"/>
      <c r="F2623" s="135"/>
      <c r="G2623" s="135"/>
      <c r="H2623" s="135"/>
      <c r="I2623" s="135"/>
    </row>
    <row r="2624" spans="5:9" x14ac:dyDescent="0.25">
      <c r="E2624" s="135"/>
      <c r="F2624" s="135"/>
      <c r="G2624" s="135"/>
      <c r="H2624" s="135"/>
      <c r="I2624" s="135"/>
    </row>
    <row r="2625" spans="5:9" x14ac:dyDescent="0.25">
      <c r="E2625" s="135"/>
      <c r="F2625" s="135"/>
      <c r="G2625" s="135"/>
      <c r="H2625" s="135"/>
      <c r="I2625" s="135"/>
    </row>
    <row r="2626" spans="5:9" x14ac:dyDescent="0.25">
      <c r="E2626" s="135"/>
      <c r="F2626" s="135"/>
      <c r="G2626" s="135"/>
      <c r="H2626" s="135"/>
      <c r="I2626" s="135"/>
    </row>
    <row r="2627" spans="5:9" x14ac:dyDescent="0.25">
      <c r="E2627" s="135"/>
      <c r="F2627" s="135"/>
      <c r="G2627" s="135"/>
      <c r="H2627" s="135"/>
      <c r="I2627" s="135"/>
    </row>
    <row r="2628" spans="5:9" x14ac:dyDescent="0.25">
      <c r="E2628" s="135"/>
      <c r="F2628" s="135"/>
      <c r="G2628" s="135"/>
      <c r="H2628" s="135"/>
      <c r="I2628" s="135"/>
    </row>
    <row r="2629" spans="5:9" x14ac:dyDescent="0.25">
      <c r="E2629" s="135"/>
      <c r="F2629" s="135"/>
      <c r="G2629" s="135"/>
      <c r="H2629" s="135"/>
      <c r="I2629" s="135"/>
    </row>
    <row r="2630" spans="5:9" x14ac:dyDescent="0.25">
      <c r="E2630" s="135"/>
      <c r="F2630" s="135"/>
      <c r="G2630" s="135"/>
      <c r="H2630" s="135"/>
      <c r="I2630" s="135"/>
    </row>
    <row r="2631" spans="5:9" x14ac:dyDescent="0.25">
      <c r="E2631" s="135"/>
      <c r="F2631" s="135"/>
      <c r="G2631" s="135"/>
      <c r="H2631" s="135"/>
      <c r="I2631" s="135"/>
    </row>
    <row r="2632" spans="5:9" x14ac:dyDescent="0.25">
      <c r="E2632" s="135"/>
      <c r="F2632" s="135"/>
      <c r="G2632" s="135"/>
      <c r="H2632" s="135"/>
      <c r="I2632" s="135"/>
    </row>
    <row r="2633" spans="5:9" x14ac:dyDescent="0.25">
      <c r="E2633" s="135"/>
      <c r="F2633" s="135"/>
      <c r="G2633" s="135"/>
      <c r="H2633" s="135"/>
      <c r="I2633" s="135"/>
    </row>
    <row r="2634" spans="5:9" x14ac:dyDescent="0.25">
      <c r="E2634" s="135"/>
      <c r="F2634" s="135"/>
      <c r="G2634" s="135"/>
      <c r="H2634" s="135"/>
      <c r="I2634" s="135"/>
    </row>
    <row r="2635" spans="5:9" x14ac:dyDescent="0.25">
      <c r="E2635" s="135"/>
      <c r="F2635" s="135"/>
      <c r="G2635" s="135"/>
      <c r="H2635" s="135"/>
      <c r="I2635" s="135"/>
    </row>
    <row r="2636" spans="5:9" x14ac:dyDescent="0.25">
      <c r="E2636" s="135"/>
      <c r="F2636" s="135"/>
      <c r="G2636" s="135"/>
      <c r="H2636" s="135"/>
      <c r="I2636" s="135"/>
    </row>
    <row r="2637" spans="5:9" x14ac:dyDescent="0.25">
      <c r="E2637" s="135"/>
      <c r="F2637" s="135"/>
      <c r="G2637" s="135"/>
      <c r="H2637" s="135"/>
      <c r="I2637" s="135"/>
    </row>
    <row r="2638" spans="5:9" x14ac:dyDescent="0.25">
      <c r="E2638" s="135"/>
      <c r="F2638" s="135"/>
      <c r="G2638" s="135"/>
      <c r="H2638" s="135"/>
      <c r="I2638" s="135"/>
    </row>
    <row r="2639" spans="5:9" x14ac:dyDescent="0.25">
      <c r="E2639" s="135"/>
      <c r="F2639" s="135"/>
      <c r="G2639" s="135"/>
      <c r="H2639" s="135"/>
      <c r="I2639" s="135"/>
    </row>
    <row r="2640" spans="5:9" x14ac:dyDescent="0.25">
      <c r="E2640" s="135"/>
      <c r="F2640" s="135"/>
      <c r="G2640" s="135"/>
      <c r="H2640" s="135"/>
      <c r="I2640" s="135"/>
    </row>
    <row r="2641" spans="5:9" x14ac:dyDescent="0.25">
      <c r="E2641" s="135"/>
      <c r="F2641" s="135"/>
      <c r="G2641" s="135"/>
      <c r="H2641" s="135"/>
      <c r="I2641" s="135"/>
    </row>
    <row r="2642" spans="5:9" x14ac:dyDescent="0.25">
      <c r="E2642" s="135"/>
      <c r="F2642" s="135"/>
      <c r="G2642" s="135"/>
      <c r="H2642" s="135"/>
      <c r="I2642" s="135"/>
    </row>
    <row r="2643" spans="5:9" x14ac:dyDescent="0.25">
      <c r="E2643" s="135"/>
      <c r="F2643" s="135"/>
      <c r="G2643" s="135"/>
      <c r="H2643" s="135"/>
      <c r="I2643" s="135"/>
    </row>
    <row r="2644" spans="5:9" x14ac:dyDescent="0.25">
      <c r="E2644" s="135"/>
      <c r="F2644" s="135"/>
      <c r="G2644" s="135"/>
      <c r="H2644" s="135"/>
      <c r="I2644" s="135"/>
    </row>
    <row r="2645" spans="5:9" x14ac:dyDescent="0.25">
      <c r="E2645" s="135"/>
      <c r="F2645" s="135"/>
      <c r="G2645" s="135"/>
      <c r="H2645" s="135"/>
      <c r="I2645" s="135"/>
    </row>
    <row r="2646" spans="5:9" x14ac:dyDescent="0.25">
      <c r="E2646" s="135"/>
      <c r="F2646" s="135"/>
      <c r="G2646" s="135"/>
      <c r="H2646" s="135"/>
      <c r="I2646" s="135"/>
    </row>
    <row r="2647" spans="5:9" x14ac:dyDescent="0.25">
      <c r="E2647" s="135"/>
      <c r="F2647" s="135"/>
      <c r="G2647" s="135"/>
      <c r="H2647" s="135"/>
      <c r="I2647" s="135"/>
    </row>
    <row r="2648" spans="5:9" x14ac:dyDescent="0.25">
      <c r="E2648" s="135"/>
      <c r="F2648" s="135"/>
      <c r="G2648" s="135"/>
      <c r="H2648" s="135"/>
      <c r="I2648" s="135"/>
    </row>
    <row r="2649" spans="5:9" x14ac:dyDescent="0.25">
      <c r="E2649" s="135"/>
      <c r="F2649" s="135"/>
      <c r="G2649" s="135"/>
      <c r="H2649" s="135"/>
      <c r="I2649" s="135"/>
    </row>
    <row r="2650" spans="5:9" x14ac:dyDescent="0.25">
      <c r="E2650" s="135"/>
      <c r="F2650" s="135"/>
      <c r="G2650" s="135"/>
      <c r="H2650" s="135"/>
      <c r="I2650" s="135"/>
    </row>
    <row r="2651" spans="5:9" x14ac:dyDescent="0.25">
      <c r="E2651" s="135"/>
      <c r="F2651" s="135"/>
      <c r="G2651" s="135"/>
      <c r="H2651" s="135"/>
      <c r="I2651" s="135"/>
    </row>
    <row r="2652" spans="5:9" x14ac:dyDescent="0.25">
      <c r="E2652" s="135"/>
      <c r="F2652" s="135"/>
      <c r="G2652" s="135"/>
      <c r="H2652" s="135"/>
      <c r="I2652" s="135"/>
    </row>
    <row r="2653" spans="5:9" x14ac:dyDescent="0.25">
      <c r="E2653" s="135"/>
      <c r="F2653" s="135"/>
      <c r="G2653" s="135"/>
      <c r="H2653" s="135"/>
      <c r="I2653" s="135"/>
    </row>
    <row r="2654" spans="5:9" x14ac:dyDescent="0.25">
      <c r="E2654" s="135"/>
      <c r="F2654" s="135"/>
      <c r="G2654" s="135"/>
      <c r="H2654" s="135"/>
      <c r="I2654" s="135"/>
    </row>
    <row r="2655" spans="5:9" x14ac:dyDescent="0.25">
      <c r="E2655" s="135"/>
      <c r="F2655" s="135"/>
      <c r="G2655" s="135"/>
      <c r="H2655" s="135"/>
      <c r="I2655" s="135"/>
    </row>
    <row r="2656" spans="5:9" x14ac:dyDescent="0.25">
      <c r="E2656" s="135"/>
      <c r="F2656" s="135"/>
      <c r="G2656" s="135"/>
      <c r="H2656" s="135"/>
      <c r="I2656" s="135"/>
    </row>
    <row r="2657" spans="5:9" x14ac:dyDescent="0.25">
      <c r="E2657" s="135"/>
      <c r="F2657" s="135"/>
      <c r="G2657" s="135"/>
      <c r="H2657" s="135"/>
      <c r="I2657" s="135"/>
    </row>
    <row r="2658" spans="5:9" x14ac:dyDescent="0.25">
      <c r="E2658" s="135"/>
      <c r="F2658" s="135"/>
      <c r="G2658" s="135"/>
      <c r="H2658" s="135"/>
      <c r="I2658" s="135"/>
    </row>
    <row r="2659" spans="5:9" x14ac:dyDescent="0.25">
      <c r="E2659" s="135"/>
      <c r="F2659" s="135"/>
      <c r="G2659" s="135"/>
      <c r="H2659" s="135"/>
      <c r="I2659" s="135"/>
    </row>
    <row r="2660" spans="5:9" x14ac:dyDescent="0.25">
      <c r="E2660" s="135"/>
      <c r="F2660" s="135"/>
      <c r="G2660" s="135"/>
      <c r="H2660" s="135"/>
      <c r="I2660" s="135"/>
    </row>
    <row r="2661" spans="5:9" x14ac:dyDescent="0.25">
      <c r="E2661" s="135"/>
      <c r="F2661" s="135"/>
      <c r="G2661" s="135"/>
      <c r="H2661" s="135"/>
      <c r="I2661" s="135"/>
    </row>
    <row r="2662" spans="5:9" x14ac:dyDescent="0.25">
      <c r="E2662" s="135"/>
      <c r="F2662" s="135"/>
      <c r="G2662" s="135"/>
      <c r="H2662" s="135"/>
      <c r="I2662" s="135"/>
    </row>
    <row r="2663" spans="5:9" x14ac:dyDescent="0.25">
      <c r="E2663" s="135"/>
      <c r="F2663" s="135"/>
      <c r="G2663" s="135"/>
      <c r="H2663" s="135"/>
      <c r="I2663" s="135"/>
    </row>
    <row r="2664" spans="5:9" x14ac:dyDescent="0.25">
      <c r="E2664" s="135"/>
      <c r="F2664" s="135"/>
      <c r="G2664" s="135"/>
      <c r="H2664" s="135"/>
      <c r="I2664" s="135"/>
    </row>
    <row r="2665" spans="5:9" x14ac:dyDescent="0.25">
      <c r="E2665" s="135"/>
      <c r="F2665" s="135"/>
      <c r="G2665" s="135"/>
      <c r="H2665" s="135"/>
      <c r="I2665" s="135"/>
    </row>
    <row r="2666" spans="5:9" x14ac:dyDescent="0.25">
      <c r="E2666" s="135"/>
      <c r="F2666" s="135"/>
      <c r="G2666" s="135"/>
      <c r="H2666" s="135"/>
      <c r="I2666" s="135"/>
    </row>
    <row r="2667" spans="5:9" x14ac:dyDescent="0.25">
      <c r="E2667" s="135"/>
      <c r="F2667" s="135"/>
      <c r="G2667" s="135"/>
      <c r="H2667" s="135"/>
      <c r="I2667" s="135"/>
    </row>
    <row r="2668" spans="5:9" x14ac:dyDescent="0.25">
      <c r="E2668" s="135"/>
      <c r="F2668" s="135"/>
      <c r="G2668" s="135"/>
      <c r="H2668" s="135"/>
      <c r="I2668" s="135"/>
    </row>
    <row r="2669" spans="5:9" x14ac:dyDescent="0.25">
      <c r="E2669" s="135"/>
      <c r="F2669" s="135"/>
      <c r="G2669" s="135"/>
      <c r="H2669" s="135"/>
      <c r="I2669" s="135"/>
    </row>
    <row r="2670" spans="5:9" x14ac:dyDescent="0.25">
      <c r="E2670" s="135"/>
      <c r="F2670" s="135"/>
      <c r="G2670" s="135"/>
      <c r="H2670" s="135"/>
      <c r="I2670" s="135"/>
    </row>
    <row r="2671" spans="5:9" x14ac:dyDescent="0.25">
      <c r="E2671" s="135"/>
      <c r="F2671" s="135"/>
      <c r="G2671" s="135"/>
      <c r="H2671" s="135"/>
      <c r="I2671" s="135"/>
    </row>
    <row r="2672" spans="5:9" x14ac:dyDescent="0.25">
      <c r="E2672" s="135"/>
      <c r="F2672" s="135"/>
      <c r="G2672" s="135"/>
      <c r="H2672" s="135"/>
      <c r="I2672" s="135"/>
    </row>
    <row r="2673" spans="5:9" x14ac:dyDescent="0.25">
      <c r="E2673" s="135"/>
      <c r="F2673" s="135"/>
      <c r="G2673" s="135"/>
      <c r="H2673" s="135"/>
      <c r="I2673" s="135"/>
    </row>
    <row r="2674" spans="5:9" x14ac:dyDescent="0.25">
      <c r="E2674" s="135"/>
      <c r="F2674" s="135"/>
      <c r="G2674" s="135"/>
      <c r="H2674" s="135"/>
      <c r="I2674" s="135"/>
    </row>
    <row r="2675" spans="5:9" x14ac:dyDescent="0.25">
      <c r="E2675" s="135"/>
      <c r="F2675" s="135"/>
      <c r="G2675" s="135"/>
      <c r="H2675" s="135"/>
      <c r="I2675" s="135"/>
    </row>
    <row r="2676" spans="5:9" x14ac:dyDescent="0.25">
      <c r="E2676" s="135"/>
      <c r="F2676" s="135"/>
      <c r="G2676" s="135"/>
      <c r="H2676" s="135"/>
      <c r="I2676" s="135"/>
    </row>
    <row r="2677" spans="5:9" x14ac:dyDescent="0.25">
      <c r="E2677" s="135"/>
      <c r="F2677" s="135"/>
      <c r="G2677" s="135"/>
      <c r="H2677" s="135"/>
      <c r="I2677" s="135"/>
    </row>
    <row r="2678" spans="5:9" x14ac:dyDescent="0.25">
      <c r="E2678" s="135"/>
      <c r="F2678" s="135"/>
      <c r="G2678" s="135"/>
      <c r="H2678" s="135"/>
      <c r="I2678" s="135"/>
    </row>
    <row r="2679" spans="5:9" x14ac:dyDescent="0.25">
      <c r="E2679" s="135"/>
      <c r="F2679" s="135"/>
      <c r="G2679" s="135"/>
      <c r="H2679" s="135"/>
      <c r="I2679" s="135"/>
    </row>
    <row r="2680" spans="5:9" x14ac:dyDescent="0.25">
      <c r="E2680" s="135"/>
      <c r="F2680" s="135"/>
      <c r="G2680" s="135"/>
      <c r="H2680" s="135"/>
      <c r="I2680" s="135"/>
    </row>
    <row r="2681" spans="5:9" x14ac:dyDescent="0.25">
      <c r="E2681" s="135"/>
      <c r="F2681" s="135"/>
      <c r="G2681" s="135"/>
      <c r="H2681" s="135"/>
      <c r="I2681" s="135"/>
    </row>
    <row r="2682" spans="5:9" x14ac:dyDescent="0.25">
      <c r="E2682" s="135"/>
      <c r="F2682" s="135"/>
      <c r="G2682" s="135"/>
      <c r="H2682" s="135"/>
      <c r="I2682" s="135"/>
    </row>
    <row r="2683" spans="5:9" x14ac:dyDescent="0.25">
      <c r="E2683" s="135"/>
      <c r="F2683" s="135"/>
      <c r="G2683" s="135"/>
      <c r="H2683" s="135"/>
      <c r="I2683" s="135"/>
    </row>
    <row r="2684" spans="5:9" x14ac:dyDescent="0.25">
      <c r="E2684" s="135"/>
      <c r="F2684" s="135"/>
      <c r="G2684" s="135"/>
      <c r="H2684" s="135"/>
      <c r="I2684" s="135"/>
    </row>
    <row r="2685" spans="5:9" x14ac:dyDescent="0.25">
      <c r="E2685" s="135"/>
      <c r="F2685" s="135"/>
      <c r="G2685" s="135"/>
      <c r="H2685" s="135"/>
      <c r="I2685" s="135"/>
    </row>
    <row r="2686" spans="5:9" x14ac:dyDescent="0.25">
      <c r="E2686" s="135"/>
      <c r="F2686" s="135"/>
      <c r="G2686" s="135"/>
      <c r="H2686" s="135"/>
      <c r="I2686" s="135"/>
    </row>
    <row r="2687" spans="5:9" x14ac:dyDescent="0.25">
      <c r="E2687" s="135"/>
      <c r="F2687" s="135"/>
      <c r="G2687" s="135"/>
      <c r="H2687" s="135"/>
      <c r="I2687" s="135"/>
    </row>
    <row r="2688" spans="5:9" x14ac:dyDescent="0.25">
      <c r="E2688" s="135"/>
      <c r="F2688" s="135"/>
      <c r="G2688" s="135"/>
      <c r="H2688" s="135"/>
      <c r="I2688" s="135"/>
    </row>
    <row r="2689" spans="5:9" x14ac:dyDescent="0.25">
      <c r="E2689" s="135"/>
      <c r="F2689" s="135"/>
      <c r="G2689" s="135"/>
      <c r="H2689" s="135"/>
      <c r="I2689" s="135"/>
    </row>
    <row r="2690" spans="5:9" x14ac:dyDescent="0.25">
      <c r="E2690" s="135"/>
      <c r="F2690" s="135"/>
      <c r="G2690" s="135"/>
      <c r="H2690" s="135"/>
      <c r="I2690" s="135"/>
    </row>
    <row r="2691" spans="5:9" x14ac:dyDescent="0.25">
      <c r="E2691" s="135"/>
      <c r="F2691" s="135"/>
      <c r="G2691" s="135"/>
      <c r="H2691" s="135"/>
      <c r="I2691" s="135"/>
    </row>
    <row r="2692" spans="5:9" x14ac:dyDescent="0.25">
      <c r="E2692" s="135"/>
      <c r="F2692" s="135"/>
      <c r="G2692" s="135"/>
      <c r="H2692" s="135"/>
      <c r="I2692" s="135"/>
    </row>
    <row r="2693" spans="5:9" x14ac:dyDescent="0.25">
      <c r="E2693" s="135"/>
      <c r="F2693" s="135"/>
      <c r="G2693" s="135"/>
      <c r="H2693" s="135"/>
      <c r="I2693" s="135"/>
    </row>
    <row r="2694" spans="5:9" x14ac:dyDescent="0.25">
      <c r="E2694" s="135"/>
      <c r="F2694" s="135"/>
      <c r="G2694" s="135"/>
      <c r="H2694" s="135"/>
      <c r="I2694" s="135"/>
    </row>
    <row r="2695" spans="5:9" x14ac:dyDescent="0.25">
      <c r="E2695" s="135"/>
      <c r="F2695" s="135"/>
      <c r="G2695" s="135"/>
      <c r="H2695" s="135"/>
      <c r="I2695" s="135"/>
    </row>
    <row r="2696" spans="5:9" x14ac:dyDescent="0.25">
      <c r="E2696" s="135"/>
      <c r="F2696" s="135"/>
      <c r="G2696" s="135"/>
      <c r="H2696" s="135"/>
      <c r="I2696" s="135"/>
    </row>
    <row r="2697" spans="5:9" x14ac:dyDescent="0.25">
      <c r="E2697" s="135"/>
      <c r="F2697" s="135"/>
      <c r="G2697" s="135"/>
      <c r="H2697" s="135"/>
      <c r="I2697" s="135"/>
    </row>
    <row r="2698" spans="5:9" x14ac:dyDescent="0.25">
      <c r="E2698" s="135"/>
      <c r="F2698" s="135"/>
      <c r="G2698" s="135"/>
      <c r="H2698" s="135"/>
      <c r="I2698" s="135"/>
    </row>
    <row r="2699" spans="5:9" x14ac:dyDescent="0.25">
      <c r="E2699" s="135"/>
      <c r="F2699" s="135"/>
      <c r="G2699" s="135"/>
      <c r="H2699" s="135"/>
      <c r="I2699" s="135"/>
    </row>
    <row r="2700" spans="5:9" x14ac:dyDescent="0.25">
      <c r="E2700" s="135"/>
      <c r="F2700" s="135"/>
      <c r="G2700" s="135"/>
      <c r="H2700" s="135"/>
      <c r="I2700" s="135"/>
    </row>
    <row r="2701" spans="5:9" x14ac:dyDescent="0.25">
      <c r="E2701" s="135"/>
      <c r="F2701" s="135"/>
      <c r="G2701" s="135"/>
      <c r="H2701" s="135"/>
      <c r="I2701" s="135"/>
    </row>
    <row r="2702" spans="5:9" x14ac:dyDescent="0.25">
      <c r="E2702" s="135"/>
      <c r="F2702" s="135"/>
      <c r="G2702" s="135"/>
      <c r="H2702" s="135"/>
      <c r="I2702" s="135"/>
    </row>
    <row r="2703" spans="5:9" x14ac:dyDescent="0.25">
      <c r="E2703" s="135"/>
      <c r="F2703" s="135"/>
      <c r="G2703" s="135"/>
      <c r="H2703" s="135"/>
      <c r="I2703" s="135"/>
    </row>
    <row r="2704" spans="5:9" x14ac:dyDescent="0.25">
      <c r="E2704" s="135"/>
      <c r="F2704" s="135"/>
      <c r="G2704" s="135"/>
      <c r="H2704" s="135"/>
      <c r="I2704" s="135"/>
    </row>
    <row r="2705" spans="5:9" x14ac:dyDescent="0.25">
      <c r="E2705" s="135"/>
      <c r="F2705" s="135"/>
      <c r="G2705" s="135"/>
      <c r="H2705" s="135"/>
      <c r="I2705" s="135"/>
    </row>
    <row r="2706" spans="5:9" x14ac:dyDescent="0.25">
      <c r="E2706" s="135"/>
      <c r="F2706" s="135"/>
      <c r="G2706" s="135"/>
      <c r="H2706" s="135"/>
      <c r="I2706" s="135"/>
    </row>
    <row r="2707" spans="5:9" x14ac:dyDescent="0.25">
      <c r="E2707" s="135"/>
      <c r="F2707" s="135"/>
      <c r="G2707" s="135"/>
      <c r="H2707" s="135"/>
      <c r="I2707" s="135"/>
    </row>
    <row r="2708" spans="5:9" x14ac:dyDescent="0.25">
      <c r="E2708" s="135"/>
      <c r="F2708" s="135"/>
      <c r="G2708" s="135"/>
      <c r="H2708" s="135"/>
      <c r="I2708" s="135"/>
    </row>
    <row r="2709" spans="5:9" x14ac:dyDescent="0.25">
      <c r="E2709" s="135"/>
      <c r="F2709" s="135"/>
      <c r="G2709" s="135"/>
      <c r="H2709" s="135"/>
      <c r="I2709" s="135"/>
    </row>
    <row r="2710" spans="5:9" x14ac:dyDescent="0.25">
      <c r="E2710" s="135"/>
      <c r="F2710" s="135"/>
      <c r="G2710" s="135"/>
      <c r="H2710" s="135"/>
      <c r="I2710" s="135"/>
    </row>
    <row r="2711" spans="5:9" x14ac:dyDescent="0.25">
      <c r="E2711" s="135"/>
      <c r="F2711" s="135"/>
      <c r="G2711" s="135"/>
      <c r="H2711" s="135"/>
      <c r="I2711" s="135"/>
    </row>
    <row r="2712" spans="5:9" x14ac:dyDescent="0.25">
      <c r="E2712" s="135"/>
      <c r="F2712" s="135"/>
      <c r="G2712" s="135"/>
      <c r="H2712" s="135"/>
      <c r="I2712" s="135"/>
    </row>
    <row r="2713" spans="5:9" x14ac:dyDescent="0.25">
      <c r="E2713" s="135"/>
      <c r="F2713" s="135"/>
      <c r="G2713" s="135"/>
      <c r="H2713" s="135"/>
      <c r="I2713" s="135"/>
    </row>
    <row r="2714" spans="5:9" x14ac:dyDescent="0.25">
      <c r="E2714" s="135"/>
      <c r="F2714" s="135"/>
      <c r="G2714" s="135"/>
      <c r="H2714" s="135"/>
      <c r="I2714" s="135"/>
    </row>
    <row r="2715" spans="5:9" x14ac:dyDescent="0.25">
      <c r="E2715" s="135"/>
      <c r="F2715" s="135"/>
      <c r="G2715" s="135"/>
      <c r="H2715" s="135"/>
      <c r="I2715" s="135"/>
    </row>
    <row r="2716" spans="5:9" x14ac:dyDescent="0.25">
      <c r="E2716" s="135"/>
      <c r="F2716" s="135"/>
      <c r="G2716" s="135"/>
      <c r="H2716" s="135"/>
      <c r="I2716" s="135"/>
    </row>
    <row r="2717" spans="5:9" x14ac:dyDescent="0.25">
      <c r="E2717" s="135"/>
      <c r="F2717" s="135"/>
      <c r="G2717" s="135"/>
      <c r="H2717" s="135"/>
      <c r="I2717" s="135"/>
    </row>
    <row r="2718" spans="5:9" x14ac:dyDescent="0.25">
      <c r="E2718" s="135"/>
      <c r="F2718" s="135"/>
      <c r="G2718" s="135"/>
      <c r="H2718" s="135"/>
      <c r="I2718" s="135"/>
    </row>
    <row r="2719" spans="5:9" x14ac:dyDescent="0.25">
      <c r="E2719" s="135"/>
      <c r="F2719" s="135"/>
      <c r="G2719" s="135"/>
      <c r="H2719" s="135"/>
      <c r="I2719" s="135"/>
    </row>
    <row r="2720" spans="5:9" x14ac:dyDescent="0.25">
      <c r="E2720" s="135"/>
      <c r="F2720" s="135"/>
      <c r="G2720" s="135"/>
      <c r="H2720" s="135"/>
      <c r="I2720" s="135"/>
    </row>
    <row r="2721" spans="5:9" x14ac:dyDescent="0.25">
      <c r="E2721" s="135"/>
      <c r="F2721" s="135"/>
      <c r="G2721" s="135"/>
      <c r="H2721" s="135"/>
      <c r="I2721" s="135"/>
    </row>
    <row r="2722" spans="5:9" x14ac:dyDescent="0.25">
      <c r="E2722" s="135"/>
      <c r="F2722" s="135"/>
      <c r="G2722" s="135"/>
      <c r="H2722" s="135"/>
      <c r="I2722" s="135"/>
    </row>
    <row r="2723" spans="5:9" x14ac:dyDescent="0.25">
      <c r="E2723" s="135"/>
      <c r="F2723" s="135"/>
      <c r="G2723" s="135"/>
      <c r="H2723" s="135"/>
      <c r="I2723" s="135"/>
    </row>
    <row r="2724" spans="5:9" x14ac:dyDescent="0.25">
      <c r="E2724" s="135"/>
      <c r="F2724" s="135"/>
      <c r="G2724" s="135"/>
      <c r="H2724" s="135"/>
      <c r="I2724" s="135"/>
    </row>
    <row r="2725" spans="5:9" x14ac:dyDescent="0.25">
      <c r="E2725" s="135"/>
      <c r="F2725" s="135"/>
      <c r="G2725" s="135"/>
      <c r="H2725" s="135"/>
      <c r="I2725" s="135"/>
    </row>
    <row r="2726" spans="5:9" x14ac:dyDescent="0.25">
      <c r="E2726" s="135"/>
      <c r="F2726" s="135"/>
      <c r="G2726" s="135"/>
      <c r="H2726" s="135"/>
      <c r="I2726" s="135"/>
    </row>
    <row r="2727" spans="5:9" x14ac:dyDescent="0.25">
      <c r="E2727" s="135"/>
      <c r="F2727" s="135"/>
      <c r="G2727" s="135"/>
      <c r="H2727" s="135"/>
      <c r="I2727" s="135"/>
    </row>
    <row r="2728" spans="5:9" x14ac:dyDescent="0.25">
      <c r="E2728" s="135"/>
      <c r="F2728" s="135"/>
      <c r="G2728" s="135"/>
      <c r="H2728" s="135"/>
      <c r="I2728" s="135"/>
    </row>
    <row r="2729" spans="5:9" x14ac:dyDescent="0.25">
      <c r="E2729" s="135"/>
      <c r="F2729" s="135"/>
      <c r="G2729" s="135"/>
      <c r="H2729" s="135"/>
      <c r="I2729" s="135"/>
    </row>
    <row r="2730" spans="5:9" x14ac:dyDescent="0.25">
      <c r="E2730" s="135"/>
      <c r="F2730" s="135"/>
      <c r="G2730" s="135"/>
      <c r="H2730" s="135"/>
      <c r="I2730" s="135"/>
    </row>
    <row r="2731" spans="5:9" x14ac:dyDescent="0.25">
      <c r="E2731" s="135"/>
      <c r="F2731" s="135"/>
      <c r="G2731" s="135"/>
      <c r="H2731" s="135"/>
      <c r="I2731" s="135"/>
    </row>
    <row r="2732" spans="5:9" x14ac:dyDescent="0.25">
      <c r="E2732" s="135"/>
      <c r="F2732" s="135"/>
      <c r="G2732" s="135"/>
      <c r="H2732" s="135"/>
      <c r="I2732" s="135"/>
    </row>
    <row r="2733" spans="5:9" x14ac:dyDescent="0.25">
      <c r="E2733" s="135"/>
      <c r="F2733" s="135"/>
      <c r="G2733" s="135"/>
      <c r="H2733" s="135"/>
      <c r="I2733" s="135"/>
    </row>
    <row r="2734" spans="5:9" x14ac:dyDescent="0.25">
      <c r="E2734" s="135"/>
      <c r="F2734" s="135"/>
      <c r="G2734" s="135"/>
      <c r="H2734" s="135"/>
      <c r="I2734" s="135"/>
    </row>
    <row r="2735" spans="5:9" x14ac:dyDescent="0.25">
      <c r="E2735" s="135"/>
      <c r="F2735" s="135"/>
      <c r="G2735" s="135"/>
      <c r="H2735" s="135"/>
      <c r="I2735" s="135"/>
    </row>
    <row r="2736" spans="5:9" x14ac:dyDescent="0.25">
      <c r="E2736" s="135"/>
      <c r="F2736" s="135"/>
      <c r="G2736" s="135"/>
      <c r="H2736" s="135"/>
      <c r="I2736" s="135"/>
    </row>
    <row r="2737" spans="5:9" x14ac:dyDescent="0.25">
      <c r="E2737" s="135"/>
      <c r="F2737" s="135"/>
      <c r="G2737" s="135"/>
      <c r="H2737" s="135"/>
      <c r="I2737" s="135"/>
    </row>
    <row r="2738" spans="5:9" x14ac:dyDescent="0.25">
      <c r="E2738" s="135"/>
      <c r="F2738" s="135"/>
      <c r="G2738" s="135"/>
      <c r="H2738" s="135"/>
      <c r="I2738" s="135"/>
    </row>
    <row r="2739" spans="5:9" x14ac:dyDescent="0.25">
      <c r="E2739" s="135"/>
      <c r="F2739" s="135"/>
      <c r="G2739" s="135"/>
      <c r="H2739" s="135"/>
      <c r="I2739" s="135"/>
    </row>
    <row r="2740" spans="5:9" x14ac:dyDescent="0.25">
      <c r="E2740" s="135"/>
      <c r="F2740" s="135"/>
      <c r="G2740" s="135"/>
      <c r="H2740" s="135"/>
      <c r="I2740" s="135"/>
    </row>
    <row r="2741" spans="5:9" x14ac:dyDescent="0.25">
      <c r="E2741" s="135"/>
      <c r="F2741" s="135"/>
      <c r="G2741" s="135"/>
      <c r="H2741" s="135"/>
      <c r="I2741" s="135"/>
    </row>
    <row r="2742" spans="5:9" x14ac:dyDescent="0.25">
      <c r="E2742" s="135"/>
      <c r="F2742" s="135"/>
      <c r="G2742" s="135"/>
      <c r="H2742" s="135"/>
      <c r="I2742" s="135"/>
    </row>
    <row r="2743" spans="5:9" x14ac:dyDescent="0.25">
      <c r="E2743" s="135"/>
      <c r="F2743" s="135"/>
      <c r="G2743" s="135"/>
      <c r="H2743" s="135"/>
      <c r="I2743" s="135"/>
    </row>
    <row r="2744" spans="5:9" x14ac:dyDescent="0.25">
      <c r="E2744" s="135"/>
      <c r="F2744" s="135"/>
      <c r="G2744" s="135"/>
      <c r="H2744" s="135"/>
      <c r="I2744" s="135"/>
    </row>
    <row r="2745" spans="5:9" x14ac:dyDescent="0.25">
      <c r="E2745" s="135"/>
      <c r="F2745" s="135"/>
      <c r="G2745" s="135"/>
      <c r="H2745" s="135"/>
      <c r="I2745" s="135"/>
    </row>
    <row r="2746" spans="5:9" x14ac:dyDescent="0.25">
      <c r="E2746" s="135"/>
      <c r="F2746" s="135"/>
      <c r="G2746" s="135"/>
      <c r="H2746" s="135"/>
      <c r="I2746" s="135"/>
    </row>
    <row r="2747" spans="5:9" x14ac:dyDescent="0.25">
      <c r="E2747" s="135"/>
      <c r="F2747" s="135"/>
      <c r="G2747" s="135"/>
      <c r="H2747" s="135"/>
      <c r="I2747" s="135"/>
    </row>
    <row r="2748" spans="5:9" x14ac:dyDescent="0.25">
      <c r="E2748" s="135"/>
      <c r="F2748" s="135"/>
      <c r="G2748" s="135"/>
      <c r="H2748" s="135"/>
      <c r="I2748" s="135"/>
    </row>
    <row r="2749" spans="5:9" x14ac:dyDescent="0.25">
      <c r="E2749" s="135"/>
      <c r="F2749" s="135"/>
      <c r="G2749" s="135"/>
      <c r="H2749" s="135"/>
      <c r="I2749" s="135"/>
    </row>
    <row r="2750" spans="5:9" x14ac:dyDescent="0.25">
      <c r="E2750" s="135"/>
      <c r="F2750" s="135"/>
      <c r="G2750" s="135"/>
      <c r="H2750" s="135"/>
      <c r="I2750" s="135"/>
    </row>
    <row r="2751" spans="5:9" x14ac:dyDescent="0.25">
      <c r="E2751" s="135"/>
      <c r="F2751" s="135"/>
      <c r="G2751" s="135"/>
      <c r="H2751" s="135"/>
      <c r="I2751" s="135"/>
    </row>
    <row r="2752" spans="5:9" x14ac:dyDescent="0.25">
      <c r="E2752" s="135"/>
      <c r="F2752" s="135"/>
      <c r="G2752" s="135"/>
      <c r="H2752" s="135"/>
      <c r="I2752" s="135"/>
    </row>
    <row r="2753" spans="5:9" x14ac:dyDescent="0.25">
      <c r="E2753" s="135"/>
      <c r="F2753" s="135"/>
      <c r="G2753" s="135"/>
      <c r="H2753" s="135"/>
      <c r="I2753" s="135"/>
    </row>
    <row r="2754" spans="5:9" x14ac:dyDescent="0.25">
      <c r="E2754" s="135"/>
      <c r="F2754" s="135"/>
      <c r="G2754" s="135"/>
      <c r="H2754" s="135"/>
      <c r="I2754" s="135"/>
    </row>
    <row r="2755" spans="5:9" x14ac:dyDescent="0.25">
      <c r="E2755" s="135"/>
      <c r="F2755" s="135"/>
      <c r="G2755" s="135"/>
      <c r="H2755" s="135"/>
      <c r="I2755" s="135"/>
    </row>
    <row r="2756" spans="5:9" x14ac:dyDescent="0.25">
      <c r="E2756" s="135"/>
      <c r="F2756" s="135"/>
      <c r="G2756" s="135"/>
      <c r="H2756" s="135"/>
      <c r="I2756" s="135"/>
    </row>
    <row r="2757" spans="5:9" x14ac:dyDescent="0.25">
      <c r="E2757" s="135"/>
      <c r="F2757" s="135"/>
      <c r="G2757" s="135"/>
      <c r="H2757" s="135"/>
      <c r="I2757" s="135"/>
    </row>
    <row r="2758" spans="5:9" x14ac:dyDescent="0.25">
      <c r="E2758" s="135"/>
      <c r="F2758" s="135"/>
      <c r="G2758" s="135"/>
      <c r="H2758" s="135"/>
      <c r="I2758" s="135"/>
    </row>
    <row r="2759" spans="5:9" x14ac:dyDescent="0.25">
      <c r="E2759" s="135"/>
      <c r="F2759" s="135"/>
      <c r="G2759" s="135"/>
      <c r="H2759" s="135"/>
      <c r="I2759" s="135"/>
    </row>
    <row r="2760" spans="5:9" x14ac:dyDescent="0.25">
      <c r="E2760" s="135"/>
      <c r="F2760" s="135"/>
      <c r="G2760" s="135"/>
      <c r="H2760" s="135"/>
      <c r="I2760" s="135"/>
    </row>
    <row r="2761" spans="5:9" x14ac:dyDescent="0.25">
      <c r="E2761" s="135"/>
      <c r="F2761" s="135"/>
      <c r="G2761" s="135"/>
      <c r="H2761" s="135"/>
      <c r="I2761" s="135"/>
    </row>
    <row r="2762" spans="5:9" x14ac:dyDescent="0.25">
      <c r="E2762" s="135"/>
      <c r="F2762" s="135"/>
      <c r="G2762" s="135"/>
      <c r="H2762" s="135"/>
      <c r="I2762" s="135"/>
    </row>
    <row r="2763" spans="5:9" x14ac:dyDescent="0.25">
      <c r="E2763" s="135"/>
      <c r="F2763" s="135"/>
      <c r="G2763" s="135"/>
      <c r="H2763" s="135"/>
      <c r="I2763" s="135"/>
    </row>
    <row r="2764" spans="5:9" x14ac:dyDescent="0.25">
      <c r="E2764" s="135"/>
      <c r="F2764" s="135"/>
      <c r="G2764" s="135"/>
      <c r="H2764" s="135"/>
      <c r="I2764" s="135"/>
    </row>
    <row r="2765" spans="5:9" x14ac:dyDescent="0.25">
      <c r="E2765" s="135"/>
      <c r="F2765" s="135"/>
      <c r="G2765" s="135"/>
      <c r="H2765" s="135"/>
      <c r="I2765" s="135"/>
    </row>
    <row r="2766" spans="5:9" x14ac:dyDescent="0.25">
      <c r="E2766" s="135"/>
      <c r="F2766" s="135"/>
      <c r="G2766" s="135"/>
      <c r="H2766" s="135"/>
      <c r="I2766" s="135"/>
    </row>
    <row r="2767" spans="5:9" x14ac:dyDescent="0.25">
      <c r="E2767" s="135"/>
      <c r="F2767" s="135"/>
      <c r="G2767" s="135"/>
      <c r="H2767" s="135"/>
      <c r="I2767" s="135"/>
    </row>
    <row r="2768" spans="5:9" x14ac:dyDescent="0.25">
      <c r="E2768" s="135"/>
      <c r="F2768" s="135"/>
      <c r="G2768" s="135"/>
      <c r="H2768" s="135"/>
      <c r="I2768" s="135"/>
    </row>
    <row r="2769" spans="5:9" x14ac:dyDescent="0.25">
      <c r="E2769" s="135"/>
      <c r="F2769" s="135"/>
      <c r="G2769" s="135"/>
      <c r="H2769" s="135"/>
      <c r="I2769" s="135"/>
    </row>
    <row r="2770" spans="5:9" x14ac:dyDescent="0.25">
      <c r="E2770" s="135"/>
      <c r="F2770" s="135"/>
      <c r="G2770" s="135"/>
      <c r="H2770" s="135"/>
      <c r="I2770" s="135"/>
    </row>
    <row r="2771" spans="5:9" x14ac:dyDescent="0.25">
      <c r="E2771" s="135"/>
      <c r="F2771" s="135"/>
      <c r="G2771" s="135"/>
      <c r="H2771" s="135"/>
      <c r="I2771" s="135"/>
    </row>
    <row r="2772" spans="5:9" x14ac:dyDescent="0.25">
      <c r="E2772" s="135"/>
      <c r="F2772" s="135"/>
      <c r="G2772" s="135"/>
      <c r="H2772" s="135"/>
      <c r="I2772" s="135"/>
    </row>
    <row r="2773" spans="5:9" x14ac:dyDescent="0.25">
      <c r="E2773" s="135"/>
      <c r="F2773" s="135"/>
      <c r="G2773" s="135"/>
      <c r="H2773" s="135"/>
      <c r="I2773" s="135"/>
    </row>
    <row r="2774" spans="5:9" x14ac:dyDescent="0.25">
      <c r="E2774" s="135"/>
      <c r="F2774" s="135"/>
      <c r="G2774" s="135"/>
      <c r="H2774" s="135"/>
      <c r="I2774" s="135"/>
    </row>
    <row r="2775" spans="5:9" x14ac:dyDescent="0.25">
      <c r="E2775" s="135"/>
      <c r="F2775" s="135"/>
      <c r="G2775" s="135"/>
      <c r="H2775" s="135"/>
      <c r="I2775" s="135"/>
    </row>
    <row r="2776" spans="5:9" x14ac:dyDescent="0.25">
      <c r="E2776" s="135"/>
      <c r="F2776" s="135"/>
      <c r="G2776" s="135"/>
      <c r="H2776" s="135"/>
      <c r="I2776" s="135"/>
    </row>
    <row r="2777" spans="5:9" x14ac:dyDescent="0.25">
      <c r="E2777" s="135"/>
      <c r="F2777" s="135"/>
      <c r="G2777" s="135"/>
      <c r="H2777" s="135"/>
      <c r="I2777" s="135"/>
    </row>
    <row r="2778" spans="5:9" x14ac:dyDescent="0.25">
      <c r="E2778" s="135"/>
      <c r="F2778" s="135"/>
      <c r="G2778" s="135"/>
      <c r="H2778" s="135"/>
      <c r="I2778" s="135"/>
    </row>
    <row r="2779" spans="5:9" x14ac:dyDescent="0.25">
      <c r="E2779" s="135"/>
      <c r="F2779" s="135"/>
      <c r="G2779" s="135"/>
      <c r="H2779" s="135"/>
      <c r="I2779" s="135"/>
    </row>
    <row r="2780" spans="5:9" x14ac:dyDescent="0.25">
      <c r="E2780" s="135"/>
      <c r="F2780" s="135"/>
      <c r="G2780" s="135"/>
      <c r="H2780" s="135"/>
      <c r="I2780" s="135"/>
    </row>
    <row r="2781" spans="5:9" x14ac:dyDescent="0.25">
      <c r="E2781" s="135"/>
      <c r="F2781" s="135"/>
      <c r="G2781" s="135"/>
      <c r="H2781" s="135"/>
      <c r="I2781" s="135"/>
    </row>
    <row r="2782" spans="5:9" x14ac:dyDescent="0.25">
      <c r="E2782" s="135"/>
      <c r="F2782" s="135"/>
      <c r="G2782" s="135"/>
      <c r="H2782" s="135"/>
      <c r="I2782" s="135"/>
    </row>
    <row r="2783" spans="5:9" x14ac:dyDescent="0.25">
      <c r="E2783" s="135"/>
      <c r="F2783" s="135"/>
      <c r="G2783" s="135"/>
      <c r="H2783" s="135"/>
      <c r="I2783" s="135"/>
    </row>
    <row r="2784" spans="5:9" x14ac:dyDescent="0.25">
      <c r="E2784" s="135"/>
      <c r="F2784" s="135"/>
      <c r="G2784" s="135"/>
      <c r="H2784" s="135"/>
      <c r="I2784" s="135"/>
    </row>
    <row r="2785" spans="5:9" x14ac:dyDescent="0.25">
      <c r="E2785" s="135"/>
      <c r="F2785" s="135"/>
      <c r="G2785" s="135"/>
      <c r="H2785" s="135"/>
      <c r="I2785" s="135"/>
    </row>
    <row r="2786" spans="5:9" x14ac:dyDescent="0.25">
      <c r="E2786" s="135"/>
      <c r="F2786" s="135"/>
      <c r="G2786" s="135"/>
      <c r="H2786" s="135"/>
      <c r="I2786" s="135"/>
    </row>
    <row r="2787" spans="5:9" x14ac:dyDescent="0.25">
      <c r="E2787" s="135"/>
      <c r="F2787" s="135"/>
      <c r="G2787" s="135"/>
      <c r="H2787" s="135"/>
      <c r="I2787" s="135"/>
    </row>
    <row r="2788" spans="5:9" x14ac:dyDescent="0.25">
      <c r="E2788" s="135"/>
      <c r="F2788" s="135"/>
      <c r="G2788" s="135"/>
      <c r="H2788" s="135"/>
      <c r="I2788" s="135"/>
    </row>
    <row r="2789" spans="5:9" x14ac:dyDescent="0.25">
      <c r="E2789" s="135"/>
      <c r="F2789" s="135"/>
      <c r="G2789" s="135"/>
      <c r="H2789" s="135"/>
      <c r="I2789" s="135"/>
    </row>
    <row r="2790" spans="5:9" x14ac:dyDescent="0.25">
      <c r="E2790" s="135"/>
      <c r="F2790" s="135"/>
      <c r="G2790" s="135"/>
      <c r="H2790" s="135"/>
      <c r="I2790" s="135"/>
    </row>
    <row r="2791" spans="5:9" x14ac:dyDescent="0.25">
      <c r="E2791" s="135"/>
      <c r="F2791" s="135"/>
      <c r="G2791" s="135"/>
      <c r="H2791" s="135"/>
      <c r="I2791" s="135"/>
    </row>
    <row r="2792" spans="5:9" x14ac:dyDescent="0.25">
      <c r="E2792" s="135"/>
      <c r="F2792" s="135"/>
      <c r="G2792" s="135"/>
      <c r="H2792" s="135"/>
      <c r="I2792" s="135"/>
    </row>
    <row r="2793" spans="5:9" x14ac:dyDescent="0.25">
      <c r="E2793" s="135"/>
      <c r="F2793" s="135"/>
      <c r="G2793" s="135"/>
      <c r="H2793" s="135"/>
      <c r="I2793" s="135"/>
    </row>
    <row r="2794" spans="5:9" x14ac:dyDescent="0.25">
      <c r="E2794" s="135"/>
      <c r="F2794" s="135"/>
      <c r="G2794" s="135"/>
      <c r="H2794" s="135"/>
      <c r="I2794" s="135"/>
    </row>
    <row r="2795" spans="5:9" x14ac:dyDescent="0.25">
      <c r="E2795" s="135"/>
      <c r="F2795" s="135"/>
      <c r="G2795" s="135"/>
      <c r="H2795" s="135"/>
      <c r="I2795" s="135"/>
    </row>
    <row r="2796" spans="5:9" x14ac:dyDescent="0.25">
      <c r="E2796" s="135"/>
      <c r="F2796" s="135"/>
      <c r="G2796" s="135"/>
      <c r="H2796" s="135"/>
      <c r="I2796" s="135"/>
    </row>
    <row r="2797" spans="5:9" x14ac:dyDescent="0.25">
      <c r="E2797" s="135"/>
      <c r="F2797" s="135"/>
      <c r="G2797" s="135"/>
      <c r="H2797" s="135"/>
      <c r="I2797" s="135"/>
    </row>
    <row r="2798" spans="5:9" x14ac:dyDescent="0.25">
      <c r="E2798" s="135"/>
      <c r="F2798" s="135"/>
      <c r="G2798" s="135"/>
      <c r="H2798" s="135"/>
      <c r="I2798" s="135"/>
    </row>
    <row r="2799" spans="5:9" x14ac:dyDescent="0.25">
      <c r="E2799" s="135"/>
      <c r="F2799" s="135"/>
      <c r="G2799" s="135"/>
      <c r="H2799" s="135"/>
      <c r="I2799" s="135"/>
    </row>
    <row r="2800" spans="5:9" x14ac:dyDescent="0.25">
      <c r="E2800" s="135"/>
      <c r="F2800" s="135"/>
      <c r="G2800" s="135"/>
      <c r="H2800" s="135"/>
      <c r="I2800" s="135"/>
    </row>
    <row r="2801" spans="5:9" x14ac:dyDescent="0.25">
      <c r="E2801" s="135"/>
      <c r="F2801" s="135"/>
      <c r="G2801" s="135"/>
      <c r="H2801" s="135"/>
      <c r="I2801" s="135"/>
    </row>
    <row r="2802" spans="5:9" x14ac:dyDescent="0.25">
      <c r="E2802" s="135"/>
      <c r="F2802" s="135"/>
      <c r="G2802" s="135"/>
      <c r="H2802" s="135"/>
      <c r="I2802" s="135"/>
    </row>
    <row r="2803" spans="5:9" x14ac:dyDescent="0.25">
      <c r="E2803" s="135"/>
      <c r="F2803" s="135"/>
      <c r="G2803" s="135"/>
      <c r="H2803" s="135"/>
      <c r="I2803" s="135"/>
    </row>
    <row r="2804" spans="5:9" x14ac:dyDescent="0.25">
      <c r="E2804" s="135"/>
      <c r="F2804" s="135"/>
      <c r="G2804" s="135"/>
      <c r="H2804" s="135"/>
      <c r="I2804" s="135"/>
    </row>
    <row r="2805" spans="5:9" x14ac:dyDescent="0.25">
      <c r="E2805" s="135"/>
      <c r="F2805" s="135"/>
      <c r="G2805" s="135"/>
      <c r="H2805" s="135"/>
      <c r="I2805" s="135"/>
    </row>
    <row r="2806" spans="5:9" x14ac:dyDescent="0.25">
      <c r="E2806" s="135"/>
      <c r="F2806" s="135"/>
      <c r="G2806" s="135"/>
      <c r="H2806" s="135"/>
      <c r="I2806" s="135"/>
    </row>
    <row r="2807" spans="5:9" x14ac:dyDescent="0.25">
      <c r="E2807" s="135"/>
      <c r="F2807" s="135"/>
      <c r="G2807" s="135"/>
      <c r="H2807" s="135"/>
      <c r="I2807" s="135"/>
    </row>
    <row r="2808" spans="5:9" x14ac:dyDescent="0.25">
      <c r="E2808" s="135"/>
      <c r="F2808" s="135"/>
      <c r="G2808" s="135"/>
      <c r="H2808" s="135"/>
      <c r="I2808" s="135"/>
    </row>
    <row r="2809" spans="5:9" x14ac:dyDescent="0.25">
      <c r="E2809" s="135"/>
      <c r="F2809" s="135"/>
      <c r="G2809" s="135"/>
      <c r="H2809" s="135"/>
      <c r="I2809" s="135"/>
    </row>
    <row r="2810" spans="5:9" x14ac:dyDescent="0.25">
      <c r="E2810" s="135"/>
      <c r="F2810" s="135"/>
      <c r="G2810" s="135"/>
      <c r="H2810" s="135"/>
      <c r="I2810" s="135"/>
    </row>
    <row r="2811" spans="5:9" x14ac:dyDescent="0.25">
      <c r="E2811" s="135"/>
      <c r="F2811" s="135"/>
      <c r="G2811" s="135"/>
      <c r="H2811" s="135"/>
      <c r="I2811" s="135"/>
    </row>
    <row r="2812" spans="5:9" x14ac:dyDescent="0.25">
      <c r="E2812" s="135"/>
      <c r="F2812" s="135"/>
      <c r="G2812" s="135"/>
      <c r="H2812" s="135"/>
      <c r="I2812" s="135"/>
    </row>
    <row r="2813" spans="5:9" x14ac:dyDescent="0.25">
      <c r="E2813" s="135"/>
      <c r="F2813" s="135"/>
      <c r="G2813" s="135"/>
      <c r="H2813" s="135"/>
      <c r="I2813" s="135"/>
    </row>
    <row r="2814" spans="5:9" x14ac:dyDescent="0.25">
      <c r="E2814" s="135"/>
      <c r="F2814" s="135"/>
      <c r="G2814" s="135"/>
      <c r="H2814" s="135"/>
      <c r="I2814" s="135"/>
    </row>
    <row r="2815" spans="5:9" x14ac:dyDescent="0.25">
      <c r="E2815" s="135"/>
      <c r="F2815" s="135"/>
      <c r="G2815" s="135"/>
      <c r="H2815" s="135"/>
      <c r="I2815" s="135"/>
    </row>
    <row r="2816" spans="5:9" x14ac:dyDescent="0.25">
      <c r="E2816" s="135"/>
      <c r="F2816" s="135"/>
      <c r="G2816" s="135"/>
      <c r="H2816" s="135"/>
      <c r="I2816" s="135"/>
    </row>
    <row r="2817" spans="5:9" x14ac:dyDescent="0.25">
      <c r="E2817" s="135"/>
      <c r="F2817" s="135"/>
      <c r="G2817" s="135"/>
      <c r="H2817" s="135"/>
      <c r="I2817" s="135"/>
    </row>
    <row r="2818" spans="5:9" x14ac:dyDescent="0.25">
      <c r="E2818" s="135"/>
      <c r="F2818" s="135"/>
      <c r="G2818" s="135"/>
      <c r="H2818" s="135"/>
      <c r="I2818" s="135"/>
    </row>
    <row r="2819" spans="5:9" x14ac:dyDescent="0.25">
      <c r="E2819" s="135"/>
      <c r="F2819" s="135"/>
      <c r="G2819" s="135"/>
      <c r="H2819" s="135"/>
      <c r="I2819" s="135"/>
    </row>
    <row r="2820" spans="5:9" x14ac:dyDescent="0.25">
      <c r="E2820" s="135"/>
      <c r="F2820" s="135"/>
      <c r="G2820" s="135"/>
      <c r="H2820" s="135"/>
      <c r="I2820" s="135"/>
    </row>
    <row r="2821" spans="5:9" x14ac:dyDescent="0.25">
      <c r="E2821" s="135"/>
      <c r="F2821" s="135"/>
      <c r="G2821" s="135"/>
      <c r="H2821" s="135"/>
      <c r="I2821" s="135"/>
    </row>
    <row r="2822" spans="5:9" x14ac:dyDescent="0.25">
      <c r="E2822" s="135"/>
      <c r="F2822" s="135"/>
      <c r="G2822" s="135"/>
      <c r="H2822" s="135"/>
      <c r="I2822" s="135"/>
    </row>
    <row r="2823" spans="5:9" x14ac:dyDescent="0.25">
      <c r="E2823" s="135"/>
      <c r="F2823" s="135"/>
      <c r="G2823" s="135"/>
      <c r="H2823" s="135"/>
      <c r="I2823" s="135"/>
    </row>
    <row r="2824" spans="5:9" x14ac:dyDescent="0.25">
      <c r="E2824" s="135"/>
      <c r="F2824" s="135"/>
      <c r="G2824" s="135"/>
      <c r="H2824" s="135"/>
      <c r="I2824" s="135"/>
    </row>
    <row r="2825" spans="5:9" x14ac:dyDescent="0.25">
      <c r="E2825" s="135"/>
      <c r="F2825" s="135"/>
      <c r="G2825" s="135"/>
      <c r="H2825" s="135"/>
      <c r="I2825" s="135"/>
    </row>
    <row r="2826" spans="5:9" x14ac:dyDescent="0.25">
      <c r="E2826" s="135"/>
      <c r="F2826" s="135"/>
      <c r="G2826" s="135"/>
      <c r="H2826" s="135"/>
      <c r="I2826" s="135"/>
    </row>
    <row r="2827" spans="5:9" x14ac:dyDescent="0.25">
      <c r="E2827" s="135"/>
      <c r="F2827" s="135"/>
      <c r="G2827" s="135"/>
      <c r="H2827" s="135"/>
      <c r="I2827" s="135"/>
    </row>
    <row r="2828" spans="5:9" x14ac:dyDescent="0.25">
      <c r="E2828" s="135"/>
      <c r="F2828" s="135"/>
      <c r="G2828" s="135"/>
      <c r="H2828" s="135"/>
      <c r="I2828" s="135"/>
    </row>
    <row r="2829" spans="5:9" x14ac:dyDescent="0.25">
      <c r="E2829" s="135"/>
      <c r="F2829" s="135"/>
      <c r="G2829" s="135"/>
      <c r="H2829" s="135"/>
      <c r="I2829" s="135"/>
    </row>
    <row r="2830" spans="5:9" x14ac:dyDescent="0.25">
      <c r="E2830" s="135"/>
      <c r="F2830" s="135"/>
      <c r="G2830" s="135"/>
      <c r="H2830" s="135"/>
      <c r="I2830" s="135"/>
    </row>
    <row r="2831" spans="5:9" x14ac:dyDescent="0.25">
      <c r="E2831" s="135"/>
      <c r="F2831" s="135"/>
      <c r="G2831" s="135"/>
      <c r="H2831" s="135"/>
      <c r="I2831" s="135"/>
    </row>
    <row r="2832" spans="5:9" x14ac:dyDescent="0.25">
      <c r="E2832" s="135"/>
      <c r="F2832" s="135"/>
      <c r="G2832" s="135"/>
      <c r="H2832" s="135"/>
      <c r="I2832" s="135"/>
    </row>
    <row r="2833" spans="5:9" x14ac:dyDescent="0.25">
      <c r="E2833" s="135"/>
      <c r="F2833" s="135"/>
      <c r="G2833" s="135"/>
      <c r="H2833" s="135"/>
      <c r="I2833" s="135"/>
    </row>
    <row r="2834" spans="5:9" x14ac:dyDescent="0.25">
      <c r="E2834" s="135"/>
      <c r="F2834" s="135"/>
      <c r="G2834" s="135"/>
      <c r="H2834" s="135"/>
      <c r="I2834" s="135"/>
    </row>
    <row r="2835" spans="5:9" x14ac:dyDescent="0.25">
      <c r="E2835" s="135"/>
      <c r="F2835" s="135"/>
      <c r="G2835" s="135"/>
      <c r="H2835" s="135"/>
      <c r="I2835" s="135"/>
    </row>
    <row r="2836" spans="5:9" x14ac:dyDescent="0.25">
      <c r="E2836" s="135"/>
      <c r="F2836" s="135"/>
      <c r="G2836" s="135"/>
      <c r="H2836" s="135"/>
      <c r="I2836" s="135"/>
    </row>
    <row r="2837" spans="5:9" x14ac:dyDescent="0.25">
      <c r="E2837" s="135"/>
      <c r="F2837" s="135"/>
      <c r="G2837" s="135"/>
      <c r="H2837" s="135"/>
      <c r="I2837" s="135"/>
    </row>
    <row r="2838" spans="5:9" x14ac:dyDescent="0.25">
      <c r="E2838" s="135"/>
      <c r="F2838" s="135"/>
      <c r="G2838" s="135"/>
      <c r="H2838" s="135"/>
      <c r="I2838" s="135"/>
    </row>
    <row r="2839" spans="5:9" x14ac:dyDescent="0.25">
      <c r="E2839" s="135"/>
      <c r="F2839" s="135"/>
      <c r="G2839" s="135"/>
      <c r="H2839" s="135"/>
      <c r="I2839" s="135"/>
    </row>
    <row r="2840" spans="5:9" x14ac:dyDescent="0.25">
      <c r="E2840" s="135"/>
      <c r="F2840" s="135"/>
      <c r="G2840" s="135"/>
      <c r="H2840" s="135"/>
      <c r="I2840" s="135"/>
    </row>
    <row r="2841" spans="5:9" x14ac:dyDescent="0.25">
      <c r="E2841" s="135"/>
      <c r="F2841" s="135"/>
      <c r="G2841" s="135"/>
      <c r="H2841" s="135"/>
      <c r="I2841" s="135"/>
    </row>
    <row r="2842" spans="5:9" x14ac:dyDescent="0.25">
      <c r="E2842" s="135"/>
      <c r="F2842" s="135"/>
      <c r="G2842" s="135"/>
      <c r="H2842" s="135"/>
      <c r="I2842" s="135"/>
    </row>
    <row r="2843" spans="5:9" x14ac:dyDescent="0.25">
      <c r="E2843" s="135"/>
      <c r="F2843" s="135"/>
      <c r="G2843" s="135"/>
      <c r="H2843" s="135"/>
      <c r="I2843" s="135"/>
    </row>
    <row r="2844" spans="5:9" x14ac:dyDescent="0.25">
      <c r="E2844" s="135"/>
      <c r="F2844" s="135"/>
      <c r="G2844" s="135"/>
      <c r="H2844" s="135"/>
      <c r="I2844" s="135"/>
    </row>
    <row r="2845" spans="5:9" x14ac:dyDescent="0.25">
      <c r="E2845" s="135"/>
      <c r="F2845" s="135"/>
      <c r="G2845" s="135"/>
      <c r="H2845" s="135"/>
      <c r="I2845" s="135"/>
    </row>
    <row r="2846" spans="5:9" x14ac:dyDescent="0.25">
      <c r="E2846" s="135"/>
      <c r="F2846" s="135"/>
      <c r="G2846" s="135"/>
      <c r="H2846" s="135"/>
      <c r="I2846" s="135"/>
    </row>
    <row r="2847" spans="5:9" x14ac:dyDescent="0.25">
      <c r="E2847" s="135"/>
      <c r="F2847" s="135"/>
      <c r="G2847" s="135"/>
      <c r="H2847" s="135"/>
      <c r="I2847" s="135"/>
    </row>
    <row r="2848" spans="5:9" x14ac:dyDescent="0.25">
      <c r="E2848" s="135"/>
      <c r="F2848" s="135"/>
      <c r="G2848" s="135"/>
      <c r="H2848" s="135"/>
      <c r="I2848" s="135"/>
    </row>
    <row r="2849" spans="5:9" x14ac:dyDescent="0.25">
      <c r="E2849" s="135"/>
      <c r="F2849" s="135"/>
      <c r="G2849" s="135"/>
      <c r="H2849" s="135"/>
      <c r="I2849" s="135"/>
    </row>
    <row r="2850" spans="5:9" x14ac:dyDescent="0.25">
      <c r="E2850" s="135"/>
      <c r="F2850" s="135"/>
      <c r="G2850" s="135"/>
      <c r="H2850" s="135"/>
      <c r="I2850" s="135"/>
    </row>
    <row r="2851" spans="5:9" x14ac:dyDescent="0.25">
      <c r="E2851" s="135"/>
      <c r="F2851" s="135"/>
      <c r="G2851" s="135"/>
      <c r="H2851" s="135"/>
      <c r="I2851" s="135"/>
    </row>
    <row r="2852" spans="5:9" x14ac:dyDescent="0.25">
      <c r="E2852" s="135"/>
      <c r="F2852" s="135"/>
      <c r="G2852" s="135"/>
      <c r="H2852" s="135"/>
      <c r="I2852" s="135"/>
    </row>
    <row r="2853" spans="5:9" x14ac:dyDescent="0.25">
      <c r="E2853" s="135"/>
      <c r="F2853" s="135"/>
      <c r="G2853" s="135"/>
      <c r="H2853" s="135"/>
      <c r="I2853" s="135"/>
    </row>
    <row r="2854" spans="5:9" x14ac:dyDescent="0.25">
      <c r="E2854" s="135"/>
      <c r="F2854" s="135"/>
      <c r="G2854" s="135"/>
      <c r="H2854" s="135"/>
      <c r="I2854" s="135"/>
    </row>
    <row r="2855" spans="5:9" x14ac:dyDescent="0.25">
      <c r="E2855" s="135"/>
      <c r="F2855" s="135"/>
      <c r="G2855" s="135"/>
      <c r="H2855" s="135"/>
      <c r="I2855" s="135"/>
    </row>
    <row r="2856" spans="5:9" x14ac:dyDescent="0.25">
      <c r="E2856" s="135"/>
      <c r="F2856" s="135"/>
      <c r="G2856" s="135"/>
      <c r="H2856" s="135"/>
      <c r="I2856" s="135"/>
    </row>
    <row r="2857" spans="5:9" x14ac:dyDescent="0.25">
      <c r="E2857" s="135"/>
      <c r="F2857" s="135"/>
      <c r="G2857" s="135"/>
      <c r="H2857" s="135"/>
      <c r="I2857" s="135"/>
    </row>
    <row r="2858" spans="5:9" x14ac:dyDescent="0.25">
      <c r="E2858" s="135"/>
      <c r="F2858" s="135"/>
      <c r="G2858" s="135"/>
      <c r="H2858" s="135"/>
      <c r="I2858" s="135"/>
    </row>
    <row r="2859" spans="5:9" x14ac:dyDescent="0.25">
      <c r="E2859" s="135"/>
      <c r="F2859" s="135"/>
      <c r="G2859" s="135"/>
      <c r="H2859" s="135"/>
      <c r="I2859" s="135"/>
    </row>
    <row r="2860" spans="5:9" x14ac:dyDescent="0.25">
      <c r="E2860" s="135"/>
      <c r="F2860" s="135"/>
      <c r="G2860" s="135"/>
      <c r="H2860" s="135"/>
      <c r="I2860" s="135"/>
    </row>
    <row r="2861" spans="5:9" x14ac:dyDescent="0.25">
      <c r="E2861" s="135"/>
      <c r="F2861" s="135"/>
      <c r="G2861" s="135"/>
      <c r="H2861" s="135"/>
      <c r="I2861" s="135"/>
    </row>
    <row r="2862" spans="5:9" x14ac:dyDescent="0.25">
      <c r="E2862" s="135"/>
      <c r="F2862" s="135"/>
      <c r="G2862" s="135"/>
      <c r="H2862" s="135"/>
      <c r="I2862" s="135"/>
    </row>
    <row r="2863" spans="5:9" x14ac:dyDescent="0.25">
      <c r="E2863" s="135"/>
      <c r="F2863" s="135"/>
      <c r="G2863" s="135"/>
      <c r="H2863" s="135"/>
      <c r="I2863" s="135"/>
    </row>
    <row r="2864" spans="5:9" x14ac:dyDescent="0.25">
      <c r="E2864" s="135"/>
      <c r="F2864" s="135"/>
      <c r="G2864" s="135"/>
      <c r="H2864" s="135"/>
      <c r="I2864" s="135"/>
    </row>
    <row r="2865" spans="5:9" x14ac:dyDescent="0.25">
      <c r="E2865" s="135"/>
      <c r="F2865" s="135"/>
      <c r="G2865" s="135"/>
      <c r="H2865" s="135"/>
      <c r="I2865" s="135"/>
    </row>
    <row r="2866" spans="5:9" x14ac:dyDescent="0.25">
      <c r="E2866" s="135"/>
      <c r="F2866" s="135"/>
      <c r="G2866" s="135"/>
      <c r="H2866" s="135"/>
      <c r="I2866" s="135"/>
    </row>
    <row r="2867" spans="5:9" x14ac:dyDescent="0.25">
      <c r="E2867" s="135"/>
      <c r="F2867" s="135"/>
      <c r="G2867" s="135"/>
      <c r="H2867" s="135"/>
      <c r="I2867" s="135"/>
    </row>
    <row r="2868" spans="5:9" x14ac:dyDescent="0.25">
      <c r="E2868" s="135"/>
      <c r="F2868" s="135"/>
      <c r="G2868" s="135"/>
      <c r="H2868" s="135"/>
      <c r="I2868" s="135"/>
    </row>
    <row r="2869" spans="5:9" x14ac:dyDescent="0.25">
      <c r="E2869" s="135"/>
      <c r="F2869" s="135"/>
      <c r="G2869" s="135"/>
      <c r="H2869" s="135"/>
      <c r="I2869" s="135"/>
    </row>
    <row r="2870" spans="5:9" x14ac:dyDescent="0.25">
      <c r="E2870" s="135"/>
      <c r="F2870" s="135"/>
      <c r="G2870" s="135"/>
      <c r="H2870" s="135"/>
      <c r="I2870" s="135"/>
    </row>
    <row r="2871" spans="5:9" x14ac:dyDescent="0.25">
      <c r="E2871" s="135"/>
      <c r="F2871" s="135"/>
      <c r="G2871" s="135"/>
      <c r="H2871" s="135"/>
      <c r="I2871" s="135"/>
    </row>
    <row r="2872" spans="5:9" x14ac:dyDescent="0.25">
      <c r="E2872" s="135"/>
      <c r="F2872" s="135"/>
      <c r="G2872" s="135"/>
      <c r="H2872" s="135"/>
      <c r="I2872" s="135"/>
    </row>
    <row r="2873" spans="5:9" x14ac:dyDescent="0.25">
      <c r="E2873" s="135"/>
      <c r="F2873" s="135"/>
      <c r="G2873" s="135"/>
      <c r="H2873" s="135"/>
      <c r="I2873" s="135"/>
    </row>
    <row r="2874" spans="5:9" x14ac:dyDescent="0.25">
      <c r="E2874" s="135"/>
      <c r="F2874" s="135"/>
      <c r="G2874" s="135"/>
      <c r="H2874" s="135"/>
      <c r="I2874" s="135"/>
    </row>
    <row r="2875" spans="5:9" x14ac:dyDescent="0.25">
      <c r="E2875" s="135"/>
      <c r="F2875" s="135"/>
      <c r="G2875" s="135"/>
      <c r="H2875" s="135"/>
      <c r="I2875" s="135"/>
    </row>
    <row r="2876" spans="5:9" x14ac:dyDescent="0.25">
      <c r="E2876" s="135"/>
      <c r="F2876" s="135"/>
      <c r="G2876" s="135"/>
      <c r="H2876" s="135"/>
      <c r="I2876" s="135"/>
    </row>
    <row r="2877" spans="5:9" x14ac:dyDescent="0.25">
      <c r="E2877" s="135"/>
      <c r="F2877" s="135"/>
      <c r="G2877" s="135"/>
      <c r="H2877" s="135"/>
      <c r="I2877" s="135"/>
    </row>
    <row r="2878" spans="5:9" x14ac:dyDescent="0.25">
      <c r="E2878" s="135"/>
      <c r="F2878" s="135"/>
      <c r="G2878" s="135"/>
      <c r="H2878" s="135"/>
      <c r="I2878" s="135"/>
    </row>
    <row r="2879" spans="5:9" x14ac:dyDescent="0.25">
      <c r="E2879" s="135"/>
      <c r="F2879" s="135"/>
      <c r="G2879" s="135"/>
      <c r="H2879" s="135"/>
      <c r="I2879" s="135"/>
    </row>
    <row r="2880" spans="5:9" x14ac:dyDescent="0.25">
      <c r="E2880" s="135"/>
      <c r="F2880" s="135"/>
      <c r="G2880" s="135"/>
      <c r="H2880" s="135"/>
      <c r="I2880" s="135"/>
    </row>
    <row r="2881" spans="5:9" x14ac:dyDescent="0.25">
      <c r="E2881" s="135"/>
      <c r="F2881" s="135"/>
      <c r="G2881" s="135"/>
      <c r="H2881" s="135"/>
      <c r="I2881" s="135"/>
    </row>
    <row r="2882" spans="5:9" x14ac:dyDescent="0.25">
      <c r="E2882" s="135"/>
      <c r="F2882" s="135"/>
      <c r="G2882" s="135"/>
      <c r="H2882" s="135"/>
      <c r="I2882" s="135"/>
    </row>
    <row r="2883" spans="5:9" x14ac:dyDescent="0.25">
      <c r="E2883" s="135"/>
      <c r="F2883" s="135"/>
      <c r="G2883" s="135"/>
      <c r="H2883" s="135"/>
      <c r="I2883" s="135"/>
    </row>
    <row r="2884" spans="5:9" x14ac:dyDescent="0.25">
      <c r="E2884" s="135"/>
      <c r="F2884" s="135"/>
      <c r="G2884" s="135"/>
      <c r="H2884" s="135"/>
      <c r="I2884" s="135"/>
    </row>
    <row r="2885" spans="5:9" x14ac:dyDescent="0.25">
      <c r="E2885" s="135"/>
      <c r="F2885" s="135"/>
      <c r="G2885" s="135"/>
      <c r="H2885" s="135"/>
      <c r="I2885" s="135"/>
    </row>
    <row r="2886" spans="5:9" x14ac:dyDescent="0.25">
      <c r="E2886" s="135"/>
      <c r="F2886" s="135"/>
      <c r="G2886" s="135"/>
      <c r="H2886" s="135"/>
      <c r="I2886" s="135"/>
    </row>
    <row r="2887" spans="5:9" x14ac:dyDescent="0.25">
      <c r="E2887" s="135"/>
      <c r="F2887" s="135"/>
      <c r="G2887" s="135"/>
      <c r="H2887" s="135"/>
      <c r="I2887" s="135"/>
    </row>
    <row r="2888" spans="5:9" x14ac:dyDescent="0.25">
      <c r="E2888" s="135"/>
      <c r="F2888" s="135"/>
      <c r="G2888" s="135"/>
      <c r="H2888" s="135"/>
      <c r="I2888" s="135"/>
    </row>
    <row r="2889" spans="5:9" x14ac:dyDescent="0.25">
      <c r="E2889" s="135"/>
      <c r="F2889" s="135"/>
      <c r="G2889" s="135"/>
      <c r="H2889" s="135"/>
      <c r="I2889" s="135"/>
    </row>
    <row r="2890" spans="5:9" x14ac:dyDescent="0.25">
      <c r="E2890" s="135"/>
      <c r="F2890" s="135"/>
      <c r="G2890" s="135"/>
      <c r="H2890" s="135"/>
      <c r="I2890" s="135"/>
    </row>
    <row r="2891" spans="5:9" x14ac:dyDescent="0.25">
      <c r="E2891" s="135"/>
      <c r="F2891" s="135"/>
      <c r="G2891" s="135"/>
      <c r="H2891" s="135"/>
      <c r="I2891" s="135"/>
    </row>
    <row r="2892" spans="5:9" x14ac:dyDescent="0.25">
      <c r="E2892" s="135"/>
      <c r="F2892" s="135"/>
      <c r="G2892" s="135"/>
      <c r="H2892" s="135"/>
      <c r="I2892" s="135"/>
    </row>
    <row r="2893" spans="5:9" x14ac:dyDescent="0.25">
      <c r="E2893" s="135"/>
      <c r="F2893" s="135"/>
      <c r="G2893" s="135"/>
      <c r="H2893" s="135"/>
      <c r="I2893" s="135"/>
    </row>
    <row r="2894" spans="5:9" x14ac:dyDescent="0.25">
      <c r="E2894" s="135"/>
      <c r="F2894" s="135"/>
      <c r="G2894" s="135"/>
      <c r="H2894" s="135"/>
      <c r="I2894" s="135"/>
    </row>
    <row r="2895" spans="5:9" x14ac:dyDescent="0.25">
      <c r="E2895" s="135"/>
      <c r="F2895" s="135"/>
      <c r="G2895" s="135"/>
      <c r="H2895" s="135"/>
      <c r="I2895" s="135"/>
    </row>
    <row r="2896" spans="5:9" x14ac:dyDescent="0.25">
      <c r="E2896" s="135"/>
      <c r="F2896" s="135"/>
      <c r="G2896" s="135"/>
      <c r="H2896" s="135"/>
      <c r="I2896" s="135"/>
    </row>
    <row r="2897" spans="5:9" x14ac:dyDescent="0.25">
      <c r="E2897" s="135"/>
      <c r="F2897" s="135"/>
      <c r="G2897" s="135"/>
      <c r="H2897" s="135"/>
      <c r="I2897" s="135"/>
    </row>
    <row r="2898" spans="5:9" x14ac:dyDescent="0.25">
      <c r="E2898" s="135"/>
      <c r="F2898" s="135"/>
      <c r="G2898" s="135"/>
      <c r="H2898" s="135"/>
      <c r="I2898" s="135"/>
    </row>
    <row r="2899" spans="5:9" x14ac:dyDescent="0.25">
      <c r="E2899" s="135"/>
      <c r="F2899" s="135"/>
      <c r="G2899" s="135"/>
      <c r="H2899" s="135"/>
      <c r="I2899" s="135"/>
    </row>
    <row r="2900" spans="5:9" x14ac:dyDescent="0.25">
      <c r="E2900" s="135"/>
      <c r="F2900" s="135"/>
      <c r="G2900" s="135"/>
      <c r="H2900" s="135"/>
      <c r="I2900" s="135"/>
    </row>
    <row r="2901" spans="5:9" x14ac:dyDescent="0.25">
      <c r="E2901" s="135"/>
      <c r="F2901" s="135"/>
      <c r="G2901" s="135"/>
      <c r="H2901" s="135"/>
      <c r="I2901" s="135"/>
    </row>
    <row r="2902" spans="5:9" x14ac:dyDescent="0.25">
      <c r="E2902" s="135"/>
      <c r="F2902" s="135"/>
      <c r="G2902" s="135"/>
      <c r="H2902" s="135"/>
      <c r="I2902" s="135"/>
    </row>
    <row r="2903" spans="5:9" x14ac:dyDescent="0.25">
      <c r="E2903" s="135"/>
      <c r="F2903" s="135"/>
      <c r="G2903" s="135"/>
      <c r="H2903" s="135"/>
      <c r="I2903" s="135"/>
    </row>
    <row r="2904" spans="5:9" x14ac:dyDescent="0.25">
      <c r="E2904" s="135"/>
      <c r="F2904" s="135"/>
      <c r="G2904" s="135"/>
      <c r="H2904" s="135"/>
      <c r="I2904" s="135"/>
    </row>
    <row r="2905" spans="5:9" x14ac:dyDescent="0.25">
      <c r="E2905" s="135"/>
      <c r="F2905" s="135"/>
      <c r="G2905" s="135"/>
      <c r="H2905" s="135"/>
      <c r="I2905" s="135"/>
    </row>
    <row r="2906" spans="5:9" x14ac:dyDescent="0.25">
      <c r="E2906" s="135"/>
      <c r="F2906" s="135"/>
      <c r="G2906" s="135"/>
      <c r="H2906" s="135"/>
      <c r="I2906" s="135"/>
    </row>
    <row r="2907" spans="5:9" x14ac:dyDescent="0.25">
      <c r="E2907" s="135"/>
      <c r="F2907" s="135"/>
      <c r="G2907" s="135"/>
      <c r="H2907" s="135"/>
      <c r="I2907" s="135"/>
    </row>
    <row r="2908" spans="5:9" x14ac:dyDescent="0.25">
      <c r="E2908" s="135"/>
      <c r="F2908" s="135"/>
      <c r="G2908" s="135"/>
      <c r="H2908" s="135"/>
      <c r="I2908" s="135"/>
    </row>
    <row r="2909" spans="5:9" x14ac:dyDescent="0.25">
      <c r="E2909" s="135"/>
      <c r="F2909" s="135"/>
      <c r="G2909" s="135"/>
      <c r="H2909" s="135"/>
      <c r="I2909" s="135"/>
    </row>
    <row r="2910" spans="5:9" x14ac:dyDescent="0.25">
      <c r="E2910" s="135"/>
      <c r="F2910" s="135"/>
      <c r="G2910" s="135"/>
      <c r="H2910" s="135"/>
      <c r="I2910" s="135"/>
    </row>
    <row r="2911" spans="5:9" x14ac:dyDescent="0.25">
      <c r="E2911" s="135"/>
      <c r="F2911" s="135"/>
      <c r="G2911" s="135"/>
      <c r="H2911" s="135"/>
      <c r="I2911" s="135"/>
    </row>
    <row r="2912" spans="5:9" x14ac:dyDescent="0.25">
      <c r="E2912" s="135"/>
      <c r="F2912" s="135"/>
      <c r="G2912" s="135"/>
      <c r="H2912" s="135"/>
      <c r="I2912" s="135"/>
    </row>
    <row r="2913" spans="5:9" x14ac:dyDescent="0.25">
      <c r="E2913" s="135"/>
      <c r="F2913" s="135"/>
      <c r="G2913" s="135"/>
      <c r="H2913" s="135"/>
      <c r="I2913" s="135"/>
    </row>
    <row r="2914" spans="5:9" x14ac:dyDescent="0.25">
      <c r="E2914" s="135"/>
      <c r="F2914" s="135"/>
      <c r="G2914" s="135"/>
      <c r="H2914" s="135"/>
      <c r="I2914" s="135"/>
    </row>
    <row r="2915" spans="5:9" x14ac:dyDescent="0.25">
      <c r="E2915" s="135"/>
      <c r="F2915" s="135"/>
      <c r="G2915" s="135"/>
      <c r="H2915" s="135"/>
      <c r="I2915" s="135"/>
    </row>
    <row r="2916" spans="5:9" x14ac:dyDescent="0.25">
      <c r="E2916" s="135"/>
      <c r="F2916" s="135"/>
      <c r="G2916" s="135"/>
      <c r="H2916" s="135"/>
      <c r="I2916" s="135"/>
    </row>
    <row r="2917" spans="5:9" x14ac:dyDescent="0.25">
      <c r="E2917" s="135"/>
      <c r="F2917" s="135"/>
      <c r="G2917" s="135"/>
      <c r="H2917" s="135"/>
      <c r="I2917" s="135"/>
    </row>
    <row r="2918" spans="5:9" x14ac:dyDescent="0.25">
      <c r="E2918" s="135"/>
      <c r="F2918" s="135"/>
      <c r="G2918" s="135"/>
      <c r="H2918" s="135"/>
      <c r="I2918" s="135"/>
    </row>
    <row r="2919" spans="5:9" x14ac:dyDescent="0.25">
      <c r="E2919" s="135"/>
      <c r="F2919" s="135"/>
      <c r="G2919" s="135"/>
      <c r="H2919" s="135"/>
      <c r="I2919" s="135"/>
    </row>
    <row r="2920" spans="5:9" x14ac:dyDescent="0.25">
      <c r="E2920" s="135"/>
      <c r="F2920" s="135"/>
      <c r="G2920" s="135"/>
      <c r="H2920" s="135"/>
      <c r="I2920" s="135"/>
    </row>
    <row r="2921" spans="5:9" x14ac:dyDescent="0.25">
      <c r="E2921" s="135"/>
      <c r="F2921" s="135"/>
      <c r="G2921" s="135"/>
      <c r="H2921" s="135"/>
      <c r="I2921" s="135"/>
    </row>
    <row r="2922" spans="5:9" x14ac:dyDescent="0.25">
      <c r="E2922" s="135"/>
      <c r="F2922" s="135"/>
      <c r="G2922" s="135"/>
      <c r="H2922" s="135"/>
      <c r="I2922" s="135"/>
    </row>
    <row r="2923" spans="5:9" x14ac:dyDescent="0.25">
      <c r="E2923" s="135"/>
      <c r="F2923" s="135"/>
      <c r="G2923" s="135"/>
      <c r="H2923" s="135"/>
      <c r="I2923" s="135"/>
    </row>
    <row r="2924" spans="5:9" x14ac:dyDescent="0.25">
      <c r="E2924" s="135"/>
      <c r="F2924" s="135"/>
      <c r="G2924" s="135"/>
      <c r="H2924" s="135"/>
      <c r="I2924" s="135"/>
    </row>
    <row r="2925" spans="5:9" x14ac:dyDescent="0.25">
      <c r="E2925" s="135"/>
      <c r="F2925" s="135"/>
      <c r="G2925" s="135"/>
      <c r="H2925" s="135"/>
      <c r="I2925" s="135"/>
    </row>
    <row r="2926" spans="5:9" x14ac:dyDescent="0.25">
      <c r="E2926" s="135"/>
      <c r="F2926" s="135"/>
      <c r="G2926" s="135"/>
      <c r="H2926" s="135"/>
      <c r="I2926" s="135"/>
    </row>
    <row r="2927" spans="5:9" x14ac:dyDescent="0.25">
      <c r="E2927" s="135"/>
      <c r="F2927" s="135"/>
      <c r="G2927" s="135"/>
      <c r="H2927" s="135"/>
      <c r="I2927" s="135"/>
    </row>
    <row r="2928" spans="5:9" x14ac:dyDescent="0.25">
      <c r="E2928" s="135"/>
      <c r="F2928" s="135"/>
      <c r="G2928" s="135"/>
      <c r="H2928" s="135"/>
      <c r="I2928" s="135"/>
    </row>
    <row r="2929" spans="5:9" x14ac:dyDescent="0.25">
      <c r="E2929" s="135"/>
      <c r="F2929" s="135"/>
      <c r="G2929" s="135"/>
      <c r="H2929" s="135"/>
      <c r="I2929" s="135"/>
    </row>
    <row r="2930" spans="5:9" x14ac:dyDescent="0.25">
      <c r="E2930" s="135"/>
      <c r="F2930" s="135"/>
      <c r="G2930" s="135"/>
      <c r="H2930" s="135"/>
      <c r="I2930" s="135"/>
    </row>
    <row r="2931" spans="5:9" x14ac:dyDescent="0.25">
      <c r="E2931" s="135"/>
      <c r="F2931" s="135"/>
      <c r="G2931" s="135"/>
      <c r="H2931" s="135"/>
      <c r="I2931" s="135"/>
    </row>
    <row r="2932" spans="5:9" x14ac:dyDescent="0.25">
      <c r="E2932" s="135"/>
      <c r="F2932" s="135"/>
      <c r="G2932" s="135"/>
      <c r="H2932" s="135"/>
      <c r="I2932" s="135"/>
    </row>
    <row r="2933" spans="5:9" x14ac:dyDescent="0.25">
      <c r="E2933" s="135"/>
      <c r="F2933" s="135"/>
      <c r="G2933" s="135"/>
      <c r="H2933" s="135"/>
      <c r="I2933" s="135"/>
    </row>
    <row r="2934" spans="5:9" x14ac:dyDescent="0.25">
      <c r="E2934" s="135"/>
      <c r="F2934" s="135"/>
      <c r="G2934" s="135"/>
      <c r="H2934" s="135"/>
      <c r="I2934" s="135"/>
    </row>
    <row r="2935" spans="5:9" x14ac:dyDescent="0.25">
      <c r="E2935" s="135"/>
      <c r="F2935" s="135"/>
      <c r="G2935" s="135"/>
      <c r="H2935" s="135"/>
      <c r="I2935" s="135"/>
    </row>
    <row r="2936" spans="5:9" x14ac:dyDescent="0.25">
      <c r="E2936" s="135"/>
      <c r="F2936" s="135"/>
      <c r="G2936" s="135"/>
      <c r="H2936" s="135"/>
      <c r="I2936" s="135"/>
    </row>
    <row r="2937" spans="5:9" x14ac:dyDescent="0.25">
      <c r="E2937" s="135"/>
      <c r="F2937" s="135"/>
      <c r="G2937" s="135"/>
      <c r="H2937" s="135"/>
      <c r="I2937" s="135"/>
    </row>
    <row r="2938" spans="5:9" x14ac:dyDescent="0.25">
      <c r="E2938" s="135"/>
      <c r="F2938" s="135"/>
      <c r="G2938" s="135"/>
      <c r="H2938" s="135"/>
      <c r="I2938" s="135"/>
    </row>
    <row r="2939" spans="5:9" x14ac:dyDescent="0.25">
      <c r="E2939" s="135"/>
      <c r="F2939" s="135"/>
      <c r="G2939" s="135"/>
      <c r="H2939" s="135"/>
      <c r="I2939" s="135"/>
    </row>
    <row r="2940" spans="5:9" x14ac:dyDescent="0.25">
      <c r="E2940" s="135"/>
      <c r="F2940" s="135"/>
      <c r="G2940" s="135"/>
      <c r="H2940" s="135"/>
      <c r="I2940" s="135"/>
    </row>
    <row r="2941" spans="5:9" x14ac:dyDescent="0.25">
      <c r="E2941" s="135"/>
      <c r="F2941" s="135"/>
      <c r="G2941" s="135"/>
      <c r="H2941" s="135"/>
      <c r="I2941" s="135"/>
    </row>
    <row r="2942" spans="5:9" x14ac:dyDescent="0.25">
      <c r="E2942" s="135"/>
      <c r="F2942" s="135"/>
      <c r="G2942" s="135"/>
      <c r="H2942" s="135"/>
      <c r="I2942" s="135"/>
    </row>
    <row r="2943" spans="5:9" x14ac:dyDescent="0.25">
      <c r="E2943" s="135"/>
      <c r="F2943" s="135"/>
      <c r="G2943" s="135"/>
      <c r="H2943" s="135"/>
      <c r="I2943" s="135"/>
    </row>
    <row r="2944" spans="5:9" x14ac:dyDescent="0.25">
      <c r="E2944" s="135"/>
      <c r="F2944" s="135"/>
      <c r="G2944" s="135"/>
      <c r="H2944" s="135"/>
      <c r="I2944" s="135"/>
    </row>
    <row r="2945" spans="5:9" x14ac:dyDescent="0.25">
      <c r="E2945" s="135"/>
      <c r="F2945" s="135"/>
      <c r="G2945" s="135"/>
      <c r="H2945" s="135"/>
      <c r="I2945" s="135"/>
    </row>
    <row r="2946" spans="5:9" x14ac:dyDescent="0.25">
      <c r="E2946" s="135"/>
      <c r="F2946" s="135"/>
      <c r="G2946" s="135"/>
      <c r="H2946" s="135"/>
      <c r="I2946" s="135"/>
    </row>
    <row r="2947" spans="5:9" x14ac:dyDescent="0.25">
      <c r="E2947" s="135"/>
      <c r="F2947" s="135"/>
      <c r="G2947" s="135"/>
      <c r="H2947" s="135"/>
      <c r="I2947" s="135"/>
    </row>
    <row r="2948" spans="5:9" x14ac:dyDescent="0.25">
      <c r="E2948" s="135"/>
      <c r="F2948" s="135"/>
      <c r="G2948" s="135"/>
      <c r="H2948" s="135"/>
      <c r="I2948" s="135"/>
    </row>
    <row r="2949" spans="5:9" x14ac:dyDescent="0.25">
      <c r="E2949" s="135"/>
      <c r="F2949" s="135"/>
      <c r="G2949" s="135"/>
      <c r="H2949" s="135"/>
      <c r="I2949" s="135"/>
    </row>
    <row r="2950" spans="5:9" x14ac:dyDescent="0.25">
      <c r="E2950" s="135"/>
      <c r="F2950" s="135"/>
      <c r="G2950" s="135"/>
      <c r="H2950" s="135"/>
      <c r="I2950" s="135"/>
    </row>
    <row r="2951" spans="5:9" x14ac:dyDescent="0.25">
      <c r="E2951" s="135"/>
      <c r="F2951" s="135"/>
      <c r="G2951" s="135"/>
      <c r="H2951" s="135"/>
      <c r="I2951" s="135"/>
    </row>
    <row r="2952" spans="5:9" x14ac:dyDescent="0.25">
      <c r="E2952" s="135"/>
      <c r="F2952" s="135"/>
      <c r="G2952" s="135"/>
      <c r="H2952" s="135"/>
      <c r="I2952" s="135"/>
    </row>
    <row r="2953" spans="5:9" x14ac:dyDescent="0.25">
      <c r="E2953" s="135"/>
      <c r="F2953" s="135"/>
      <c r="G2953" s="135"/>
      <c r="H2953" s="135"/>
      <c r="I2953" s="135"/>
    </row>
    <row r="2954" spans="5:9" x14ac:dyDescent="0.25">
      <c r="E2954" s="135"/>
      <c r="F2954" s="135"/>
      <c r="G2954" s="135"/>
      <c r="H2954" s="135"/>
      <c r="I2954" s="135"/>
    </row>
    <row r="2955" spans="5:9" x14ac:dyDescent="0.25">
      <c r="E2955" s="135"/>
      <c r="F2955" s="135"/>
      <c r="G2955" s="135"/>
      <c r="H2955" s="135"/>
      <c r="I2955" s="135"/>
    </row>
    <row r="2956" spans="5:9" x14ac:dyDescent="0.25">
      <c r="E2956" s="135"/>
      <c r="F2956" s="135"/>
      <c r="G2956" s="135"/>
      <c r="H2956" s="135"/>
      <c r="I2956" s="135"/>
    </row>
    <row r="2957" spans="5:9" x14ac:dyDescent="0.25">
      <c r="E2957" s="135"/>
      <c r="F2957" s="135"/>
      <c r="G2957" s="135"/>
      <c r="H2957" s="135"/>
      <c r="I2957" s="135"/>
    </row>
    <row r="2958" spans="5:9" x14ac:dyDescent="0.25">
      <c r="E2958" s="135"/>
      <c r="F2958" s="135"/>
      <c r="G2958" s="135"/>
      <c r="H2958" s="135"/>
      <c r="I2958" s="135"/>
    </row>
    <row r="2959" spans="5:9" x14ac:dyDescent="0.25">
      <c r="E2959" s="135"/>
      <c r="F2959" s="135"/>
      <c r="G2959" s="135"/>
      <c r="H2959" s="135"/>
      <c r="I2959" s="135"/>
    </row>
    <row r="2960" spans="5:9" x14ac:dyDescent="0.25">
      <c r="E2960" s="135"/>
      <c r="F2960" s="135"/>
      <c r="G2960" s="135"/>
      <c r="H2960" s="135"/>
      <c r="I2960" s="135"/>
    </row>
    <row r="2961" spans="5:9" x14ac:dyDescent="0.25">
      <c r="E2961" s="135"/>
      <c r="F2961" s="135"/>
      <c r="G2961" s="135"/>
      <c r="H2961" s="135"/>
      <c r="I2961" s="135"/>
    </row>
    <row r="2962" spans="5:9" x14ac:dyDescent="0.25">
      <c r="E2962" s="135"/>
      <c r="F2962" s="135"/>
      <c r="G2962" s="135"/>
      <c r="H2962" s="135"/>
      <c r="I2962" s="135"/>
    </row>
    <row r="2963" spans="5:9" x14ac:dyDescent="0.25">
      <c r="E2963" s="135"/>
      <c r="F2963" s="135"/>
      <c r="G2963" s="135"/>
      <c r="H2963" s="135"/>
      <c r="I2963" s="135"/>
    </row>
    <row r="2964" spans="5:9" x14ac:dyDescent="0.25">
      <c r="E2964" s="135"/>
      <c r="F2964" s="135"/>
      <c r="G2964" s="135"/>
      <c r="H2964" s="135"/>
      <c r="I2964" s="135"/>
    </row>
    <row r="2965" spans="5:9" x14ac:dyDescent="0.25">
      <c r="E2965" s="135"/>
      <c r="F2965" s="135"/>
      <c r="G2965" s="135"/>
      <c r="H2965" s="135"/>
      <c r="I2965" s="135"/>
    </row>
    <row r="2966" spans="5:9" x14ac:dyDescent="0.25">
      <c r="E2966" s="135"/>
      <c r="F2966" s="135"/>
      <c r="G2966" s="135"/>
      <c r="H2966" s="135"/>
      <c r="I2966" s="135"/>
    </row>
    <row r="2967" spans="5:9" x14ac:dyDescent="0.25">
      <c r="E2967" s="135"/>
      <c r="F2967" s="135"/>
      <c r="G2967" s="135"/>
      <c r="H2967" s="135"/>
      <c r="I2967" s="135"/>
    </row>
    <row r="2968" spans="5:9" x14ac:dyDescent="0.25">
      <c r="E2968" s="135"/>
      <c r="F2968" s="135"/>
      <c r="G2968" s="135"/>
      <c r="H2968" s="135"/>
      <c r="I2968" s="135"/>
    </row>
    <row r="2969" spans="5:9" x14ac:dyDescent="0.25">
      <c r="E2969" s="135"/>
      <c r="F2969" s="135"/>
      <c r="G2969" s="135"/>
      <c r="H2969" s="135"/>
      <c r="I2969" s="135"/>
    </row>
    <row r="2970" spans="5:9" x14ac:dyDescent="0.25">
      <c r="E2970" s="135"/>
      <c r="F2970" s="135"/>
      <c r="G2970" s="135"/>
      <c r="H2970" s="135"/>
      <c r="I2970" s="135"/>
    </row>
    <row r="2971" spans="5:9" x14ac:dyDescent="0.25">
      <c r="E2971" s="135"/>
      <c r="F2971" s="135"/>
      <c r="G2971" s="135"/>
      <c r="H2971" s="135"/>
      <c r="I2971" s="135"/>
    </row>
    <row r="2972" spans="5:9" x14ac:dyDescent="0.25">
      <c r="E2972" s="135"/>
      <c r="F2972" s="135"/>
      <c r="G2972" s="135"/>
      <c r="H2972" s="135"/>
      <c r="I2972" s="135"/>
    </row>
    <row r="2973" spans="5:9" x14ac:dyDescent="0.25">
      <c r="E2973" s="135"/>
      <c r="F2973" s="135"/>
      <c r="G2973" s="135"/>
      <c r="H2973" s="135"/>
      <c r="I2973" s="135"/>
    </row>
    <row r="2974" spans="5:9" x14ac:dyDescent="0.25">
      <c r="E2974" s="135"/>
      <c r="F2974" s="135"/>
      <c r="G2974" s="135"/>
      <c r="H2974" s="135"/>
      <c r="I2974" s="135"/>
    </row>
    <row r="2975" spans="5:9" x14ac:dyDescent="0.25">
      <c r="E2975" s="135"/>
      <c r="F2975" s="135"/>
      <c r="G2975" s="135"/>
      <c r="H2975" s="135"/>
      <c r="I2975" s="135"/>
    </row>
    <row r="2976" spans="5:9" x14ac:dyDescent="0.25">
      <c r="E2976" s="135"/>
      <c r="F2976" s="135"/>
      <c r="G2976" s="135"/>
      <c r="H2976" s="135"/>
      <c r="I2976" s="135"/>
    </row>
    <row r="2977" spans="5:9" x14ac:dyDescent="0.25">
      <c r="E2977" s="135"/>
      <c r="F2977" s="135"/>
      <c r="G2977" s="135"/>
      <c r="H2977" s="135"/>
      <c r="I2977" s="135"/>
    </row>
    <row r="2978" spans="5:9" x14ac:dyDescent="0.25">
      <c r="E2978" s="135"/>
      <c r="F2978" s="135"/>
      <c r="G2978" s="135"/>
      <c r="H2978" s="135"/>
      <c r="I2978" s="135"/>
    </row>
    <row r="2979" spans="5:9" x14ac:dyDescent="0.25">
      <c r="E2979" s="135"/>
      <c r="F2979" s="135"/>
      <c r="G2979" s="135"/>
      <c r="H2979" s="135"/>
      <c r="I2979" s="135"/>
    </row>
    <row r="2980" spans="5:9" x14ac:dyDescent="0.25">
      <c r="E2980" s="135"/>
      <c r="F2980" s="135"/>
      <c r="G2980" s="135"/>
      <c r="H2980" s="135"/>
      <c r="I2980" s="135"/>
    </row>
    <row r="2981" spans="5:9" x14ac:dyDescent="0.25">
      <c r="E2981" s="135"/>
      <c r="F2981" s="135"/>
      <c r="G2981" s="135"/>
      <c r="H2981" s="135"/>
      <c r="I2981" s="135"/>
    </row>
    <row r="2982" spans="5:9" x14ac:dyDescent="0.25">
      <c r="E2982" s="135"/>
      <c r="F2982" s="135"/>
      <c r="G2982" s="135"/>
      <c r="H2982" s="135"/>
      <c r="I2982" s="135"/>
    </row>
    <row r="2983" spans="5:9" x14ac:dyDescent="0.25">
      <c r="E2983" s="135"/>
      <c r="F2983" s="135"/>
      <c r="G2983" s="135"/>
      <c r="H2983" s="135"/>
      <c r="I2983" s="135"/>
    </row>
    <row r="2984" spans="5:9" x14ac:dyDescent="0.25">
      <c r="E2984" s="135"/>
      <c r="F2984" s="135"/>
      <c r="G2984" s="135"/>
      <c r="H2984" s="135"/>
      <c r="I2984" s="135"/>
    </row>
    <row r="2985" spans="5:9" x14ac:dyDescent="0.25">
      <c r="E2985" s="135"/>
      <c r="F2985" s="135"/>
      <c r="G2985" s="135"/>
      <c r="H2985" s="135"/>
      <c r="I2985" s="135"/>
    </row>
    <row r="2986" spans="5:9" x14ac:dyDescent="0.25">
      <c r="E2986" s="135"/>
      <c r="F2986" s="135"/>
      <c r="G2986" s="135"/>
      <c r="H2986" s="135"/>
      <c r="I2986" s="135"/>
    </row>
    <row r="2987" spans="5:9" x14ac:dyDescent="0.25">
      <c r="E2987" s="135"/>
      <c r="F2987" s="135"/>
      <c r="G2987" s="135"/>
      <c r="H2987" s="135"/>
      <c r="I2987" s="135"/>
    </row>
    <row r="2988" spans="5:9" x14ac:dyDescent="0.25">
      <c r="E2988" s="135"/>
      <c r="F2988" s="135"/>
      <c r="G2988" s="135"/>
      <c r="H2988" s="135"/>
      <c r="I2988" s="135"/>
    </row>
    <row r="2989" spans="5:9" x14ac:dyDescent="0.25">
      <c r="E2989" s="135"/>
      <c r="F2989" s="135"/>
      <c r="G2989" s="135"/>
      <c r="H2989" s="135"/>
      <c r="I2989" s="135"/>
    </row>
    <row r="2990" spans="5:9" x14ac:dyDescent="0.25">
      <c r="E2990" s="135"/>
      <c r="F2990" s="135"/>
      <c r="G2990" s="135"/>
      <c r="H2990" s="135"/>
      <c r="I2990" s="135"/>
    </row>
    <row r="2991" spans="5:9" x14ac:dyDescent="0.25">
      <c r="E2991" s="135"/>
      <c r="F2991" s="135"/>
      <c r="G2991" s="135"/>
      <c r="H2991" s="135"/>
      <c r="I2991" s="135"/>
    </row>
    <row r="2992" spans="5:9" x14ac:dyDescent="0.25">
      <c r="E2992" s="135"/>
      <c r="F2992" s="135"/>
      <c r="G2992" s="135"/>
      <c r="H2992" s="135"/>
      <c r="I2992" s="135"/>
    </row>
    <row r="2993" spans="5:9" x14ac:dyDescent="0.25">
      <c r="E2993" s="135"/>
      <c r="F2993" s="135"/>
      <c r="G2993" s="135"/>
      <c r="H2993" s="135"/>
      <c r="I2993" s="135"/>
    </row>
    <row r="2994" spans="5:9" x14ac:dyDescent="0.25">
      <c r="E2994" s="135"/>
      <c r="F2994" s="135"/>
      <c r="G2994" s="135"/>
      <c r="H2994" s="135"/>
      <c r="I2994" s="135"/>
    </row>
    <row r="2995" spans="5:9" x14ac:dyDescent="0.25">
      <c r="E2995" s="135"/>
      <c r="F2995" s="135"/>
      <c r="G2995" s="135"/>
      <c r="H2995" s="135"/>
      <c r="I2995" s="135"/>
    </row>
    <row r="2996" spans="5:9" x14ac:dyDescent="0.25">
      <c r="E2996" s="135"/>
      <c r="F2996" s="135"/>
      <c r="G2996" s="135"/>
      <c r="H2996" s="135"/>
      <c r="I2996" s="135"/>
    </row>
    <row r="2997" spans="5:9" x14ac:dyDescent="0.25">
      <c r="E2997" s="135"/>
      <c r="F2997" s="135"/>
      <c r="G2997" s="135"/>
      <c r="H2997" s="135"/>
      <c r="I2997" s="135"/>
    </row>
    <row r="2998" spans="5:9" x14ac:dyDescent="0.25">
      <c r="E2998" s="135"/>
      <c r="F2998" s="135"/>
      <c r="G2998" s="135"/>
      <c r="H2998" s="135"/>
      <c r="I2998" s="135"/>
    </row>
    <row r="2999" spans="5:9" x14ac:dyDescent="0.25">
      <c r="E2999" s="135"/>
      <c r="F2999" s="135"/>
      <c r="G2999" s="135"/>
      <c r="H2999" s="135"/>
      <c r="I2999" s="135"/>
    </row>
    <row r="3000" spans="5:9" x14ac:dyDescent="0.25">
      <c r="E3000" s="135"/>
      <c r="F3000" s="135"/>
      <c r="G3000" s="135"/>
      <c r="H3000" s="135"/>
      <c r="I3000" s="135"/>
    </row>
    <row r="3001" spans="5:9" x14ac:dyDescent="0.25">
      <c r="E3001" s="135"/>
      <c r="F3001" s="135"/>
      <c r="G3001" s="135"/>
      <c r="H3001" s="135"/>
      <c r="I3001" s="135"/>
    </row>
    <row r="3002" spans="5:9" x14ac:dyDescent="0.25">
      <c r="E3002" s="135"/>
      <c r="F3002" s="135"/>
      <c r="G3002" s="135"/>
      <c r="H3002" s="135"/>
      <c r="I3002" s="135"/>
    </row>
    <row r="3003" spans="5:9" x14ac:dyDescent="0.25">
      <c r="E3003" s="135"/>
      <c r="F3003" s="135"/>
      <c r="G3003" s="135"/>
      <c r="H3003" s="135"/>
      <c r="I3003" s="135"/>
    </row>
    <row r="3004" spans="5:9" x14ac:dyDescent="0.25">
      <c r="E3004" s="135"/>
      <c r="F3004" s="135"/>
      <c r="G3004" s="135"/>
      <c r="H3004" s="135"/>
      <c r="I3004" s="135"/>
    </row>
    <row r="3005" spans="5:9" x14ac:dyDescent="0.25">
      <c r="E3005" s="135"/>
      <c r="F3005" s="135"/>
      <c r="G3005" s="135"/>
      <c r="H3005" s="135"/>
      <c r="I3005" s="135"/>
    </row>
    <row r="3006" spans="5:9" x14ac:dyDescent="0.25">
      <c r="E3006" s="135"/>
      <c r="F3006" s="135"/>
      <c r="G3006" s="135"/>
      <c r="H3006" s="135"/>
      <c r="I3006" s="135"/>
    </row>
    <row r="3007" spans="5:9" x14ac:dyDescent="0.25">
      <c r="E3007" s="135"/>
      <c r="F3007" s="135"/>
      <c r="G3007" s="135"/>
      <c r="H3007" s="135"/>
      <c r="I3007" s="135"/>
    </row>
    <row r="3008" spans="5:9" x14ac:dyDescent="0.25">
      <c r="E3008" s="135"/>
      <c r="F3008" s="135"/>
      <c r="G3008" s="135"/>
      <c r="H3008" s="135"/>
      <c r="I3008" s="135"/>
    </row>
    <row r="3009" spans="5:9" x14ac:dyDescent="0.25">
      <c r="E3009" s="135"/>
      <c r="F3009" s="135"/>
      <c r="G3009" s="135"/>
      <c r="H3009" s="135"/>
      <c r="I3009" s="135"/>
    </row>
    <row r="3010" spans="5:9" x14ac:dyDescent="0.25">
      <c r="E3010" s="135"/>
      <c r="F3010" s="135"/>
      <c r="G3010" s="135"/>
      <c r="H3010" s="135"/>
      <c r="I3010" s="135"/>
    </row>
    <row r="3011" spans="5:9" x14ac:dyDescent="0.25">
      <c r="E3011" s="135"/>
      <c r="F3011" s="135"/>
      <c r="G3011" s="135"/>
      <c r="H3011" s="135"/>
      <c r="I3011" s="135"/>
    </row>
    <row r="3012" spans="5:9" x14ac:dyDescent="0.25">
      <c r="E3012" s="135"/>
      <c r="F3012" s="135"/>
      <c r="G3012" s="135"/>
      <c r="H3012" s="135"/>
      <c r="I3012" s="135"/>
    </row>
    <row r="3013" spans="5:9" x14ac:dyDescent="0.25">
      <c r="E3013" s="135"/>
      <c r="F3013" s="135"/>
      <c r="G3013" s="135"/>
      <c r="H3013" s="135"/>
      <c r="I3013" s="135"/>
    </row>
    <row r="3014" spans="5:9" x14ac:dyDescent="0.25">
      <c r="E3014" s="135"/>
      <c r="F3014" s="135"/>
      <c r="G3014" s="135"/>
      <c r="H3014" s="135"/>
      <c r="I3014" s="135"/>
    </row>
    <row r="3015" spans="5:9" x14ac:dyDescent="0.25">
      <c r="E3015" s="135"/>
      <c r="F3015" s="135"/>
      <c r="G3015" s="135"/>
      <c r="H3015" s="135"/>
      <c r="I3015" s="135"/>
    </row>
    <row r="3016" spans="5:9" x14ac:dyDescent="0.25">
      <c r="E3016" s="135"/>
      <c r="F3016" s="135"/>
      <c r="G3016" s="135"/>
      <c r="H3016" s="135"/>
      <c r="I3016" s="135"/>
    </row>
    <row r="3017" spans="5:9" x14ac:dyDescent="0.25">
      <c r="E3017" s="135"/>
      <c r="F3017" s="135"/>
      <c r="G3017" s="135"/>
      <c r="H3017" s="135"/>
      <c r="I3017" s="135"/>
    </row>
    <row r="3018" spans="5:9" x14ac:dyDescent="0.25">
      <c r="E3018" s="135"/>
      <c r="F3018" s="135"/>
      <c r="G3018" s="135"/>
      <c r="H3018" s="135"/>
      <c r="I3018" s="135"/>
    </row>
    <row r="3019" spans="5:9" x14ac:dyDescent="0.25">
      <c r="E3019" s="135"/>
      <c r="F3019" s="135"/>
      <c r="G3019" s="135"/>
      <c r="H3019" s="135"/>
      <c r="I3019" s="135"/>
    </row>
    <row r="3020" spans="5:9" x14ac:dyDescent="0.25">
      <c r="E3020" s="135"/>
      <c r="F3020" s="135"/>
      <c r="G3020" s="135"/>
      <c r="H3020" s="135"/>
      <c r="I3020" s="135"/>
    </row>
    <row r="3021" spans="5:9" x14ac:dyDescent="0.25">
      <c r="E3021" s="135"/>
      <c r="F3021" s="135"/>
      <c r="G3021" s="135"/>
      <c r="H3021" s="135"/>
      <c r="I3021" s="135"/>
    </row>
    <row r="3022" spans="5:9" x14ac:dyDescent="0.25">
      <c r="E3022" s="135"/>
      <c r="F3022" s="135"/>
      <c r="G3022" s="135"/>
      <c r="H3022" s="135"/>
      <c r="I3022" s="135"/>
    </row>
    <row r="3023" spans="5:9" x14ac:dyDescent="0.25">
      <c r="E3023" s="135"/>
      <c r="F3023" s="135"/>
      <c r="G3023" s="135"/>
      <c r="H3023" s="135"/>
      <c r="I3023" s="135"/>
    </row>
    <row r="3024" spans="5:9" x14ac:dyDescent="0.25">
      <c r="E3024" s="135"/>
      <c r="F3024" s="135"/>
      <c r="G3024" s="135"/>
      <c r="H3024" s="135"/>
      <c r="I3024" s="135"/>
    </row>
    <row r="3025" spans="5:9" x14ac:dyDescent="0.25">
      <c r="E3025" s="135"/>
      <c r="F3025" s="135"/>
      <c r="G3025" s="135"/>
      <c r="H3025" s="135"/>
      <c r="I3025" s="135"/>
    </row>
    <row r="3026" spans="5:9" x14ac:dyDescent="0.25">
      <c r="E3026" s="135"/>
      <c r="F3026" s="135"/>
      <c r="G3026" s="135"/>
      <c r="H3026" s="135"/>
      <c r="I3026" s="135"/>
    </row>
    <row r="3027" spans="5:9" x14ac:dyDescent="0.25">
      <c r="E3027" s="135"/>
      <c r="F3027" s="135"/>
      <c r="G3027" s="135"/>
      <c r="H3027" s="135"/>
      <c r="I3027" s="135"/>
    </row>
    <row r="3028" spans="5:9" x14ac:dyDescent="0.25">
      <c r="E3028" s="135"/>
      <c r="F3028" s="135"/>
      <c r="G3028" s="135"/>
      <c r="H3028" s="135"/>
      <c r="I3028" s="135"/>
    </row>
    <row r="3029" spans="5:9" x14ac:dyDescent="0.25">
      <c r="E3029" s="135"/>
      <c r="F3029" s="135"/>
      <c r="G3029" s="135"/>
      <c r="H3029" s="135"/>
      <c r="I3029" s="135"/>
    </row>
    <row r="3030" spans="5:9" x14ac:dyDescent="0.25">
      <c r="E3030" s="135"/>
      <c r="F3030" s="135"/>
      <c r="G3030" s="135"/>
      <c r="H3030" s="135"/>
      <c r="I3030" s="135"/>
    </row>
    <row r="3031" spans="5:9" x14ac:dyDescent="0.25">
      <c r="E3031" s="135"/>
      <c r="F3031" s="135"/>
      <c r="G3031" s="135"/>
      <c r="H3031" s="135"/>
      <c r="I3031" s="135"/>
    </row>
    <row r="3032" spans="5:9" x14ac:dyDescent="0.25">
      <c r="E3032" s="135"/>
      <c r="F3032" s="135"/>
      <c r="G3032" s="135"/>
      <c r="H3032" s="135"/>
      <c r="I3032" s="135"/>
    </row>
    <row r="3033" spans="5:9" x14ac:dyDescent="0.25">
      <c r="E3033" s="135"/>
      <c r="F3033" s="135"/>
      <c r="G3033" s="135"/>
      <c r="H3033" s="135"/>
      <c r="I3033" s="135"/>
    </row>
    <row r="3034" spans="5:9" x14ac:dyDescent="0.25">
      <c r="E3034" s="135"/>
      <c r="F3034" s="135"/>
      <c r="G3034" s="135"/>
      <c r="H3034" s="135"/>
      <c r="I3034" s="135"/>
    </row>
    <row r="3035" spans="5:9" x14ac:dyDescent="0.25">
      <c r="E3035" s="135"/>
      <c r="F3035" s="135"/>
      <c r="G3035" s="135"/>
      <c r="H3035" s="135"/>
      <c r="I3035" s="135"/>
    </row>
    <row r="3036" spans="5:9" x14ac:dyDescent="0.25">
      <c r="E3036" s="135"/>
      <c r="F3036" s="135"/>
      <c r="G3036" s="135"/>
      <c r="H3036" s="135"/>
      <c r="I3036" s="135"/>
    </row>
    <row r="3037" spans="5:9" x14ac:dyDescent="0.25">
      <c r="E3037" s="135"/>
      <c r="F3037" s="135"/>
      <c r="G3037" s="135"/>
      <c r="H3037" s="135"/>
      <c r="I3037" s="135"/>
    </row>
    <row r="3038" spans="5:9" x14ac:dyDescent="0.25">
      <c r="E3038" s="135"/>
      <c r="F3038" s="135"/>
      <c r="G3038" s="135"/>
      <c r="H3038" s="135"/>
      <c r="I3038" s="135"/>
    </row>
    <row r="3039" spans="5:9" x14ac:dyDescent="0.25">
      <c r="E3039" s="135"/>
      <c r="F3039" s="135"/>
      <c r="G3039" s="135"/>
      <c r="H3039" s="135"/>
      <c r="I3039" s="135"/>
    </row>
    <row r="3040" spans="5:9" x14ac:dyDescent="0.25">
      <c r="E3040" s="135"/>
      <c r="F3040" s="135"/>
      <c r="G3040" s="135"/>
      <c r="H3040" s="135"/>
      <c r="I3040" s="135"/>
    </row>
    <row r="3041" spans="5:9" x14ac:dyDescent="0.25">
      <c r="E3041" s="135"/>
      <c r="F3041" s="135"/>
      <c r="G3041" s="135"/>
      <c r="H3041" s="135"/>
      <c r="I3041" s="135"/>
    </row>
    <row r="3042" spans="5:9" x14ac:dyDescent="0.25">
      <c r="E3042" s="135"/>
      <c r="F3042" s="135"/>
      <c r="G3042" s="135"/>
      <c r="H3042" s="135"/>
      <c r="I3042" s="135"/>
    </row>
    <row r="3043" spans="5:9" x14ac:dyDescent="0.25">
      <c r="E3043" s="135"/>
      <c r="F3043" s="135"/>
      <c r="G3043" s="135"/>
      <c r="H3043" s="135"/>
      <c r="I3043" s="135"/>
    </row>
    <row r="3044" spans="5:9" x14ac:dyDescent="0.25">
      <c r="E3044" s="135"/>
      <c r="F3044" s="135"/>
      <c r="G3044" s="135"/>
      <c r="H3044" s="135"/>
      <c r="I3044" s="135"/>
    </row>
    <row r="3045" spans="5:9" x14ac:dyDescent="0.25">
      <c r="E3045" s="135"/>
      <c r="F3045" s="135"/>
      <c r="G3045" s="135"/>
      <c r="H3045" s="135"/>
      <c r="I3045" s="135"/>
    </row>
    <row r="3046" spans="5:9" x14ac:dyDescent="0.25">
      <c r="E3046" s="135"/>
      <c r="F3046" s="135"/>
      <c r="G3046" s="135"/>
      <c r="H3046" s="135"/>
      <c r="I3046" s="135"/>
    </row>
    <row r="3047" spans="5:9" x14ac:dyDescent="0.25">
      <c r="E3047" s="135"/>
      <c r="F3047" s="135"/>
      <c r="G3047" s="135"/>
      <c r="H3047" s="135"/>
      <c r="I3047" s="135"/>
    </row>
    <row r="3048" spans="5:9" x14ac:dyDescent="0.25">
      <c r="E3048" s="135"/>
      <c r="F3048" s="135"/>
      <c r="G3048" s="135"/>
      <c r="H3048" s="135"/>
      <c r="I3048" s="135"/>
    </row>
    <row r="3049" spans="5:9" x14ac:dyDescent="0.25">
      <c r="E3049" s="135"/>
      <c r="F3049" s="135"/>
      <c r="G3049" s="135"/>
      <c r="H3049" s="135"/>
      <c r="I3049" s="135"/>
    </row>
    <row r="3050" spans="5:9" x14ac:dyDescent="0.25">
      <c r="E3050" s="135"/>
      <c r="F3050" s="135"/>
      <c r="G3050" s="135"/>
      <c r="H3050" s="135"/>
      <c r="I3050" s="135"/>
    </row>
    <row r="3051" spans="5:9" x14ac:dyDescent="0.25">
      <c r="E3051" s="135"/>
      <c r="F3051" s="135"/>
      <c r="G3051" s="135"/>
      <c r="H3051" s="135"/>
      <c r="I3051" s="135"/>
    </row>
    <row r="3052" spans="5:9" x14ac:dyDescent="0.25">
      <c r="E3052" s="135"/>
      <c r="F3052" s="135"/>
      <c r="G3052" s="135"/>
      <c r="H3052" s="135"/>
      <c r="I3052" s="135"/>
    </row>
    <row r="3053" spans="5:9" x14ac:dyDescent="0.25">
      <c r="E3053" s="135"/>
      <c r="F3053" s="135"/>
      <c r="G3053" s="135"/>
      <c r="H3053" s="135"/>
      <c r="I3053" s="135"/>
    </row>
    <row r="3054" spans="5:9" x14ac:dyDescent="0.25">
      <c r="E3054" s="135"/>
      <c r="F3054" s="135"/>
      <c r="G3054" s="135"/>
      <c r="H3054" s="135"/>
      <c r="I3054" s="135"/>
    </row>
    <row r="3055" spans="5:9" x14ac:dyDescent="0.25">
      <c r="E3055" s="135"/>
      <c r="F3055" s="135"/>
      <c r="G3055" s="135"/>
      <c r="H3055" s="135"/>
      <c r="I3055" s="135"/>
    </row>
    <row r="3056" spans="5:9" x14ac:dyDescent="0.25">
      <c r="E3056" s="135"/>
      <c r="F3056" s="135"/>
      <c r="G3056" s="135"/>
      <c r="H3056" s="135"/>
      <c r="I3056" s="135"/>
    </row>
    <row r="3057" spans="5:9" x14ac:dyDescent="0.25">
      <c r="E3057" s="135"/>
      <c r="F3057" s="135"/>
      <c r="G3057" s="135"/>
      <c r="H3057" s="135"/>
      <c r="I3057" s="135"/>
    </row>
    <row r="3058" spans="5:9" x14ac:dyDescent="0.25">
      <c r="E3058" s="135"/>
      <c r="F3058" s="135"/>
      <c r="G3058" s="135"/>
      <c r="H3058" s="135"/>
      <c r="I3058" s="135"/>
    </row>
    <row r="3059" spans="5:9" x14ac:dyDescent="0.25">
      <c r="E3059" s="135"/>
      <c r="F3059" s="135"/>
      <c r="G3059" s="135"/>
      <c r="H3059" s="135"/>
      <c r="I3059" s="135"/>
    </row>
    <row r="3060" spans="5:9" x14ac:dyDescent="0.25">
      <c r="E3060" s="135"/>
      <c r="F3060" s="135"/>
      <c r="G3060" s="135"/>
      <c r="H3060" s="135"/>
      <c r="I3060" s="135"/>
    </row>
    <row r="3061" spans="5:9" x14ac:dyDescent="0.25">
      <c r="E3061" s="135"/>
      <c r="F3061" s="135"/>
      <c r="G3061" s="135"/>
      <c r="H3061" s="135"/>
      <c r="I3061" s="135"/>
    </row>
    <row r="3062" spans="5:9" x14ac:dyDescent="0.25">
      <c r="E3062" s="135"/>
      <c r="F3062" s="135"/>
      <c r="G3062" s="135"/>
      <c r="H3062" s="135"/>
      <c r="I3062" s="135"/>
    </row>
    <row r="3063" spans="5:9" x14ac:dyDescent="0.25">
      <c r="E3063" s="135"/>
      <c r="F3063" s="135"/>
      <c r="G3063" s="135"/>
      <c r="H3063" s="135"/>
      <c r="I3063" s="135"/>
    </row>
    <row r="3064" spans="5:9" x14ac:dyDescent="0.25">
      <c r="E3064" s="135"/>
      <c r="F3064" s="135"/>
      <c r="G3064" s="135"/>
      <c r="H3064" s="135"/>
      <c r="I3064" s="135"/>
    </row>
    <row r="3065" spans="5:9" x14ac:dyDescent="0.25">
      <c r="E3065" s="135"/>
      <c r="F3065" s="135"/>
      <c r="G3065" s="135"/>
      <c r="H3065" s="135"/>
      <c r="I3065" s="135"/>
    </row>
    <row r="3066" spans="5:9" x14ac:dyDescent="0.25">
      <c r="E3066" s="135"/>
      <c r="F3066" s="135"/>
      <c r="G3066" s="135"/>
      <c r="H3066" s="135"/>
      <c r="I3066" s="135"/>
    </row>
    <row r="3067" spans="5:9" x14ac:dyDescent="0.25">
      <c r="E3067" s="135"/>
      <c r="F3067" s="135"/>
      <c r="G3067" s="135"/>
      <c r="H3067" s="135"/>
      <c r="I3067" s="135"/>
    </row>
    <row r="3068" spans="5:9" x14ac:dyDescent="0.25">
      <c r="E3068" s="135"/>
      <c r="F3068" s="135"/>
      <c r="G3068" s="135"/>
      <c r="H3068" s="135"/>
      <c r="I3068" s="135"/>
    </row>
    <row r="3069" spans="5:9" x14ac:dyDescent="0.25">
      <c r="E3069" s="135"/>
      <c r="F3069" s="135"/>
      <c r="G3069" s="135"/>
      <c r="H3069" s="135"/>
      <c r="I3069" s="135"/>
    </row>
    <row r="3070" spans="5:9" x14ac:dyDescent="0.25">
      <c r="E3070" s="135"/>
      <c r="F3070" s="135"/>
      <c r="G3070" s="135"/>
      <c r="H3070" s="135"/>
      <c r="I3070" s="135"/>
    </row>
    <row r="3071" spans="5:9" x14ac:dyDescent="0.25">
      <c r="E3071" s="135"/>
      <c r="F3071" s="135"/>
      <c r="G3071" s="135"/>
      <c r="H3071" s="135"/>
      <c r="I3071" s="135"/>
    </row>
    <row r="3072" spans="5:9" x14ac:dyDescent="0.25">
      <c r="E3072" s="135"/>
      <c r="F3072" s="135"/>
      <c r="G3072" s="135"/>
      <c r="H3072" s="135"/>
      <c r="I3072" s="135"/>
    </row>
    <row r="3073" spans="5:9" x14ac:dyDescent="0.25">
      <c r="E3073" s="135"/>
      <c r="F3073" s="135"/>
      <c r="G3073" s="135"/>
      <c r="H3073" s="135"/>
      <c r="I3073" s="135"/>
    </row>
    <row r="3074" spans="5:9" x14ac:dyDescent="0.25">
      <c r="E3074" s="135"/>
      <c r="F3074" s="135"/>
      <c r="G3074" s="135"/>
      <c r="H3074" s="135"/>
      <c r="I3074" s="135"/>
    </row>
    <row r="3075" spans="5:9" x14ac:dyDescent="0.25">
      <c r="E3075" s="135"/>
      <c r="F3075" s="135"/>
      <c r="G3075" s="135"/>
      <c r="H3075" s="135"/>
      <c r="I3075" s="135"/>
    </row>
    <row r="3076" spans="5:9" x14ac:dyDescent="0.25">
      <c r="E3076" s="135"/>
      <c r="F3076" s="135"/>
      <c r="G3076" s="135"/>
      <c r="H3076" s="135"/>
      <c r="I3076" s="135"/>
    </row>
    <row r="3077" spans="5:9" x14ac:dyDescent="0.25">
      <c r="E3077" s="135"/>
      <c r="F3077" s="135"/>
      <c r="G3077" s="135"/>
      <c r="H3077" s="135"/>
      <c r="I3077" s="135"/>
    </row>
    <row r="3078" spans="5:9" x14ac:dyDescent="0.25">
      <c r="E3078" s="135"/>
      <c r="F3078" s="135"/>
      <c r="G3078" s="135"/>
      <c r="H3078" s="135"/>
      <c r="I3078" s="135"/>
    </row>
    <row r="3079" spans="5:9" x14ac:dyDescent="0.25">
      <c r="E3079" s="135"/>
      <c r="F3079" s="135"/>
      <c r="G3079" s="135"/>
      <c r="H3079" s="135"/>
      <c r="I3079" s="135"/>
    </row>
    <row r="3080" spans="5:9" x14ac:dyDescent="0.25">
      <c r="E3080" s="135"/>
      <c r="F3080" s="135"/>
      <c r="G3080" s="135"/>
      <c r="H3080" s="135"/>
      <c r="I3080" s="135"/>
    </row>
    <row r="3081" spans="5:9" x14ac:dyDescent="0.25">
      <c r="E3081" s="135"/>
      <c r="F3081" s="135"/>
      <c r="G3081" s="135"/>
      <c r="H3081" s="135"/>
      <c r="I3081" s="135"/>
    </row>
    <row r="3082" spans="5:9" x14ac:dyDescent="0.25">
      <c r="E3082" s="135"/>
      <c r="F3082" s="135"/>
      <c r="G3082" s="135"/>
      <c r="H3082" s="135"/>
      <c r="I3082" s="135"/>
    </row>
    <row r="3083" spans="5:9" x14ac:dyDescent="0.25">
      <c r="E3083" s="135"/>
      <c r="F3083" s="135"/>
      <c r="G3083" s="135"/>
      <c r="H3083" s="135"/>
      <c r="I3083" s="135"/>
    </row>
    <row r="3084" spans="5:9" x14ac:dyDescent="0.25">
      <c r="E3084" s="135"/>
      <c r="F3084" s="135"/>
      <c r="G3084" s="135"/>
      <c r="H3084" s="135"/>
      <c r="I3084" s="135"/>
    </row>
    <row r="3085" spans="5:9" x14ac:dyDescent="0.25">
      <c r="E3085" s="135"/>
      <c r="F3085" s="135"/>
      <c r="G3085" s="135"/>
      <c r="H3085" s="135"/>
      <c r="I3085" s="135"/>
    </row>
    <row r="3086" spans="5:9" x14ac:dyDescent="0.25">
      <c r="E3086" s="135"/>
      <c r="F3086" s="135"/>
      <c r="G3086" s="135"/>
      <c r="H3086" s="135"/>
      <c r="I3086" s="135"/>
    </row>
    <row r="3087" spans="5:9" x14ac:dyDescent="0.25">
      <c r="E3087" s="135"/>
      <c r="F3087" s="135"/>
      <c r="G3087" s="135"/>
      <c r="H3087" s="135"/>
      <c r="I3087" s="135"/>
    </row>
    <row r="3088" spans="5:9" x14ac:dyDescent="0.25">
      <c r="E3088" s="135"/>
      <c r="F3088" s="135"/>
      <c r="G3088" s="135"/>
      <c r="H3088" s="135"/>
      <c r="I3088" s="135"/>
    </row>
    <row r="3089" spans="5:9" x14ac:dyDescent="0.25">
      <c r="E3089" s="135"/>
      <c r="F3089" s="135"/>
      <c r="G3089" s="135"/>
      <c r="H3089" s="135"/>
      <c r="I3089" s="135"/>
    </row>
    <row r="3090" spans="5:9" x14ac:dyDescent="0.25">
      <c r="E3090" s="135"/>
      <c r="F3090" s="135"/>
      <c r="G3090" s="135"/>
      <c r="H3090" s="135"/>
      <c r="I3090" s="135"/>
    </row>
    <row r="3091" spans="5:9" x14ac:dyDescent="0.25">
      <c r="E3091" s="135"/>
      <c r="F3091" s="135"/>
      <c r="G3091" s="135"/>
      <c r="H3091" s="135"/>
      <c r="I3091" s="135"/>
    </row>
    <row r="3092" spans="5:9" x14ac:dyDescent="0.25">
      <c r="E3092" s="135"/>
      <c r="F3092" s="135"/>
      <c r="G3092" s="135"/>
      <c r="H3092" s="135"/>
      <c r="I3092" s="135"/>
    </row>
    <row r="3093" spans="5:9" x14ac:dyDescent="0.25">
      <c r="E3093" s="135"/>
      <c r="F3093" s="135"/>
      <c r="G3093" s="135"/>
      <c r="H3093" s="135"/>
      <c r="I3093" s="135"/>
    </row>
    <row r="3094" spans="5:9" x14ac:dyDescent="0.25">
      <c r="E3094" s="135"/>
      <c r="F3094" s="135"/>
      <c r="G3094" s="135"/>
      <c r="H3094" s="135"/>
      <c r="I3094" s="135"/>
    </row>
    <row r="3095" spans="5:9" x14ac:dyDescent="0.25">
      <c r="E3095" s="135"/>
      <c r="F3095" s="135"/>
      <c r="G3095" s="135"/>
      <c r="H3095" s="135"/>
      <c r="I3095" s="135"/>
    </row>
    <row r="3096" spans="5:9" x14ac:dyDescent="0.25">
      <c r="E3096" s="135"/>
      <c r="F3096" s="135"/>
      <c r="G3096" s="135"/>
      <c r="H3096" s="135"/>
      <c r="I3096" s="135"/>
    </row>
    <row r="3097" spans="5:9" x14ac:dyDescent="0.25">
      <c r="E3097" s="135"/>
      <c r="F3097" s="135"/>
      <c r="G3097" s="135"/>
      <c r="H3097" s="135"/>
      <c r="I3097" s="135"/>
    </row>
    <row r="3098" spans="5:9" x14ac:dyDescent="0.25">
      <c r="E3098" s="135"/>
      <c r="F3098" s="135"/>
      <c r="G3098" s="135"/>
      <c r="H3098" s="135"/>
      <c r="I3098" s="135"/>
    </row>
    <row r="3099" spans="5:9" x14ac:dyDescent="0.25">
      <c r="E3099" s="135"/>
      <c r="F3099" s="135"/>
      <c r="G3099" s="135"/>
      <c r="H3099" s="135"/>
      <c r="I3099" s="135"/>
    </row>
    <row r="3100" spans="5:9" x14ac:dyDescent="0.25">
      <c r="E3100" s="135"/>
      <c r="F3100" s="135"/>
      <c r="G3100" s="135"/>
      <c r="H3100" s="135"/>
      <c r="I3100" s="135"/>
    </row>
    <row r="3101" spans="5:9" x14ac:dyDescent="0.25">
      <c r="E3101" s="135"/>
      <c r="F3101" s="135"/>
      <c r="G3101" s="135"/>
      <c r="H3101" s="135"/>
      <c r="I3101" s="135"/>
    </row>
    <row r="3102" spans="5:9" x14ac:dyDescent="0.25">
      <c r="E3102" s="135"/>
      <c r="F3102" s="135"/>
      <c r="G3102" s="135"/>
      <c r="H3102" s="135"/>
      <c r="I3102" s="135"/>
    </row>
    <row r="3103" spans="5:9" x14ac:dyDescent="0.25">
      <c r="E3103" s="135"/>
      <c r="F3103" s="135"/>
      <c r="G3103" s="135"/>
      <c r="H3103" s="135"/>
      <c r="I3103" s="135"/>
    </row>
    <row r="3104" spans="5:9" x14ac:dyDescent="0.25">
      <c r="E3104" s="135"/>
      <c r="F3104" s="135"/>
      <c r="G3104" s="135"/>
      <c r="H3104" s="135"/>
      <c r="I3104" s="135"/>
    </row>
    <row r="3105" spans="5:9" x14ac:dyDescent="0.25">
      <c r="E3105" s="135"/>
      <c r="F3105" s="135"/>
      <c r="G3105" s="135"/>
      <c r="H3105" s="135"/>
      <c r="I3105" s="135"/>
    </row>
    <row r="3106" spans="5:9" x14ac:dyDescent="0.25">
      <c r="E3106" s="135"/>
      <c r="F3106" s="135"/>
      <c r="G3106" s="135"/>
      <c r="H3106" s="135"/>
      <c r="I3106" s="135"/>
    </row>
    <row r="3107" spans="5:9" x14ac:dyDescent="0.25">
      <c r="E3107" s="135"/>
      <c r="F3107" s="135"/>
      <c r="G3107" s="135"/>
      <c r="H3107" s="135"/>
      <c r="I3107" s="135"/>
    </row>
    <row r="3108" spans="5:9" x14ac:dyDescent="0.25">
      <c r="E3108" s="135"/>
      <c r="F3108" s="135"/>
      <c r="G3108" s="135"/>
      <c r="H3108" s="135"/>
      <c r="I3108" s="135"/>
    </row>
    <row r="3109" spans="5:9" x14ac:dyDescent="0.25">
      <c r="E3109" s="135"/>
      <c r="F3109" s="135"/>
      <c r="G3109" s="135"/>
      <c r="H3109" s="135"/>
      <c r="I3109" s="135"/>
    </row>
    <row r="3110" spans="5:9" x14ac:dyDescent="0.25">
      <c r="E3110" s="135"/>
      <c r="F3110" s="135"/>
      <c r="G3110" s="135"/>
      <c r="H3110" s="135"/>
      <c r="I3110" s="135"/>
    </row>
    <row r="3111" spans="5:9" x14ac:dyDescent="0.25">
      <c r="E3111" s="135"/>
      <c r="F3111" s="135"/>
      <c r="G3111" s="135"/>
      <c r="H3111" s="135"/>
      <c r="I3111" s="135"/>
    </row>
    <row r="3112" spans="5:9" x14ac:dyDescent="0.25">
      <c r="E3112" s="135"/>
      <c r="F3112" s="135"/>
      <c r="G3112" s="135"/>
      <c r="H3112" s="135"/>
      <c r="I3112" s="135"/>
    </row>
    <row r="3113" spans="5:9" x14ac:dyDescent="0.25">
      <c r="E3113" s="135"/>
      <c r="F3113" s="135"/>
      <c r="G3113" s="135"/>
      <c r="H3113" s="135"/>
      <c r="I3113" s="135"/>
    </row>
    <row r="3114" spans="5:9" x14ac:dyDescent="0.25">
      <c r="E3114" s="135"/>
      <c r="F3114" s="135"/>
      <c r="G3114" s="135"/>
      <c r="H3114" s="135"/>
      <c r="I3114" s="135"/>
    </row>
    <row r="3115" spans="5:9" x14ac:dyDescent="0.25">
      <c r="E3115" s="135"/>
      <c r="F3115" s="135"/>
      <c r="G3115" s="135"/>
      <c r="H3115" s="135"/>
      <c r="I3115" s="135"/>
    </row>
    <row r="3116" spans="5:9" x14ac:dyDescent="0.25">
      <c r="E3116" s="135"/>
      <c r="F3116" s="135"/>
      <c r="G3116" s="135"/>
      <c r="H3116" s="135"/>
      <c r="I3116" s="135"/>
    </row>
    <row r="3117" spans="5:9" x14ac:dyDescent="0.25">
      <c r="E3117" s="135"/>
      <c r="F3117" s="135"/>
      <c r="G3117" s="135"/>
      <c r="H3117" s="135"/>
      <c r="I3117" s="135"/>
    </row>
    <row r="3118" spans="5:9" x14ac:dyDescent="0.25">
      <c r="E3118" s="135"/>
      <c r="F3118" s="135"/>
      <c r="G3118" s="135"/>
      <c r="H3118" s="135"/>
      <c r="I3118" s="135"/>
    </row>
    <row r="3119" spans="5:9" x14ac:dyDescent="0.25">
      <c r="E3119" s="135"/>
      <c r="F3119" s="135"/>
      <c r="G3119" s="135"/>
      <c r="H3119" s="135"/>
      <c r="I3119" s="135"/>
    </row>
    <row r="3120" spans="5:9" x14ac:dyDescent="0.25">
      <c r="E3120" s="135"/>
      <c r="F3120" s="135"/>
      <c r="G3120" s="135"/>
      <c r="H3120" s="135"/>
      <c r="I3120" s="135"/>
    </row>
    <row r="3121" spans="5:9" x14ac:dyDescent="0.25">
      <c r="E3121" s="135"/>
      <c r="F3121" s="135"/>
      <c r="G3121" s="135"/>
      <c r="H3121" s="135"/>
      <c r="I3121" s="135"/>
    </row>
    <row r="3122" spans="5:9" x14ac:dyDescent="0.25">
      <c r="E3122" s="135"/>
      <c r="F3122" s="135"/>
      <c r="G3122" s="135"/>
      <c r="H3122" s="135"/>
      <c r="I3122" s="135"/>
    </row>
    <row r="3123" spans="5:9" x14ac:dyDescent="0.25">
      <c r="E3123" s="135"/>
      <c r="F3123" s="135"/>
      <c r="G3123" s="135"/>
      <c r="H3123" s="135"/>
      <c r="I3123" s="135"/>
    </row>
    <row r="3124" spans="5:9" x14ac:dyDescent="0.25">
      <c r="E3124" s="135"/>
      <c r="F3124" s="135"/>
      <c r="G3124" s="135"/>
      <c r="H3124" s="135"/>
      <c r="I3124" s="135"/>
    </row>
    <row r="3125" spans="5:9" x14ac:dyDescent="0.25">
      <c r="E3125" s="135"/>
      <c r="F3125" s="135"/>
      <c r="G3125" s="135"/>
      <c r="H3125" s="135"/>
      <c r="I3125" s="135"/>
    </row>
    <row r="3126" spans="5:9" x14ac:dyDescent="0.25">
      <c r="E3126" s="135"/>
      <c r="F3126" s="135"/>
      <c r="G3126" s="135"/>
      <c r="H3126" s="135"/>
      <c r="I3126" s="135"/>
    </row>
    <row r="3127" spans="5:9" x14ac:dyDescent="0.25">
      <c r="E3127" s="135"/>
      <c r="F3127" s="135"/>
      <c r="G3127" s="135"/>
      <c r="H3127" s="135"/>
      <c r="I3127" s="135"/>
    </row>
    <row r="3128" spans="5:9" x14ac:dyDescent="0.25">
      <c r="E3128" s="135"/>
      <c r="F3128" s="135"/>
      <c r="G3128" s="135"/>
      <c r="H3128" s="135"/>
      <c r="I3128" s="135"/>
    </row>
    <row r="3129" spans="5:9" x14ac:dyDescent="0.25">
      <c r="E3129" s="135"/>
      <c r="F3129" s="135"/>
      <c r="G3129" s="135"/>
      <c r="H3129" s="135"/>
      <c r="I3129" s="135"/>
    </row>
    <row r="3130" spans="5:9" x14ac:dyDescent="0.25">
      <c r="E3130" s="135"/>
      <c r="F3130" s="135"/>
      <c r="G3130" s="135"/>
      <c r="H3130" s="135"/>
      <c r="I3130" s="135"/>
    </row>
    <row r="3131" spans="5:9" x14ac:dyDescent="0.25">
      <c r="E3131" s="135"/>
      <c r="F3131" s="135"/>
      <c r="G3131" s="135"/>
      <c r="H3131" s="135"/>
      <c r="I3131" s="135"/>
    </row>
    <row r="3132" spans="5:9" x14ac:dyDescent="0.25">
      <c r="E3132" s="135"/>
      <c r="F3132" s="135"/>
      <c r="G3132" s="135"/>
      <c r="H3132" s="135"/>
      <c r="I3132" s="135"/>
    </row>
    <row r="3133" spans="5:9" x14ac:dyDescent="0.25">
      <c r="E3133" s="135"/>
      <c r="F3133" s="135"/>
      <c r="G3133" s="135"/>
      <c r="H3133" s="135"/>
      <c r="I3133" s="135"/>
    </row>
    <row r="3134" spans="5:9" x14ac:dyDescent="0.25">
      <c r="E3134" s="135"/>
      <c r="F3134" s="135"/>
      <c r="G3134" s="135"/>
      <c r="H3134" s="135"/>
      <c r="I3134" s="135"/>
    </row>
    <row r="3135" spans="5:9" x14ac:dyDescent="0.25">
      <c r="E3135" s="135"/>
      <c r="F3135" s="135"/>
      <c r="G3135" s="135"/>
      <c r="H3135" s="135"/>
      <c r="I3135" s="135"/>
    </row>
    <row r="3136" spans="5:9" x14ac:dyDescent="0.25">
      <c r="E3136" s="135"/>
      <c r="F3136" s="135"/>
      <c r="G3136" s="135"/>
      <c r="H3136" s="135"/>
      <c r="I3136" s="135"/>
    </row>
    <row r="3137" spans="5:9" x14ac:dyDescent="0.25">
      <c r="E3137" s="135"/>
      <c r="F3137" s="135"/>
      <c r="G3137" s="135"/>
      <c r="H3137" s="135"/>
      <c r="I3137" s="135"/>
    </row>
    <row r="3138" spans="5:9" x14ac:dyDescent="0.25">
      <c r="E3138" s="135"/>
      <c r="F3138" s="135"/>
      <c r="G3138" s="135"/>
      <c r="H3138" s="135"/>
      <c r="I3138" s="135"/>
    </row>
    <row r="3139" spans="5:9" x14ac:dyDescent="0.25">
      <c r="E3139" s="135"/>
      <c r="F3139" s="135"/>
      <c r="G3139" s="135"/>
      <c r="H3139" s="135"/>
      <c r="I3139" s="135"/>
    </row>
    <row r="3140" spans="5:9" x14ac:dyDescent="0.25">
      <c r="E3140" s="135"/>
      <c r="F3140" s="135"/>
      <c r="G3140" s="135"/>
      <c r="H3140" s="135"/>
      <c r="I3140" s="135"/>
    </row>
    <row r="3141" spans="5:9" x14ac:dyDescent="0.25">
      <c r="E3141" s="135"/>
      <c r="F3141" s="135"/>
      <c r="G3141" s="135"/>
      <c r="H3141" s="135"/>
      <c r="I3141" s="135"/>
    </row>
    <row r="3142" spans="5:9" x14ac:dyDescent="0.25">
      <c r="E3142" s="135"/>
      <c r="F3142" s="135"/>
      <c r="G3142" s="135"/>
      <c r="H3142" s="135"/>
      <c r="I3142" s="135"/>
    </row>
    <row r="3143" spans="5:9" x14ac:dyDescent="0.25">
      <c r="E3143" s="135"/>
      <c r="F3143" s="135"/>
      <c r="G3143" s="135"/>
      <c r="H3143" s="135"/>
      <c r="I3143" s="135"/>
    </row>
    <row r="3144" spans="5:9" x14ac:dyDescent="0.25">
      <c r="E3144" s="135"/>
      <c r="F3144" s="135"/>
      <c r="G3144" s="135"/>
      <c r="H3144" s="135"/>
      <c r="I3144" s="135"/>
    </row>
    <row r="3145" spans="5:9" x14ac:dyDescent="0.25">
      <c r="E3145" s="135"/>
      <c r="F3145" s="135"/>
      <c r="G3145" s="135"/>
      <c r="H3145" s="135"/>
      <c r="I3145" s="135"/>
    </row>
    <row r="3146" spans="5:9" x14ac:dyDescent="0.25">
      <c r="E3146" s="135"/>
      <c r="F3146" s="135"/>
      <c r="G3146" s="135"/>
      <c r="H3146" s="135"/>
      <c r="I3146" s="135"/>
    </row>
    <row r="3147" spans="5:9" x14ac:dyDescent="0.25">
      <c r="E3147" s="135"/>
      <c r="F3147" s="135"/>
      <c r="G3147" s="135"/>
      <c r="H3147" s="135"/>
      <c r="I3147" s="135"/>
    </row>
    <row r="3148" spans="5:9" x14ac:dyDescent="0.25">
      <c r="E3148" s="135"/>
      <c r="F3148" s="135"/>
      <c r="G3148" s="135"/>
      <c r="H3148" s="135"/>
      <c r="I3148" s="135"/>
    </row>
    <row r="3149" spans="5:9" x14ac:dyDescent="0.25">
      <c r="E3149" s="135"/>
      <c r="F3149" s="135"/>
      <c r="G3149" s="135"/>
      <c r="H3149" s="135"/>
      <c r="I3149" s="135"/>
    </row>
    <row r="3150" spans="5:9" x14ac:dyDescent="0.25">
      <c r="E3150" s="135"/>
      <c r="F3150" s="135"/>
      <c r="G3150" s="135"/>
      <c r="H3150" s="135"/>
      <c r="I3150" s="135"/>
    </row>
    <row r="3151" spans="5:9" x14ac:dyDescent="0.25">
      <c r="E3151" s="135"/>
      <c r="F3151" s="135"/>
      <c r="G3151" s="135"/>
      <c r="H3151" s="135"/>
      <c r="I3151" s="135"/>
    </row>
    <row r="3152" spans="5:9" x14ac:dyDescent="0.25">
      <c r="E3152" s="135"/>
      <c r="F3152" s="135"/>
      <c r="G3152" s="135"/>
      <c r="H3152" s="135"/>
      <c r="I3152" s="135"/>
    </row>
    <row r="3153" spans="5:9" x14ac:dyDescent="0.25">
      <c r="E3153" s="135"/>
      <c r="F3153" s="135"/>
      <c r="G3153" s="135"/>
      <c r="H3153" s="135"/>
      <c r="I3153" s="135"/>
    </row>
    <row r="3154" spans="5:9" x14ac:dyDescent="0.25">
      <c r="E3154" s="135"/>
      <c r="F3154" s="135"/>
      <c r="G3154" s="135"/>
      <c r="H3154" s="135"/>
      <c r="I3154" s="135"/>
    </row>
    <row r="3155" spans="5:9" x14ac:dyDescent="0.25">
      <c r="E3155" s="135"/>
      <c r="F3155" s="135"/>
      <c r="G3155" s="135"/>
      <c r="H3155" s="135"/>
      <c r="I3155" s="135"/>
    </row>
    <row r="3156" spans="5:9" x14ac:dyDescent="0.25">
      <c r="E3156" s="135"/>
      <c r="F3156" s="135"/>
      <c r="G3156" s="135"/>
      <c r="H3156" s="135"/>
      <c r="I3156" s="135"/>
    </row>
    <row r="3157" spans="5:9" x14ac:dyDescent="0.25">
      <c r="E3157" s="135"/>
      <c r="F3157" s="135"/>
      <c r="G3157" s="135"/>
      <c r="H3157" s="135"/>
      <c r="I3157" s="135"/>
    </row>
    <row r="3158" spans="5:9" x14ac:dyDescent="0.25">
      <c r="E3158" s="135"/>
      <c r="F3158" s="135"/>
      <c r="G3158" s="135"/>
      <c r="H3158" s="135"/>
      <c r="I3158" s="135"/>
    </row>
    <row r="3159" spans="5:9" x14ac:dyDescent="0.25">
      <c r="E3159" s="135"/>
      <c r="F3159" s="135"/>
      <c r="G3159" s="135"/>
      <c r="H3159" s="135"/>
      <c r="I3159" s="135"/>
    </row>
    <row r="3160" spans="5:9" x14ac:dyDescent="0.25">
      <c r="E3160" s="135"/>
      <c r="F3160" s="135"/>
      <c r="G3160" s="135"/>
      <c r="H3160" s="135"/>
      <c r="I3160" s="135"/>
    </row>
    <row r="3161" spans="5:9" x14ac:dyDescent="0.25">
      <c r="E3161" s="135"/>
      <c r="F3161" s="135"/>
      <c r="G3161" s="135"/>
      <c r="H3161" s="135"/>
      <c r="I3161" s="135"/>
    </row>
    <row r="3162" spans="5:9" x14ac:dyDescent="0.25">
      <c r="E3162" s="135"/>
      <c r="F3162" s="135"/>
      <c r="G3162" s="135"/>
      <c r="H3162" s="135"/>
      <c r="I3162" s="135"/>
    </row>
    <row r="3163" spans="5:9" x14ac:dyDescent="0.25">
      <c r="E3163" s="135"/>
      <c r="F3163" s="135"/>
      <c r="G3163" s="135"/>
      <c r="H3163" s="135"/>
      <c r="I3163" s="135"/>
    </row>
    <row r="3164" spans="5:9" x14ac:dyDescent="0.25">
      <c r="E3164" s="135"/>
      <c r="F3164" s="135"/>
      <c r="G3164" s="135"/>
      <c r="H3164" s="135"/>
      <c r="I3164" s="135"/>
    </row>
    <row r="3165" spans="5:9" x14ac:dyDescent="0.25">
      <c r="E3165" s="135"/>
      <c r="F3165" s="135"/>
      <c r="G3165" s="135"/>
      <c r="H3165" s="135"/>
      <c r="I3165" s="135"/>
    </row>
    <row r="3166" spans="5:9" x14ac:dyDescent="0.25">
      <c r="E3166" s="135"/>
      <c r="F3166" s="135"/>
      <c r="G3166" s="135"/>
      <c r="H3166" s="135"/>
      <c r="I3166" s="135"/>
    </row>
    <row r="3167" spans="5:9" x14ac:dyDescent="0.25">
      <c r="E3167" s="135"/>
      <c r="F3167" s="135"/>
      <c r="G3167" s="135"/>
      <c r="H3167" s="135"/>
      <c r="I3167" s="135"/>
    </row>
    <row r="3168" spans="5:9" x14ac:dyDescent="0.25">
      <c r="E3168" s="135"/>
      <c r="F3168" s="135"/>
      <c r="G3168" s="135"/>
      <c r="H3168" s="135"/>
      <c r="I3168" s="135"/>
    </row>
    <row r="3169" spans="5:9" x14ac:dyDescent="0.25">
      <c r="E3169" s="135"/>
      <c r="F3169" s="135"/>
      <c r="G3169" s="135"/>
      <c r="H3169" s="135"/>
      <c r="I3169" s="135"/>
    </row>
    <row r="3170" spans="5:9" x14ac:dyDescent="0.25">
      <c r="E3170" s="135"/>
      <c r="F3170" s="135"/>
      <c r="G3170" s="135"/>
      <c r="H3170" s="135"/>
      <c r="I3170" s="135"/>
    </row>
    <row r="3171" spans="5:9" x14ac:dyDescent="0.25">
      <c r="E3171" s="135"/>
      <c r="F3171" s="135"/>
      <c r="G3171" s="135"/>
      <c r="H3171" s="135"/>
      <c r="I3171" s="135"/>
    </row>
    <row r="3172" spans="5:9" x14ac:dyDescent="0.25">
      <c r="E3172" s="135"/>
      <c r="F3172" s="135"/>
      <c r="G3172" s="135"/>
      <c r="H3172" s="135"/>
      <c r="I3172" s="135"/>
    </row>
    <row r="3173" spans="5:9" x14ac:dyDescent="0.25">
      <c r="E3173" s="135"/>
      <c r="F3173" s="135"/>
      <c r="G3173" s="135"/>
      <c r="H3173" s="135"/>
      <c r="I3173" s="135"/>
    </row>
    <row r="3174" spans="5:9" x14ac:dyDescent="0.25">
      <c r="E3174" s="135"/>
      <c r="F3174" s="135"/>
      <c r="G3174" s="135"/>
      <c r="H3174" s="135"/>
      <c r="I3174" s="135"/>
    </row>
    <row r="3175" spans="5:9" x14ac:dyDescent="0.25">
      <c r="E3175" s="135"/>
      <c r="F3175" s="135"/>
      <c r="G3175" s="135"/>
      <c r="H3175" s="135"/>
      <c r="I3175" s="135"/>
    </row>
    <row r="3176" spans="5:9" x14ac:dyDescent="0.25">
      <c r="E3176" s="135"/>
      <c r="F3176" s="135"/>
      <c r="G3176" s="135"/>
      <c r="H3176" s="135"/>
      <c r="I3176" s="135"/>
    </row>
    <row r="3177" spans="5:9" x14ac:dyDescent="0.25">
      <c r="E3177" s="135"/>
      <c r="F3177" s="135"/>
      <c r="G3177" s="135"/>
      <c r="H3177" s="135"/>
      <c r="I3177" s="135"/>
    </row>
    <row r="3178" spans="5:9" x14ac:dyDescent="0.25">
      <c r="E3178" s="135"/>
      <c r="F3178" s="135"/>
      <c r="G3178" s="135"/>
      <c r="H3178" s="135"/>
      <c r="I3178" s="135"/>
    </row>
    <row r="3179" spans="5:9" x14ac:dyDescent="0.25">
      <c r="E3179" s="135"/>
      <c r="F3179" s="135"/>
      <c r="G3179" s="135"/>
      <c r="H3179" s="135"/>
      <c r="I3179" s="135"/>
    </row>
    <row r="3180" spans="5:9" x14ac:dyDescent="0.25">
      <c r="E3180" s="135"/>
      <c r="F3180" s="135"/>
      <c r="G3180" s="135"/>
      <c r="H3180" s="135"/>
      <c r="I3180" s="135"/>
    </row>
    <row r="3181" spans="5:9" x14ac:dyDescent="0.25">
      <c r="E3181" s="135"/>
      <c r="F3181" s="135"/>
      <c r="G3181" s="135"/>
      <c r="H3181" s="135"/>
      <c r="I3181" s="135"/>
    </row>
    <row r="3182" spans="5:9" x14ac:dyDescent="0.25">
      <c r="E3182" s="135"/>
      <c r="F3182" s="135"/>
      <c r="G3182" s="135"/>
      <c r="H3182" s="135"/>
      <c r="I3182" s="135"/>
    </row>
    <row r="3183" spans="5:9" x14ac:dyDescent="0.25">
      <c r="E3183" s="135"/>
      <c r="F3183" s="135"/>
      <c r="G3183" s="135"/>
      <c r="H3183" s="135"/>
      <c r="I3183" s="135"/>
    </row>
    <row r="3184" spans="5:9" x14ac:dyDescent="0.25">
      <c r="E3184" s="135"/>
      <c r="F3184" s="135"/>
      <c r="G3184" s="135"/>
      <c r="H3184" s="135"/>
      <c r="I3184" s="135"/>
    </row>
    <row r="3185" spans="5:9" x14ac:dyDescent="0.25">
      <c r="E3185" s="135"/>
      <c r="F3185" s="135"/>
      <c r="G3185" s="135"/>
      <c r="H3185" s="135"/>
      <c r="I3185" s="135"/>
    </row>
    <row r="3186" spans="5:9" x14ac:dyDescent="0.25">
      <c r="E3186" s="135"/>
      <c r="F3186" s="135"/>
      <c r="G3186" s="135"/>
      <c r="H3186" s="135"/>
      <c r="I3186" s="135"/>
    </row>
    <row r="3187" spans="5:9" x14ac:dyDescent="0.25">
      <c r="E3187" s="135"/>
      <c r="F3187" s="135"/>
      <c r="G3187" s="135"/>
      <c r="H3187" s="135"/>
      <c r="I3187" s="135"/>
    </row>
    <row r="3188" spans="5:9" x14ac:dyDescent="0.25">
      <c r="E3188" s="135"/>
      <c r="F3188" s="135"/>
      <c r="G3188" s="135"/>
      <c r="H3188" s="135"/>
      <c r="I3188" s="135"/>
    </row>
    <row r="3189" spans="5:9" x14ac:dyDescent="0.25">
      <c r="E3189" s="135"/>
      <c r="F3189" s="135"/>
      <c r="G3189" s="135"/>
      <c r="H3189" s="135"/>
      <c r="I3189" s="135"/>
    </row>
    <row r="3190" spans="5:9" x14ac:dyDescent="0.25">
      <c r="E3190" s="135"/>
      <c r="F3190" s="135"/>
      <c r="G3190" s="135"/>
      <c r="H3190" s="135"/>
      <c r="I3190" s="135"/>
    </row>
    <row r="3191" spans="5:9" x14ac:dyDescent="0.25">
      <c r="E3191" s="135"/>
      <c r="F3191" s="135"/>
      <c r="G3191" s="135"/>
      <c r="H3191" s="135"/>
      <c r="I3191" s="135"/>
    </row>
    <row r="3192" spans="5:9" x14ac:dyDescent="0.25">
      <c r="E3192" s="135"/>
      <c r="F3192" s="135"/>
      <c r="G3192" s="135"/>
      <c r="H3192" s="135"/>
      <c r="I3192" s="135"/>
    </row>
    <row r="3193" spans="5:9" x14ac:dyDescent="0.25">
      <c r="E3193" s="135"/>
      <c r="F3193" s="135"/>
      <c r="G3193" s="135"/>
      <c r="H3193" s="135"/>
      <c r="I3193" s="135"/>
    </row>
    <row r="3194" spans="5:9" x14ac:dyDescent="0.25">
      <c r="E3194" s="135"/>
      <c r="F3194" s="135"/>
      <c r="G3194" s="135"/>
      <c r="H3194" s="135"/>
      <c r="I3194" s="135"/>
    </row>
    <row r="3195" spans="5:9" x14ac:dyDescent="0.25">
      <c r="E3195" s="135"/>
      <c r="F3195" s="135"/>
      <c r="G3195" s="135"/>
      <c r="H3195" s="135"/>
      <c r="I3195" s="135"/>
    </row>
    <row r="3196" spans="5:9" x14ac:dyDescent="0.25">
      <c r="E3196" s="135"/>
      <c r="F3196" s="135"/>
      <c r="G3196" s="135"/>
      <c r="H3196" s="135"/>
      <c r="I3196" s="135"/>
    </row>
    <row r="3197" spans="5:9" x14ac:dyDescent="0.25">
      <c r="E3197" s="135"/>
      <c r="F3197" s="135"/>
      <c r="G3197" s="135"/>
      <c r="H3197" s="135"/>
      <c r="I3197" s="135"/>
    </row>
    <row r="3198" spans="5:9" x14ac:dyDescent="0.25">
      <c r="E3198" s="135"/>
      <c r="F3198" s="135"/>
      <c r="G3198" s="135"/>
      <c r="H3198" s="135"/>
      <c r="I3198" s="135"/>
    </row>
    <row r="3199" spans="5:9" x14ac:dyDescent="0.25">
      <c r="E3199" s="135"/>
      <c r="F3199" s="135"/>
      <c r="G3199" s="135"/>
      <c r="H3199" s="135"/>
      <c r="I3199" s="135"/>
    </row>
    <row r="3200" spans="5:9" x14ac:dyDescent="0.25">
      <c r="E3200" s="135"/>
      <c r="F3200" s="135"/>
      <c r="G3200" s="135"/>
      <c r="H3200" s="135"/>
      <c r="I3200" s="135"/>
    </row>
    <row r="3201" spans="5:9" x14ac:dyDescent="0.25">
      <c r="E3201" s="135"/>
      <c r="F3201" s="135"/>
      <c r="G3201" s="135"/>
      <c r="H3201" s="135"/>
      <c r="I3201" s="135"/>
    </row>
    <row r="3202" spans="5:9" x14ac:dyDescent="0.25">
      <c r="E3202" s="135"/>
      <c r="F3202" s="135"/>
      <c r="G3202" s="135"/>
      <c r="H3202" s="135"/>
      <c r="I3202" s="135"/>
    </row>
    <row r="3203" spans="5:9" x14ac:dyDescent="0.25">
      <c r="E3203" s="135"/>
      <c r="F3203" s="135"/>
      <c r="G3203" s="135"/>
      <c r="H3203" s="135"/>
      <c r="I3203" s="135"/>
    </row>
    <row r="3204" spans="5:9" x14ac:dyDescent="0.25">
      <c r="E3204" s="135"/>
      <c r="F3204" s="135"/>
      <c r="G3204" s="135"/>
      <c r="H3204" s="135"/>
      <c r="I3204" s="135"/>
    </row>
    <row r="3205" spans="5:9" x14ac:dyDescent="0.25">
      <c r="E3205" s="135"/>
      <c r="F3205" s="135"/>
      <c r="G3205" s="135"/>
      <c r="H3205" s="135"/>
      <c r="I3205" s="135"/>
    </row>
    <row r="3206" spans="5:9" x14ac:dyDescent="0.25">
      <c r="E3206" s="135"/>
      <c r="F3206" s="135"/>
      <c r="G3206" s="135"/>
      <c r="H3206" s="135"/>
      <c r="I3206" s="135"/>
    </row>
    <row r="3207" spans="5:9" x14ac:dyDescent="0.25">
      <c r="E3207" s="135"/>
      <c r="F3207" s="135"/>
      <c r="G3207" s="135"/>
      <c r="H3207" s="135"/>
      <c r="I3207" s="135"/>
    </row>
    <row r="3208" spans="5:9" x14ac:dyDescent="0.25">
      <c r="E3208" s="135"/>
      <c r="F3208" s="135"/>
      <c r="G3208" s="135"/>
      <c r="H3208" s="135"/>
      <c r="I3208" s="135"/>
    </row>
    <row r="3209" spans="5:9" x14ac:dyDescent="0.25">
      <c r="E3209" s="135"/>
      <c r="F3209" s="135"/>
      <c r="G3209" s="135"/>
      <c r="H3209" s="135"/>
      <c r="I3209" s="135"/>
    </row>
    <row r="3210" spans="5:9" x14ac:dyDescent="0.25">
      <c r="E3210" s="135"/>
      <c r="F3210" s="135"/>
      <c r="G3210" s="135"/>
      <c r="H3210" s="135"/>
      <c r="I3210" s="135"/>
    </row>
    <row r="3211" spans="5:9" x14ac:dyDescent="0.25">
      <c r="E3211" s="135"/>
      <c r="F3211" s="135"/>
      <c r="G3211" s="135"/>
      <c r="H3211" s="135"/>
      <c r="I3211" s="135"/>
    </row>
    <row r="3212" spans="5:9" x14ac:dyDescent="0.25">
      <c r="E3212" s="135"/>
      <c r="F3212" s="135"/>
      <c r="G3212" s="135"/>
      <c r="H3212" s="135"/>
      <c r="I3212" s="135"/>
    </row>
    <row r="3213" spans="5:9" x14ac:dyDescent="0.25">
      <c r="E3213" s="135"/>
      <c r="F3213" s="135"/>
      <c r="G3213" s="135"/>
      <c r="H3213" s="135"/>
      <c r="I3213" s="135"/>
    </row>
    <row r="3214" spans="5:9" x14ac:dyDescent="0.25">
      <c r="E3214" s="135"/>
      <c r="F3214" s="135"/>
      <c r="G3214" s="135"/>
      <c r="H3214" s="135"/>
      <c r="I3214" s="135"/>
    </row>
    <row r="3215" spans="5:9" x14ac:dyDescent="0.25">
      <c r="E3215" s="135"/>
      <c r="F3215" s="135"/>
      <c r="G3215" s="135"/>
      <c r="H3215" s="135"/>
      <c r="I3215" s="135"/>
    </row>
    <row r="3216" spans="5:9" x14ac:dyDescent="0.25">
      <c r="E3216" s="135"/>
      <c r="F3216" s="135"/>
      <c r="G3216" s="135"/>
      <c r="H3216" s="135"/>
      <c r="I3216" s="135"/>
    </row>
    <row r="3217" spans="5:9" x14ac:dyDescent="0.25">
      <c r="E3217" s="135"/>
      <c r="F3217" s="135"/>
      <c r="G3217" s="135"/>
      <c r="H3217" s="135"/>
      <c r="I3217" s="135"/>
    </row>
    <row r="3218" spans="5:9" x14ac:dyDescent="0.25">
      <c r="E3218" s="135"/>
      <c r="F3218" s="135"/>
      <c r="G3218" s="135"/>
      <c r="H3218" s="135"/>
      <c r="I3218" s="135"/>
    </row>
    <row r="3219" spans="5:9" x14ac:dyDescent="0.25">
      <c r="E3219" s="135"/>
      <c r="F3219" s="135"/>
      <c r="G3219" s="135"/>
      <c r="H3219" s="135"/>
      <c r="I3219" s="135"/>
    </row>
    <row r="3220" spans="5:9" x14ac:dyDescent="0.25">
      <c r="E3220" s="135"/>
      <c r="F3220" s="135"/>
      <c r="G3220" s="135"/>
      <c r="H3220" s="135"/>
      <c r="I3220" s="135"/>
    </row>
    <row r="3221" spans="5:9" x14ac:dyDescent="0.25">
      <c r="E3221" s="135"/>
      <c r="F3221" s="135"/>
      <c r="G3221" s="135"/>
      <c r="H3221" s="135"/>
      <c r="I3221" s="135"/>
    </row>
    <row r="3222" spans="5:9" x14ac:dyDescent="0.25">
      <c r="E3222" s="135"/>
      <c r="F3222" s="135"/>
      <c r="G3222" s="135"/>
      <c r="H3222" s="135"/>
      <c r="I3222" s="135"/>
    </row>
    <row r="3223" spans="5:9" x14ac:dyDescent="0.25">
      <c r="E3223" s="135"/>
      <c r="F3223" s="135"/>
      <c r="G3223" s="135"/>
      <c r="H3223" s="135"/>
      <c r="I3223" s="135"/>
    </row>
    <row r="3224" spans="5:9" x14ac:dyDescent="0.25">
      <c r="E3224" s="135"/>
      <c r="F3224" s="135"/>
      <c r="G3224" s="135"/>
      <c r="H3224" s="135"/>
      <c r="I3224" s="135"/>
    </row>
    <row r="3225" spans="5:9" x14ac:dyDescent="0.25">
      <c r="E3225" s="135"/>
      <c r="F3225" s="135"/>
      <c r="G3225" s="135"/>
      <c r="H3225" s="135"/>
      <c r="I3225" s="135"/>
    </row>
    <row r="3226" spans="5:9" x14ac:dyDescent="0.25">
      <c r="E3226" s="135"/>
      <c r="F3226" s="135"/>
      <c r="G3226" s="135"/>
      <c r="H3226" s="135"/>
      <c r="I3226" s="135"/>
    </row>
    <row r="3227" spans="5:9" x14ac:dyDescent="0.25">
      <c r="E3227" s="135"/>
      <c r="F3227" s="135"/>
      <c r="G3227" s="135"/>
      <c r="H3227" s="135"/>
      <c r="I3227" s="135"/>
    </row>
    <row r="3228" spans="5:9" x14ac:dyDescent="0.25">
      <c r="E3228" s="135"/>
      <c r="F3228" s="135"/>
      <c r="G3228" s="135"/>
      <c r="H3228" s="135"/>
      <c r="I3228" s="135"/>
    </row>
    <row r="3229" spans="5:9" x14ac:dyDescent="0.25">
      <c r="E3229" s="135"/>
      <c r="F3229" s="135"/>
      <c r="G3229" s="135"/>
      <c r="H3229" s="135"/>
      <c r="I3229" s="135"/>
    </row>
    <row r="3230" spans="5:9" x14ac:dyDescent="0.25">
      <c r="E3230" s="135"/>
      <c r="F3230" s="135"/>
      <c r="G3230" s="135"/>
      <c r="H3230" s="135"/>
      <c r="I3230" s="135"/>
    </row>
    <row r="3231" spans="5:9" x14ac:dyDescent="0.25">
      <c r="E3231" s="135"/>
      <c r="F3231" s="135"/>
      <c r="G3231" s="135"/>
      <c r="H3231" s="135"/>
      <c r="I3231" s="135"/>
    </row>
    <row r="3232" spans="5:9" x14ac:dyDescent="0.25">
      <c r="E3232" s="135"/>
      <c r="F3232" s="135"/>
      <c r="G3232" s="135"/>
      <c r="H3232" s="135"/>
      <c r="I3232" s="135"/>
    </row>
    <row r="3233" spans="5:9" x14ac:dyDescent="0.25">
      <c r="E3233" s="135"/>
      <c r="F3233" s="135"/>
      <c r="G3233" s="135"/>
      <c r="H3233" s="135"/>
      <c r="I3233" s="135"/>
    </row>
    <row r="3234" spans="5:9" x14ac:dyDescent="0.25">
      <c r="E3234" s="135"/>
      <c r="F3234" s="135"/>
      <c r="G3234" s="135"/>
      <c r="H3234" s="135"/>
      <c r="I3234" s="135"/>
    </row>
    <row r="3235" spans="5:9" x14ac:dyDescent="0.25">
      <c r="E3235" s="135"/>
      <c r="F3235" s="135"/>
      <c r="G3235" s="135"/>
      <c r="H3235" s="135"/>
      <c r="I3235" s="135"/>
    </row>
    <row r="3236" spans="5:9" x14ac:dyDescent="0.25">
      <c r="E3236" s="135"/>
      <c r="F3236" s="135"/>
      <c r="G3236" s="135"/>
      <c r="H3236" s="135"/>
      <c r="I3236" s="135"/>
    </row>
    <row r="3237" spans="5:9" x14ac:dyDescent="0.25">
      <c r="E3237" s="135"/>
      <c r="F3237" s="135"/>
      <c r="G3237" s="135"/>
      <c r="H3237" s="135"/>
      <c r="I3237" s="135"/>
    </row>
    <row r="3238" spans="5:9" x14ac:dyDescent="0.25">
      <c r="E3238" s="135"/>
      <c r="F3238" s="135"/>
      <c r="G3238" s="135"/>
      <c r="H3238" s="135"/>
      <c r="I3238" s="135"/>
    </row>
    <row r="3239" spans="5:9" x14ac:dyDescent="0.25">
      <c r="E3239" s="135"/>
      <c r="F3239" s="135"/>
      <c r="G3239" s="135"/>
      <c r="H3239" s="135"/>
      <c r="I3239" s="135"/>
    </row>
    <row r="3240" spans="5:9" x14ac:dyDescent="0.25">
      <c r="E3240" s="135"/>
      <c r="F3240" s="135"/>
      <c r="G3240" s="135"/>
      <c r="H3240" s="135"/>
      <c r="I3240" s="135"/>
    </row>
    <row r="3241" spans="5:9" x14ac:dyDescent="0.25">
      <c r="E3241" s="135"/>
      <c r="F3241" s="135"/>
      <c r="G3241" s="135"/>
      <c r="H3241" s="135"/>
      <c r="I3241" s="135"/>
    </row>
    <row r="3242" spans="5:9" x14ac:dyDescent="0.25">
      <c r="E3242" s="135"/>
      <c r="F3242" s="135"/>
      <c r="G3242" s="135"/>
      <c r="H3242" s="135"/>
      <c r="I3242" s="135"/>
    </row>
    <row r="3243" spans="5:9" x14ac:dyDescent="0.25">
      <c r="E3243" s="135"/>
      <c r="F3243" s="135"/>
      <c r="G3243" s="135"/>
      <c r="H3243" s="135"/>
      <c r="I3243" s="135"/>
    </row>
    <row r="3244" spans="5:9" x14ac:dyDescent="0.25">
      <c r="E3244" s="135"/>
      <c r="F3244" s="135"/>
      <c r="G3244" s="135"/>
      <c r="H3244" s="135"/>
      <c r="I3244" s="135"/>
    </row>
    <row r="3245" spans="5:9" x14ac:dyDescent="0.25">
      <c r="E3245" s="135"/>
      <c r="F3245" s="135"/>
      <c r="G3245" s="135"/>
      <c r="H3245" s="135"/>
      <c r="I3245" s="135"/>
    </row>
    <row r="3246" spans="5:9" x14ac:dyDescent="0.25">
      <c r="E3246" s="135"/>
      <c r="F3246" s="135"/>
      <c r="G3246" s="135"/>
      <c r="H3246" s="135"/>
      <c r="I3246" s="135"/>
    </row>
    <row r="3247" spans="5:9" x14ac:dyDescent="0.25">
      <c r="E3247" s="135"/>
      <c r="F3247" s="135"/>
      <c r="G3247" s="135"/>
      <c r="H3247" s="135"/>
      <c r="I3247" s="135"/>
    </row>
    <row r="3248" spans="5:9" x14ac:dyDescent="0.25">
      <c r="E3248" s="135"/>
      <c r="F3248" s="135"/>
      <c r="G3248" s="135"/>
      <c r="H3248" s="135"/>
      <c r="I3248" s="135"/>
    </row>
    <row r="3249" spans="5:9" x14ac:dyDescent="0.25">
      <c r="E3249" s="135"/>
      <c r="F3249" s="135"/>
      <c r="G3249" s="135"/>
      <c r="H3249" s="135"/>
      <c r="I3249" s="135"/>
    </row>
    <row r="3250" spans="5:9" x14ac:dyDescent="0.25">
      <c r="E3250" s="135"/>
      <c r="F3250" s="135"/>
      <c r="G3250" s="135"/>
      <c r="H3250" s="135"/>
      <c r="I3250" s="135"/>
    </row>
    <row r="3251" spans="5:9" x14ac:dyDescent="0.25">
      <c r="E3251" s="135"/>
      <c r="F3251" s="135"/>
      <c r="G3251" s="135"/>
      <c r="H3251" s="135"/>
      <c r="I3251" s="135"/>
    </row>
    <row r="3252" spans="5:9" x14ac:dyDescent="0.25">
      <c r="E3252" s="135"/>
      <c r="F3252" s="135"/>
      <c r="G3252" s="135"/>
      <c r="H3252" s="135"/>
      <c r="I3252" s="135"/>
    </row>
    <row r="3253" spans="5:9" x14ac:dyDescent="0.25">
      <c r="E3253" s="135"/>
      <c r="F3253" s="135"/>
      <c r="G3253" s="135"/>
      <c r="H3253" s="135"/>
      <c r="I3253" s="135"/>
    </row>
    <row r="3254" spans="5:9" x14ac:dyDescent="0.25">
      <c r="E3254" s="135"/>
      <c r="F3254" s="135"/>
      <c r="G3254" s="135"/>
      <c r="H3254" s="135"/>
      <c r="I3254" s="135"/>
    </row>
    <row r="3255" spans="5:9" x14ac:dyDescent="0.25">
      <c r="E3255" s="135"/>
      <c r="F3255" s="135"/>
      <c r="G3255" s="135"/>
      <c r="H3255" s="135"/>
      <c r="I3255" s="135"/>
    </row>
    <row r="3256" spans="5:9" x14ac:dyDescent="0.25">
      <c r="E3256" s="135"/>
      <c r="F3256" s="135"/>
      <c r="G3256" s="135"/>
      <c r="H3256" s="135"/>
      <c r="I3256" s="135"/>
    </row>
    <row r="3257" spans="5:9" x14ac:dyDescent="0.25">
      <c r="E3257" s="135"/>
      <c r="F3257" s="135"/>
      <c r="G3257" s="135"/>
      <c r="H3257" s="135"/>
      <c r="I3257" s="135"/>
    </row>
    <row r="3258" spans="5:9" x14ac:dyDescent="0.25">
      <c r="E3258" s="135"/>
      <c r="F3258" s="135"/>
      <c r="G3258" s="135"/>
      <c r="H3258" s="135"/>
      <c r="I3258" s="135"/>
    </row>
    <row r="3259" spans="5:9" x14ac:dyDescent="0.25">
      <c r="E3259" s="135"/>
      <c r="F3259" s="135"/>
      <c r="G3259" s="135"/>
      <c r="H3259" s="135"/>
      <c r="I3259" s="135"/>
    </row>
    <row r="3260" spans="5:9" x14ac:dyDescent="0.25">
      <c r="E3260" s="135"/>
      <c r="F3260" s="135"/>
      <c r="G3260" s="135"/>
      <c r="H3260" s="135"/>
      <c r="I3260" s="135"/>
    </row>
    <row r="3261" spans="5:9" x14ac:dyDescent="0.25">
      <c r="E3261" s="135"/>
      <c r="F3261" s="135"/>
      <c r="G3261" s="135"/>
      <c r="H3261" s="135"/>
      <c r="I3261" s="135"/>
    </row>
    <row r="3262" spans="5:9" x14ac:dyDescent="0.25">
      <c r="E3262" s="135"/>
      <c r="F3262" s="135"/>
      <c r="G3262" s="135"/>
      <c r="H3262" s="135"/>
      <c r="I3262" s="135"/>
    </row>
    <row r="3263" spans="5:9" x14ac:dyDescent="0.25">
      <c r="E3263" s="135"/>
      <c r="F3263" s="135"/>
      <c r="G3263" s="135"/>
      <c r="H3263" s="135"/>
      <c r="I3263" s="135"/>
    </row>
    <row r="3264" spans="5:9" x14ac:dyDescent="0.25">
      <c r="E3264" s="135"/>
      <c r="F3264" s="135"/>
      <c r="G3264" s="135"/>
      <c r="H3264" s="135"/>
      <c r="I3264" s="135"/>
    </row>
    <row r="3265" spans="5:9" x14ac:dyDescent="0.25">
      <c r="E3265" s="135"/>
      <c r="F3265" s="135"/>
      <c r="G3265" s="135"/>
      <c r="H3265" s="135"/>
      <c r="I3265" s="135"/>
    </row>
    <row r="3266" spans="5:9" x14ac:dyDescent="0.25">
      <c r="E3266" s="135"/>
      <c r="F3266" s="135"/>
      <c r="G3266" s="135"/>
      <c r="H3266" s="135"/>
      <c r="I3266" s="135"/>
    </row>
    <row r="3267" spans="5:9" x14ac:dyDescent="0.25">
      <c r="E3267" s="135"/>
      <c r="F3267" s="135"/>
      <c r="G3267" s="135"/>
      <c r="H3267" s="135"/>
      <c r="I3267" s="135"/>
    </row>
    <row r="3268" spans="5:9" x14ac:dyDescent="0.25">
      <c r="E3268" s="135"/>
      <c r="F3268" s="135"/>
      <c r="G3268" s="135"/>
      <c r="H3268" s="135"/>
      <c r="I3268" s="135"/>
    </row>
    <row r="3269" spans="5:9" x14ac:dyDescent="0.25">
      <c r="E3269" s="135"/>
      <c r="F3269" s="135"/>
      <c r="G3269" s="135"/>
      <c r="H3269" s="135"/>
      <c r="I3269" s="135"/>
    </row>
    <row r="3270" spans="5:9" x14ac:dyDescent="0.25">
      <c r="E3270" s="135"/>
      <c r="F3270" s="135"/>
      <c r="G3270" s="135"/>
      <c r="H3270" s="135"/>
      <c r="I3270" s="135"/>
    </row>
    <row r="3271" spans="5:9" x14ac:dyDescent="0.25">
      <c r="E3271" s="135"/>
      <c r="F3271" s="135"/>
      <c r="G3271" s="135"/>
      <c r="H3271" s="135"/>
      <c r="I3271" s="135"/>
    </row>
    <row r="3272" spans="5:9" x14ac:dyDescent="0.25">
      <c r="E3272" s="135"/>
      <c r="F3272" s="135"/>
      <c r="G3272" s="135"/>
      <c r="H3272" s="135"/>
      <c r="I3272" s="135"/>
    </row>
    <row r="3273" spans="5:9" x14ac:dyDescent="0.25">
      <c r="E3273" s="135"/>
      <c r="F3273" s="135"/>
      <c r="G3273" s="135"/>
      <c r="H3273" s="135"/>
      <c r="I3273" s="135"/>
    </row>
    <row r="3274" spans="5:9" x14ac:dyDescent="0.25">
      <c r="E3274" s="135"/>
      <c r="F3274" s="135"/>
      <c r="G3274" s="135"/>
      <c r="H3274" s="135"/>
      <c r="I3274" s="135"/>
    </row>
    <row r="3275" spans="5:9" x14ac:dyDescent="0.25">
      <c r="E3275" s="135"/>
      <c r="F3275" s="135"/>
      <c r="G3275" s="135"/>
      <c r="H3275" s="135"/>
      <c r="I3275" s="135"/>
    </row>
    <row r="3276" spans="5:9" x14ac:dyDescent="0.25">
      <c r="E3276" s="135"/>
      <c r="F3276" s="135"/>
      <c r="G3276" s="135"/>
      <c r="H3276" s="135"/>
      <c r="I3276" s="135"/>
    </row>
    <row r="3277" spans="5:9" x14ac:dyDescent="0.25">
      <c r="E3277" s="135"/>
      <c r="F3277" s="135"/>
      <c r="G3277" s="135"/>
      <c r="H3277" s="135"/>
      <c r="I3277" s="135"/>
    </row>
    <row r="3278" spans="5:9" x14ac:dyDescent="0.25">
      <c r="E3278" s="135"/>
      <c r="F3278" s="135"/>
      <c r="G3278" s="135"/>
      <c r="H3278" s="135"/>
      <c r="I3278" s="135"/>
    </row>
    <row r="3279" spans="5:9" x14ac:dyDescent="0.25">
      <c r="E3279" s="135"/>
      <c r="F3279" s="135"/>
      <c r="G3279" s="135"/>
      <c r="H3279" s="135"/>
      <c r="I3279" s="135"/>
    </row>
    <row r="3280" spans="5:9" x14ac:dyDescent="0.25">
      <c r="E3280" s="135"/>
      <c r="F3280" s="135"/>
      <c r="G3280" s="135"/>
      <c r="H3280" s="135"/>
      <c r="I3280" s="135"/>
    </row>
    <row r="3281" spans="5:9" x14ac:dyDescent="0.25">
      <c r="E3281" s="135"/>
      <c r="F3281" s="135"/>
      <c r="G3281" s="135"/>
      <c r="H3281" s="135"/>
      <c r="I3281" s="135"/>
    </row>
    <row r="3282" spans="5:9" x14ac:dyDescent="0.25">
      <c r="E3282" s="135"/>
      <c r="F3282" s="135"/>
      <c r="G3282" s="135"/>
      <c r="H3282" s="135"/>
      <c r="I3282" s="135"/>
    </row>
    <row r="3283" spans="5:9" x14ac:dyDescent="0.25">
      <c r="E3283" s="135"/>
      <c r="F3283" s="135"/>
      <c r="G3283" s="135"/>
      <c r="H3283" s="135"/>
      <c r="I3283" s="135"/>
    </row>
    <row r="3284" spans="5:9" x14ac:dyDescent="0.25">
      <c r="E3284" s="135"/>
      <c r="F3284" s="135"/>
      <c r="G3284" s="135"/>
      <c r="H3284" s="135"/>
      <c r="I3284" s="135"/>
    </row>
    <row r="3285" spans="5:9" x14ac:dyDescent="0.25">
      <c r="E3285" s="135"/>
      <c r="F3285" s="135"/>
      <c r="G3285" s="135"/>
      <c r="H3285" s="135"/>
      <c r="I3285" s="135"/>
    </row>
    <row r="3286" spans="5:9" x14ac:dyDescent="0.25">
      <c r="E3286" s="135"/>
      <c r="F3286" s="135"/>
      <c r="G3286" s="135"/>
      <c r="H3286" s="135"/>
      <c r="I3286" s="135"/>
    </row>
    <row r="3287" spans="5:9" x14ac:dyDescent="0.25">
      <c r="E3287" s="135"/>
      <c r="F3287" s="135"/>
      <c r="G3287" s="135"/>
      <c r="H3287" s="135"/>
      <c r="I3287" s="135"/>
    </row>
    <row r="3288" spans="5:9" x14ac:dyDescent="0.25">
      <c r="E3288" s="135"/>
      <c r="F3288" s="135"/>
      <c r="G3288" s="135"/>
      <c r="H3288" s="135"/>
      <c r="I3288" s="135"/>
    </row>
    <row r="3289" spans="5:9" x14ac:dyDescent="0.25">
      <c r="E3289" s="135"/>
      <c r="F3289" s="135"/>
      <c r="G3289" s="135"/>
      <c r="H3289" s="135"/>
      <c r="I3289" s="135"/>
    </row>
    <row r="3290" spans="5:9" x14ac:dyDescent="0.25">
      <c r="E3290" s="135"/>
      <c r="F3290" s="135"/>
      <c r="G3290" s="135"/>
      <c r="H3290" s="135"/>
      <c r="I3290" s="135"/>
    </row>
    <row r="3291" spans="5:9" x14ac:dyDescent="0.25">
      <c r="E3291" s="135"/>
      <c r="F3291" s="135"/>
      <c r="G3291" s="135"/>
      <c r="H3291" s="135"/>
      <c r="I3291" s="135"/>
    </row>
    <row r="3292" spans="5:9" x14ac:dyDescent="0.25">
      <c r="E3292" s="135"/>
      <c r="F3292" s="135"/>
      <c r="G3292" s="135"/>
      <c r="H3292" s="135"/>
      <c r="I3292" s="135"/>
    </row>
    <row r="3293" spans="5:9" x14ac:dyDescent="0.25">
      <c r="E3293" s="135"/>
      <c r="F3293" s="135"/>
      <c r="G3293" s="135"/>
      <c r="H3293" s="135"/>
      <c r="I3293" s="135"/>
    </row>
    <row r="3294" spans="5:9" x14ac:dyDescent="0.25">
      <c r="E3294" s="135"/>
      <c r="F3294" s="135"/>
      <c r="G3294" s="135"/>
      <c r="H3294" s="135"/>
      <c r="I3294" s="135"/>
    </row>
    <row r="3295" spans="5:9" x14ac:dyDescent="0.25">
      <c r="E3295" s="135"/>
      <c r="F3295" s="135"/>
      <c r="G3295" s="135"/>
      <c r="H3295" s="135"/>
      <c r="I3295" s="135"/>
    </row>
    <row r="3296" spans="5:9" x14ac:dyDescent="0.25">
      <c r="E3296" s="135"/>
      <c r="F3296" s="135"/>
      <c r="G3296" s="135"/>
      <c r="H3296" s="135"/>
      <c r="I3296" s="135"/>
    </row>
    <row r="3297" spans="5:9" x14ac:dyDescent="0.25">
      <c r="E3297" s="135"/>
      <c r="F3297" s="135"/>
      <c r="G3297" s="135"/>
      <c r="H3297" s="135"/>
      <c r="I3297" s="135"/>
    </row>
    <row r="3298" spans="5:9" x14ac:dyDescent="0.25">
      <c r="E3298" s="135"/>
      <c r="F3298" s="135"/>
      <c r="G3298" s="135"/>
      <c r="H3298" s="135"/>
      <c r="I3298" s="135"/>
    </row>
    <row r="3299" spans="5:9" x14ac:dyDescent="0.25">
      <c r="E3299" s="135"/>
      <c r="F3299" s="135"/>
      <c r="G3299" s="135"/>
      <c r="H3299" s="135"/>
      <c r="I3299" s="135"/>
    </row>
    <row r="3300" spans="5:9" x14ac:dyDescent="0.25">
      <c r="E3300" s="135"/>
      <c r="F3300" s="135"/>
      <c r="G3300" s="135"/>
      <c r="H3300" s="135"/>
      <c r="I3300" s="135"/>
    </row>
    <row r="3301" spans="5:9" x14ac:dyDescent="0.25">
      <c r="E3301" s="135"/>
      <c r="F3301" s="135"/>
      <c r="G3301" s="135"/>
      <c r="H3301" s="135"/>
      <c r="I3301" s="135"/>
    </row>
    <row r="3302" spans="5:9" x14ac:dyDescent="0.25">
      <c r="E3302" s="135"/>
      <c r="F3302" s="135"/>
      <c r="G3302" s="135"/>
      <c r="H3302" s="135"/>
      <c r="I3302" s="135"/>
    </row>
    <row r="3303" spans="5:9" x14ac:dyDescent="0.25">
      <c r="E3303" s="135"/>
      <c r="F3303" s="135"/>
      <c r="G3303" s="135"/>
      <c r="H3303" s="135"/>
      <c r="I3303" s="135"/>
    </row>
    <row r="3304" spans="5:9" x14ac:dyDescent="0.25">
      <c r="E3304" s="135"/>
      <c r="F3304" s="135"/>
      <c r="G3304" s="135"/>
      <c r="H3304" s="135"/>
      <c r="I3304" s="135"/>
    </row>
    <row r="3305" spans="5:9" x14ac:dyDescent="0.25">
      <c r="E3305" s="135"/>
      <c r="F3305" s="135"/>
      <c r="G3305" s="135"/>
      <c r="H3305" s="135"/>
      <c r="I3305" s="135"/>
    </row>
    <row r="3306" spans="5:9" x14ac:dyDescent="0.25">
      <c r="E3306" s="135"/>
      <c r="F3306" s="135"/>
      <c r="G3306" s="135"/>
      <c r="H3306" s="135"/>
      <c r="I3306" s="135"/>
    </row>
    <row r="3307" spans="5:9" x14ac:dyDescent="0.25">
      <c r="E3307" s="135"/>
      <c r="F3307" s="135"/>
      <c r="G3307" s="135"/>
      <c r="H3307" s="135"/>
      <c r="I3307" s="135"/>
    </row>
    <row r="3308" spans="5:9" x14ac:dyDescent="0.25">
      <c r="E3308" s="135"/>
      <c r="F3308" s="135"/>
      <c r="G3308" s="135"/>
      <c r="H3308" s="135"/>
      <c r="I3308" s="135"/>
    </row>
    <row r="3309" spans="5:9" x14ac:dyDescent="0.25">
      <c r="E3309" s="135"/>
      <c r="F3309" s="135"/>
      <c r="G3309" s="135"/>
      <c r="H3309" s="135"/>
      <c r="I3309" s="135"/>
    </row>
    <row r="3310" spans="5:9" x14ac:dyDescent="0.25">
      <c r="E3310" s="135"/>
      <c r="F3310" s="135"/>
      <c r="G3310" s="135"/>
      <c r="H3310" s="135"/>
      <c r="I3310" s="135"/>
    </row>
    <row r="3311" spans="5:9" x14ac:dyDescent="0.25">
      <c r="E3311" s="135"/>
      <c r="F3311" s="135"/>
      <c r="G3311" s="135"/>
      <c r="H3311" s="135"/>
      <c r="I3311" s="135"/>
    </row>
    <row r="3312" spans="5:9" x14ac:dyDescent="0.25">
      <c r="E3312" s="135"/>
      <c r="F3312" s="135"/>
      <c r="G3312" s="135"/>
      <c r="H3312" s="135"/>
      <c r="I3312" s="135"/>
    </row>
    <row r="3313" spans="5:9" x14ac:dyDescent="0.25">
      <c r="E3313" s="135"/>
      <c r="F3313" s="135"/>
      <c r="G3313" s="135"/>
      <c r="H3313" s="135"/>
      <c r="I3313" s="135"/>
    </row>
    <row r="3314" spans="5:9" x14ac:dyDescent="0.25">
      <c r="E3314" s="135"/>
      <c r="F3314" s="135"/>
      <c r="G3314" s="135"/>
      <c r="H3314" s="135"/>
      <c r="I3314" s="135"/>
    </row>
    <row r="3315" spans="5:9" x14ac:dyDescent="0.25">
      <c r="E3315" s="135"/>
      <c r="F3315" s="135"/>
      <c r="G3315" s="135"/>
      <c r="H3315" s="135"/>
      <c r="I3315" s="135"/>
    </row>
    <row r="3316" spans="5:9" x14ac:dyDescent="0.25">
      <c r="E3316" s="135"/>
      <c r="F3316" s="135"/>
      <c r="G3316" s="135"/>
      <c r="H3316" s="135"/>
      <c r="I3316" s="135"/>
    </row>
    <row r="3317" spans="5:9" x14ac:dyDescent="0.25">
      <c r="E3317" s="135"/>
      <c r="F3317" s="135"/>
      <c r="G3317" s="135"/>
      <c r="H3317" s="135"/>
      <c r="I3317" s="135"/>
    </row>
    <row r="3318" spans="5:9" x14ac:dyDescent="0.25">
      <c r="E3318" s="135"/>
      <c r="F3318" s="135"/>
      <c r="G3318" s="135"/>
      <c r="H3318" s="135"/>
      <c r="I3318" s="135"/>
    </row>
    <row r="3319" spans="5:9" x14ac:dyDescent="0.25">
      <c r="E3319" s="135"/>
      <c r="F3319" s="135"/>
      <c r="G3319" s="135"/>
      <c r="H3319" s="135"/>
      <c r="I3319" s="135"/>
    </row>
    <row r="3320" spans="5:9" x14ac:dyDescent="0.25">
      <c r="E3320" s="135"/>
      <c r="F3320" s="135"/>
      <c r="G3320" s="135"/>
      <c r="H3320" s="135"/>
      <c r="I3320" s="135"/>
    </row>
    <row r="3321" spans="5:9" x14ac:dyDescent="0.25">
      <c r="E3321" s="135"/>
      <c r="F3321" s="135"/>
      <c r="G3321" s="135"/>
      <c r="H3321" s="135"/>
      <c r="I3321" s="135"/>
    </row>
    <row r="3322" spans="5:9" x14ac:dyDescent="0.25">
      <c r="E3322" s="135"/>
      <c r="F3322" s="135"/>
      <c r="G3322" s="135"/>
      <c r="H3322" s="135"/>
      <c r="I3322" s="135"/>
    </row>
    <row r="3323" spans="5:9" x14ac:dyDescent="0.25">
      <c r="E3323" s="135"/>
      <c r="F3323" s="135"/>
      <c r="G3323" s="135"/>
      <c r="H3323" s="135"/>
      <c r="I3323" s="135"/>
    </row>
    <row r="3324" spans="5:9" x14ac:dyDescent="0.25">
      <c r="E3324" s="135"/>
      <c r="F3324" s="135"/>
      <c r="G3324" s="135"/>
      <c r="H3324" s="135"/>
      <c r="I3324" s="135"/>
    </row>
    <row r="3325" spans="5:9" x14ac:dyDescent="0.25">
      <c r="E3325" s="135"/>
      <c r="F3325" s="135"/>
      <c r="G3325" s="135"/>
      <c r="H3325" s="135"/>
      <c r="I3325" s="135"/>
    </row>
    <row r="3326" spans="5:9" x14ac:dyDescent="0.25">
      <c r="E3326" s="135"/>
      <c r="F3326" s="135"/>
      <c r="G3326" s="135"/>
      <c r="H3326" s="135"/>
      <c r="I3326" s="135"/>
    </row>
    <row r="3327" spans="5:9" x14ac:dyDescent="0.25">
      <c r="E3327" s="135"/>
      <c r="F3327" s="135"/>
      <c r="G3327" s="135"/>
      <c r="H3327" s="135"/>
      <c r="I3327" s="135"/>
    </row>
    <row r="3328" spans="5:9" x14ac:dyDescent="0.25">
      <c r="E3328" s="135"/>
      <c r="F3328" s="135"/>
      <c r="G3328" s="135"/>
      <c r="H3328" s="135"/>
      <c r="I3328" s="135"/>
    </row>
    <row r="3329" spans="5:9" x14ac:dyDescent="0.25">
      <c r="E3329" s="135"/>
      <c r="F3329" s="135"/>
      <c r="G3329" s="135"/>
      <c r="H3329" s="135"/>
      <c r="I3329" s="135"/>
    </row>
    <row r="3330" spans="5:9" x14ac:dyDescent="0.25">
      <c r="E3330" s="135"/>
      <c r="F3330" s="135"/>
      <c r="G3330" s="135"/>
      <c r="H3330" s="135"/>
      <c r="I3330" s="135"/>
    </row>
    <row r="3331" spans="5:9" x14ac:dyDescent="0.25">
      <c r="E3331" s="135"/>
      <c r="F3331" s="135"/>
      <c r="G3331" s="135"/>
      <c r="H3331" s="135"/>
      <c r="I3331" s="135"/>
    </row>
    <row r="3332" spans="5:9" x14ac:dyDescent="0.25">
      <c r="E3332" s="135"/>
      <c r="F3332" s="135"/>
      <c r="G3332" s="135"/>
      <c r="H3332" s="135"/>
      <c r="I3332" s="135"/>
    </row>
    <row r="3333" spans="5:9" x14ac:dyDescent="0.25">
      <c r="E3333" s="135"/>
      <c r="F3333" s="135"/>
      <c r="G3333" s="135"/>
      <c r="H3333" s="135"/>
      <c r="I3333" s="135"/>
    </row>
    <row r="3334" spans="5:9" x14ac:dyDescent="0.25">
      <c r="E3334" s="135"/>
      <c r="F3334" s="135"/>
      <c r="G3334" s="135"/>
      <c r="H3334" s="135"/>
      <c r="I3334" s="135"/>
    </row>
    <row r="3335" spans="5:9" x14ac:dyDescent="0.25">
      <c r="E3335" s="135"/>
      <c r="F3335" s="135"/>
      <c r="G3335" s="135"/>
      <c r="H3335" s="135"/>
      <c r="I3335" s="135"/>
    </row>
    <row r="3336" spans="5:9" x14ac:dyDescent="0.25">
      <c r="E3336" s="135"/>
      <c r="F3336" s="135"/>
      <c r="G3336" s="135"/>
      <c r="H3336" s="135"/>
      <c r="I3336" s="135"/>
    </row>
    <row r="3337" spans="5:9" x14ac:dyDescent="0.25">
      <c r="E3337" s="135"/>
      <c r="F3337" s="135"/>
      <c r="G3337" s="135"/>
      <c r="H3337" s="135"/>
      <c r="I3337" s="135"/>
    </row>
    <row r="3338" spans="5:9" x14ac:dyDescent="0.25">
      <c r="E3338" s="135"/>
      <c r="F3338" s="135"/>
      <c r="G3338" s="135"/>
      <c r="H3338" s="135"/>
      <c r="I3338" s="135"/>
    </row>
    <row r="3339" spans="5:9" x14ac:dyDescent="0.25">
      <c r="E3339" s="135"/>
      <c r="F3339" s="135"/>
      <c r="G3339" s="135"/>
      <c r="H3339" s="135"/>
      <c r="I3339" s="135"/>
    </row>
    <row r="3340" spans="5:9" x14ac:dyDescent="0.25">
      <c r="E3340" s="135"/>
      <c r="F3340" s="135"/>
      <c r="G3340" s="135"/>
      <c r="H3340" s="135"/>
      <c r="I3340" s="135"/>
    </row>
    <row r="3341" spans="5:9" x14ac:dyDescent="0.25">
      <c r="E3341" s="135"/>
      <c r="F3341" s="135"/>
      <c r="G3341" s="135"/>
      <c r="H3341" s="135"/>
      <c r="I3341" s="135"/>
    </row>
    <row r="3342" spans="5:9" x14ac:dyDescent="0.25">
      <c r="E3342" s="135"/>
      <c r="F3342" s="135"/>
      <c r="G3342" s="135"/>
      <c r="H3342" s="135"/>
      <c r="I3342" s="135"/>
    </row>
    <row r="3343" spans="5:9" x14ac:dyDescent="0.25">
      <c r="E3343" s="135"/>
      <c r="F3343" s="135"/>
      <c r="G3343" s="135"/>
      <c r="H3343" s="135"/>
      <c r="I3343" s="135"/>
    </row>
    <row r="3344" spans="5:9" x14ac:dyDescent="0.25">
      <c r="E3344" s="135"/>
      <c r="F3344" s="135"/>
      <c r="G3344" s="135"/>
      <c r="H3344" s="135"/>
      <c r="I3344" s="135"/>
    </row>
    <row r="3345" spans="5:9" x14ac:dyDescent="0.25">
      <c r="E3345" s="135"/>
      <c r="F3345" s="135"/>
      <c r="G3345" s="135"/>
      <c r="H3345" s="135"/>
      <c r="I3345" s="135"/>
    </row>
    <row r="3346" spans="5:9" x14ac:dyDescent="0.25">
      <c r="E3346" s="135"/>
      <c r="F3346" s="135"/>
      <c r="G3346" s="135"/>
      <c r="H3346" s="135"/>
      <c r="I3346" s="135"/>
    </row>
    <row r="3347" spans="5:9" x14ac:dyDescent="0.25">
      <c r="E3347" s="135"/>
      <c r="F3347" s="135"/>
      <c r="G3347" s="135"/>
      <c r="H3347" s="135"/>
      <c r="I3347" s="135"/>
    </row>
    <row r="3348" spans="5:9" x14ac:dyDescent="0.25">
      <c r="E3348" s="135"/>
      <c r="F3348" s="135"/>
      <c r="G3348" s="135"/>
      <c r="H3348" s="135"/>
      <c r="I3348" s="135"/>
    </row>
    <row r="3349" spans="5:9" x14ac:dyDescent="0.25">
      <c r="E3349" s="135"/>
      <c r="F3349" s="135"/>
      <c r="G3349" s="135"/>
      <c r="H3349" s="135"/>
      <c r="I3349" s="135"/>
    </row>
    <row r="3350" spans="5:9" x14ac:dyDescent="0.25">
      <c r="E3350" s="135"/>
      <c r="F3350" s="135"/>
      <c r="G3350" s="135"/>
      <c r="H3350" s="135"/>
      <c r="I3350" s="135"/>
    </row>
    <row r="3351" spans="5:9" x14ac:dyDescent="0.25">
      <c r="E3351" s="135"/>
      <c r="F3351" s="135"/>
      <c r="G3351" s="135"/>
      <c r="H3351" s="135"/>
      <c r="I3351" s="135"/>
    </row>
    <row r="3352" spans="5:9" x14ac:dyDescent="0.25">
      <c r="E3352" s="135"/>
      <c r="F3352" s="135"/>
      <c r="G3352" s="135"/>
      <c r="H3352" s="135"/>
      <c r="I3352" s="135"/>
    </row>
    <row r="3353" spans="5:9" x14ac:dyDescent="0.25">
      <c r="E3353" s="135"/>
      <c r="F3353" s="135"/>
      <c r="G3353" s="135"/>
      <c r="H3353" s="135"/>
      <c r="I3353" s="135"/>
    </row>
    <row r="3354" spans="5:9" x14ac:dyDescent="0.25">
      <c r="E3354" s="135"/>
      <c r="F3354" s="135"/>
      <c r="G3354" s="135"/>
      <c r="H3354" s="135"/>
      <c r="I3354" s="135"/>
    </row>
    <row r="3355" spans="5:9" x14ac:dyDescent="0.25">
      <c r="E3355" s="135"/>
      <c r="F3355" s="135"/>
      <c r="G3355" s="135"/>
      <c r="H3355" s="135"/>
      <c r="I3355" s="135"/>
    </row>
    <row r="3356" spans="5:9" x14ac:dyDescent="0.25">
      <c r="E3356" s="135"/>
      <c r="F3356" s="135"/>
      <c r="G3356" s="135"/>
      <c r="H3356" s="135"/>
      <c r="I3356" s="135"/>
    </row>
    <row r="3357" spans="5:9" x14ac:dyDescent="0.25">
      <c r="E3357" s="135"/>
      <c r="F3357" s="135"/>
      <c r="G3357" s="135"/>
      <c r="H3357" s="135"/>
      <c r="I3357" s="135"/>
    </row>
    <row r="3358" spans="5:9" x14ac:dyDescent="0.25">
      <c r="E3358" s="135"/>
      <c r="F3358" s="135"/>
      <c r="G3358" s="135"/>
      <c r="H3358" s="135"/>
      <c r="I3358" s="135"/>
    </row>
    <row r="3359" spans="5:9" x14ac:dyDescent="0.25">
      <c r="E3359" s="135"/>
      <c r="F3359" s="135"/>
      <c r="G3359" s="135"/>
      <c r="H3359" s="135"/>
      <c r="I3359" s="135"/>
    </row>
    <row r="3360" spans="5:9" x14ac:dyDescent="0.25">
      <c r="E3360" s="135"/>
      <c r="F3360" s="135"/>
      <c r="G3360" s="135"/>
      <c r="H3360" s="135"/>
      <c r="I3360" s="135"/>
    </row>
    <row r="3361" spans="5:9" x14ac:dyDescent="0.25">
      <c r="E3361" s="135"/>
      <c r="F3361" s="135"/>
      <c r="G3361" s="135"/>
      <c r="H3361" s="135"/>
      <c r="I3361" s="135"/>
    </row>
    <row r="3362" spans="5:9" x14ac:dyDescent="0.25">
      <c r="E3362" s="135"/>
      <c r="F3362" s="135"/>
      <c r="G3362" s="135"/>
      <c r="H3362" s="135"/>
      <c r="I3362" s="135"/>
    </row>
    <row r="3363" spans="5:9" x14ac:dyDescent="0.25">
      <c r="E3363" s="135"/>
      <c r="F3363" s="135"/>
      <c r="G3363" s="135"/>
      <c r="H3363" s="135"/>
      <c r="I3363" s="135"/>
    </row>
    <row r="3364" spans="5:9" x14ac:dyDescent="0.25">
      <c r="E3364" s="135"/>
      <c r="F3364" s="135"/>
      <c r="G3364" s="135"/>
      <c r="H3364" s="135"/>
      <c r="I3364" s="135"/>
    </row>
    <row r="3365" spans="5:9" x14ac:dyDescent="0.25">
      <c r="E3365" s="135"/>
      <c r="F3365" s="135"/>
      <c r="G3365" s="135"/>
      <c r="H3365" s="135"/>
      <c r="I3365" s="135"/>
    </row>
    <row r="3366" spans="5:9" x14ac:dyDescent="0.25">
      <c r="E3366" s="135"/>
      <c r="F3366" s="135"/>
      <c r="G3366" s="135"/>
      <c r="H3366" s="135"/>
      <c r="I3366" s="135"/>
    </row>
    <row r="3367" spans="5:9" x14ac:dyDescent="0.25">
      <c r="E3367" s="135"/>
      <c r="F3367" s="135"/>
      <c r="G3367" s="135"/>
      <c r="H3367" s="135"/>
      <c r="I3367" s="135"/>
    </row>
    <row r="3368" spans="5:9" x14ac:dyDescent="0.25">
      <c r="E3368" s="135"/>
      <c r="F3368" s="135"/>
      <c r="G3368" s="135"/>
      <c r="H3368" s="135"/>
      <c r="I3368" s="135"/>
    </row>
    <row r="3369" spans="5:9" x14ac:dyDescent="0.25">
      <c r="E3369" s="135"/>
      <c r="F3369" s="135"/>
      <c r="G3369" s="135"/>
      <c r="H3369" s="135"/>
      <c r="I3369" s="135"/>
    </row>
    <row r="3370" spans="5:9" x14ac:dyDescent="0.25">
      <c r="E3370" s="135"/>
      <c r="F3370" s="135"/>
      <c r="G3370" s="135"/>
      <c r="H3370" s="135"/>
      <c r="I3370" s="135"/>
    </row>
    <row r="3371" spans="5:9" x14ac:dyDescent="0.25">
      <c r="E3371" s="135"/>
      <c r="F3371" s="135"/>
      <c r="G3371" s="135"/>
      <c r="H3371" s="135"/>
      <c r="I3371" s="135"/>
    </row>
    <row r="3372" spans="5:9" x14ac:dyDescent="0.25">
      <c r="E3372" s="135"/>
      <c r="F3372" s="135"/>
      <c r="G3372" s="135"/>
      <c r="H3372" s="135"/>
      <c r="I3372" s="135"/>
    </row>
    <row r="3373" spans="5:9" x14ac:dyDescent="0.25">
      <c r="E3373" s="135"/>
      <c r="F3373" s="135"/>
      <c r="G3373" s="135"/>
      <c r="H3373" s="135"/>
      <c r="I3373" s="135"/>
    </row>
    <row r="3374" spans="5:9" x14ac:dyDescent="0.25">
      <c r="E3374" s="135"/>
      <c r="F3374" s="135"/>
      <c r="G3374" s="135"/>
      <c r="H3374" s="135"/>
      <c r="I3374" s="135"/>
    </row>
    <row r="3375" spans="5:9" x14ac:dyDescent="0.25">
      <c r="E3375" s="135"/>
      <c r="F3375" s="135"/>
      <c r="G3375" s="135"/>
      <c r="H3375" s="135"/>
      <c r="I3375" s="135"/>
    </row>
    <row r="3376" spans="5:9" x14ac:dyDescent="0.25">
      <c r="E3376" s="135"/>
      <c r="F3376" s="135"/>
      <c r="G3376" s="135"/>
      <c r="H3376" s="135"/>
      <c r="I3376" s="135"/>
    </row>
    <row r="3377" spans="5:9" x14ac:dyDescent="0.25">
      <c r="E3377" s="135"/>
      <c r="F3377" s="135"/>
      <c r="G3377" s="135"/>
      <c r="H3377" s="135"/>
      <c r="I3377" s="135"/>
    </row>
    <row r="3378" spans="5:9" x14ac:dyDescent="0.25">
      <c r="E3378" s="135"/>
      <c r="F3378" s="135"/>
      <c r="G3378" s="135"/>
      <c r="H3378" s="135"/>
      <c r="I3378" s="135"/>
    </row>
    <row r="3379" spans="5:9" x14ac:dyDescent="0.25">
      <c r="E3379" s="135"/>
      <c r="F3379" s="135"/>
      <c r="G3379" s="135"/>
      <c r="H3379" s="135"/>
      <c r="I3379" s="135"/>
    </row>
    <row r="3380" spans="5:9" x14ac:dyDescent="0.25">
      <c r="E3380" s="135"/>
      <c r="F3380" s="135"/>
      <c r="G3380" s="135"/>
      <c r="H3380" s="135"/>
      <c r="I3380" s="135"/>
    </row>
    <row r="3381" spans="5:9" x14ac:dyDescent="0.25">
      <c r="E3381" s="135"/>
      <c r="F3381" s="135"/>
      <c r="G3381" s="135"/>
      <c r="H3381" s="135"/>
      <c r="I3381" s="135"/>
    </row>
    <row r="3382" spans="5:9" x14ac:dyDescent="0.25">
      <c r="E3382" s="135"/>
      <c r="F3382" s="135"/>
      <c r="G3382" s="135"/>
      <c r="H3382" s="135"/>
      <c r="I3382" s="135"/>
    </row>
    <row r="3383" spans="5:9" x14ac:dyDescent="0.25">
      <c r="E3383" s="135"/>
      <c r="F3383" s="135"/>
      <c r="G3383" s="135"/>
      <c r="H3383" s="135"/>
      <c r="I3383" s="135"/>
    </row>
    <row r="3384" spans="5:9" x14ac:dyDescent="0.25">
      <c r="E3384" s="135"/>
      <c r="F3384" s="135"/>
      <c r="G3384" s="135"/>
      <c r="H3384" s="135"/>
      <c r="I3384" s="135"/>
    </row>
    <row r="3385" spans="5:9" x14ac:dyDescent="0.25">
      <c r="E3385" s="135"/>
      <c r="F3385" s="135"/>
      <c r="G3385" s="135"/>
      <c r="H3385" s="135"/>
      <c r="I3385" s="135"/>
    </row>
    <row r="3386" spans="5:9" x14ac:dyDescent="0.25">
      <c r="E3386" s="135"/>
      <c r="F3386" s="135"/>
      <c r="G3386" s="135"/>
      <c r="H3386" s="135"/>
      <c r="I3386" s="135"/>
    </row>
    <row r="3387" spans="5:9" x14ac:dyDescent="0.25">
      <c r="E3387" s="135"/>
      <c r="F3387" s="135"/>
      <c r="G3387" s="135"/>
      <c r="H3387" s="135"/>
      <c r="I3387" s="135"/>
    </row>
    <row r="3388" spans="5:9" x14ac:dyDescent="0.25">
      <c r="E3388" s="135"/>
      <c r="F3388" s="135"/>
      <c r="G3388" s="135"/>
      <c r="H3388" s="135"/>
      <c r="I3388" s="135"/>
    </row>
    <row r="3389" spans="5:9" x14ac:dyDescent="0.25">
      <c r="E3389" s="135"/>
      <c r="F3389" s="135"/>
      <c r="G3389" s="135"/>
      <c r="H3389" s="135"/>
      <c r="I3389" s="135"/>
    </row>
    <row r="3390" spans="5:9" x14ac:dyDescent="0.25">
      <c r="E3390" s="135"/>
      <c r="F3390" s="135"/>
      <c r="G3390" s="135"/>
      <c r="H3390" s="135"/>
      <c r="I3390" s="135"/>
    </row>
    <row r="3391" spans="5:9" x14ac:dyDescent="0.25">
      <c r="E3391" s="135"/>
      <c r="F3391" s="135"/>
      <c r="G3391" s="135"/>
      <c r="H3391" s="135"/>
      <c r="I3391" s="135"/>
    </row>
    <row r="3392" spans="5:9" x14ac:dyDescent="0.25">
      <c r="E3392" s="135"/>
      <c r="F3392" s="135"/>
      <c r="G3392" s="135"/>
      <c r="H3392" s="135"/>
      <c r="I3392" s="135"/>
    </row>
    <row r="3393" spans="5:9" x14ac:dyDescent="0.25">
      <c r="E3393" s="135"/>
      <c r="F3393" s="135"/>
      <c r="G3393" s="135"/>
      <c r="H3393" s="135"/>
      <c r="I3393" s="135"/>
    </row>
    <row r="3394" spans="5:9" x14ac:dyDescent="0.25">
      <c r="E3394" s="135"/>
      <c r="F3394" s="135"/>
      <c r="G3394" s="135"/>
      <c r="H3394" s="135"/>
      <c r="I3394" s="135"/>
    </row>
    <row r="3395" spans="5:9" x14ac:dyDescent="0.25">
      <c r="E3395" s="135"/>
      <c r="F3395" s="135"/>
      <c r="G3395" s="135"/>
      <c r="H3395" s="135"/>
      <c r="I3395" s="135"/>
    </row>
    <row r="3396" spans="5:9" x14ac:dyDescent="0.25">
      <c r="E3396" s="135"/>
      <c r="F3396" s="135"/>
      <c r="G3396" s="135"/>
      <c r="H3396" s="135"/>
      <c r="I3396" s="135"/>
    </row>
    <row r="3397" spans="5:9" x14ac:dyDescent="0.25">
      <c r="E3397" s="135"/>
      <c r="F3397" s="135"/>
      <c r="G3397" s="135"/>
      <c r="H3397" s="135"/>
      <c r="I3397" s="135"/>
    </row>
    <row r="3398" spans="5:9" x14ac:dyDescent="0.25">
      <c r="E3398" s="135"/>
      <c r="F3398" s="135"/>
      <c r="G3398" s="135"/>
      <c r="H3398" s="135"/>
      <c r="I3398" s="135"/>
    </row>
    <row r="3399" spans="5:9" x14ac:dyDescent="0.25">
      <c r="E3399" s="135"/>
      <c r="F3399" s="135"/>
      <c r="G3399" s="135"/>
      <c r="H3399" s="135"/>
      <c r="I3399" s="135"/>
    </row>
    <row r="3400" spans="5:9" x14ac:dyDescent="0.25">
      <c r="E3400" s="135"/>
      <c r="F3400" s="135"/>
      <c r="G3400" s="135"/>
      <c r="H3400" s="135"/>
      <c r="I3400" s="135"/>
    </row>
    <row r="3401" spans="5:9" x14ac:dyDescent="0.25">
      <c r="E3401" s="135"/>
      <c r="F3401" s="135"/>
      <c r="G3401" s="135"/>
      <c r="H3401" s="135"/>
      <c r="I3401" s="135"/>
    </row>
    <row r="3402" spans="5:9" x14ac:dyDescent="0.25">
      <c r="E3402" s="135"/>
      <c r="F3402" s="135"/>
      <c r="G3402" s="135"/>
      <c r="H3402" s="135"/>
      <c r="I3402" s="135"/>
    </row>
    <row r="3403" spans="5:9" x14ac:dyDescent="0.25">
      <c r="E3403" s="135"/>
      <c r="F3403" s="135"/>
      <c r="G3403" s="135"/>
      <c r="H3403" s="135"/>
      <c r="I3403" s="135"/>
    </row>
    <row r="3404" spans="5:9" x14ac:dyDescent="0.25">
      <c r="E3404" s="135"/>
      <c r="F3404" s="135"/>
      <c r="G3404" s="135"/>
      <c r="H3404" s="135"/>
      <c r="I3404" s="135"/>
    </row>
    <row r="3405" spans="5:9" x14ac:dyDescent="0.25">
      <c r="E3405" s="135"/>
      <c r="F3405" s="135"/>
      <c r="G3405" s="135"/>
      <c r="H3405" s="135"/>
      <c r="I3405" s="135"/>
    </row>
    <row r="3406" spans="5:9" x14ac:dyDescent="0.25">
      <c r="E3406" s="135"/>
      <c r="F3406" s="135"/>
      <c r="G3406" s="135"/>
      <c r="H3406" s="135"/>
      <c r="I3406" s="135"/>
    </row>
    <row r="3407" spans="5:9" x14ac:dyDescent="0.25">
      <c r="E3407" s="135"/>
      <c r="F3407" s="135"/>
      <c r="G3407" s="135"/>
      <c r="H3407" s="135"/>
      <c r="I3407" s="135"/>
    </row>
    <row r="3408" spans="5:9" x14ac:dyDescent="0.25">
      <c r="E3408" s="135"/>
      <c r="F3408" s="135"/>
      <c r="G3408" s="135"/>
      <c r="H3408" s="135"/>
      <c r="I3408" s="135"/>
    </row>
    <row r="3409" spans="5:9" x14ac:dyDescent="0.25">
      <c r="E3409" s="135"/>
      <c r="F3409" s="135"/>
      <c r="G3409" s="135"/>
      <c r="H3409" s="135"/>
      <c r="I3409" s="135"/>
    </row>
    <row r="3410" spans="5:9" x14ac:dyDescent="0.25">
      <c r="E3410" s="135"/>
      <c r="F3410" s="135"/>
      <c r="G3410" s="135"/>
      <c r="H3410" s="135"/>
      <c r="I3410" s="135"/>
    </row>
    <row r="3411" spans="5:9" x14ac:dyDescent="0.25">
      <c r="E3411" s="135"/>
      <c r="F3411" s="135"/>
      <c r="G3411" s="135"/>
      <c r="H3411" s="135"/>
      <c r="I3411" s="135"/>
    </row>
    <row r="3412" spans="5:9" x14ac:dyDescent="0.25">
      <c r="E3412" s="135"/>
      <c r="F3412" s="135"/>
      <c r="G3412" s="135"/>
      <c r="H3412" s="135"/>
      <c r="I3412" s="135"/>
    </row>
    <row r="3413" spans="5:9" x14ac:dyDescent="0.25">
      <c r="E3413" s="135"/>
      <c r="F3413" s="135"/>
      <c r="G3413" s="135"/>
      <c r="H3413" s="135"/>
      <c r="I3413" s="135"/>
    </row>
    <row r="3414" spans="5:9" x14ac:dyDescent="0.25">
      <c r="E3414" s="135"/>
      <c r="F3414" s="135"/>
      <c r="G3414" s="135"/>
      <c r="H3414" s="135"/>
      <c r="I3414" s="135"/>
    </row>
    <row r="3415" spans="5:9" x14ac:dyDescent="0.25">
      <c r="E3415" s="135"/>
      <c r="F3415" s="135"/>
      <c r="G3415" s="135"/>
      <c r="H3415" s="135"/>
      <c r="I3415" s="135"/>
    </row>
    <row r="3416" spans="5:9" x14ac:dyDescent="0.25">
      <c r="E3416" s="135"/>
      <c r="F3416" s="135"/>
      <c r="G3416" s="135"/>
      <c r="H3416" s="135"/>
      <c r="I3416" s="135"/>
    </row>
    <row r="3417" spans="5:9" x14ac:dyDescent="0.25">
      <c r="E3417" s="135"/>
      <c r="F3417" s="135"/>
      <c r="G3417" s="135"/>
      <c r="H3417" s="135"/>
      <c r="I3417" s="135"/>
    </row>
    <row r="3418" spans="5:9" x14ac:dyDescent="0.25">
      <c r="E3418" s="135"/>
      <c r="F3418" s="135"/>
      <c r="G3418" s="135"/>
      <c r="H3418" s="135"/>
      <c r="I3418" s="135"/>
    </row>
    <row r="3419" spans="5:9" x14ac:dyDescent="0.25">
      <c r="E3419" s="135"/>
      <c r="F3419" s="135"/>
      <c r="G3419" s="135"/>
      <c r="H3419" s="135"/>
      <c r="I3419" s="135"/>
    </row>
    <row r="3420" spans="5:9" x14ac:dyDescent="0.25">
      <c r="E3420" s="135"/>
      <c r="F3420" s="135"/>
      <c r="G3420" s="135"/>
      <c r="H3420" s="135"/>
      <c r="I3420" s="135"/>
    </row>
    <row r="3421" spans="5:9" x14ac:dyDescent="0.25">
      <c r="E3421" s="135"/>
      <c r="F3421" s="135"/>
      <c r="G3421" s="135"/>
      <c r="H3421" s="135"/>
      <c r="I3421" s="135"/>
    </row>
    <row r="3422" spans="5:9" x14ac:dyDescent="0.25">
      <c r="E3422" s="135"/>
      <c r="F3422" s="135"/>
      <c r="G3422" s="135"/>
      <c r="H3422" s="135"/>
      <c r="I3422" s="135"/>
    </row>
    <row r="3423" spans="5:9" x14ac:dyDescent="0.25">
      <c r="E3423" s="135"/>
      <c r="F3423" s="135"/>
      <c r="G3423" s="135"/>
      <c r="H3423" s="135"/>
      <c r="I3423" s="135"/>
    </row>
    <row r="3424" spans="5:9" x14ac:dyDescent="0.25">
      <c r="E3424" s="135"/>
      <c r="F3424" s="135"/>
      <c r="G3424" s="135"/>
      <c r="H3424" s="135"/>
      <c r="I3424" s="135"/>
    </row>
    <row r="3425" spans="5:9" x14ac:dyDescent="0.25">
      <c r="E3425" s="135"/>
      <c r="F3425" s="135"/>
      <c r="G3425" s="135"/>
      <c r="H3425" s="135"/>
      <c r="I3425" s="135"/>
    </row>
    <row r="3426" spans="5:9" x14ac:dyDescent="0.25">
      <c r="E3426" s="135"/>
      <c r="F3426" s="135"/>
      <c r="G3426" s="135"/>
      <c r="H3426" s="135"/>
      <c r="I3426" s="135"/>
    </row>
    <row r="3427" spans="5:9" x14ac:dyDescent="0.25">
      <c r="E3427" s="135"/>
      <c r="F3427" s="135"/>
      <c r="G3427" s="135"/>
      <c r="H3427" s="135"/>
      <c r="I3427" s="135"/>
    </row>
    <row r="3428" spans="5:9" x14ac:dyDescent="0.25">
      <c r="E3428" s="135"/>
      <c r="F3428" s="135"/>
      <c r="G3428" s="135"/>
      <c r="H3428" s="135"/>
      <c r="I3428" s="135"/>
    </row>
    <row r="3429" spans="5:9" x14ac:dyDescent="0.25">
      <c r="E3429" s="135"/>
      <c r="F3429" s="135"/>
      <c r="G3429" s="135"/>
      <c r="H3429" s="135"/>
      <c r="I3429" s="135"/>
    </row>
    <row r="3430" spans="5:9" x14ac:dyDescent="0.25">
      <c r="E3430" s="135"/>
      <c r="F3430" s="135"/>
      <c r="G3430" s="135"/>
      <c r="H3430" s="135"/>
      <c r="I3430" s="135"/>
    </row>
    <row r="3431" spans="5:9" x14ac:dyDescent="0.25">
      <c r="E3431" s="135"/>
      <c r="F3431" s="135"/>
      <c r="G3431" s="135"/>
      <c r="H3431" s="135"/>
      <c r="I3431" s="135"/>
    </row>
    <row r="3432" spans="5:9" x14ac:dyDescent="0.25">
      <c r="E3432" s="135"/>
      <c r="F3432" s="135"/>
      <c r="G3432" s="135"/>
      <c r="H3432" s="135"/>
      <c r="I3432" s="135"/>
    </row>
    <row r="3433" spans="5:9" x14ac:dyDescent="0.25">
      <c r="E3433" s="135"/>
      <c r="F3433" s="135"/>
      <c r="G3433" s="135"/>
      <c r="H3433" s="135"/>
      <c r="I3433" s="135"/>
    </row>
    <row r="3434" spans="5:9" x14ac:dyDescent="0.25">
      <c r="E3434" s="135"/>
      <c r="F3434" s="135"/>
      <c r="G3434" s="135"/>
      <c r="H3434" s="135"/>
      <c r="I3434" s="135"/>
    </row>
    <row r="3435" spans="5:9" x14ac:dyDescent="0.25">
      <c r="E3435" s="135"/>
      <c r="F3435" s="135"/>
      <c r="G3435" s="135"/>
      <c r="H3435" s="135"/>
      <c r="I3435" s="135"/>
    </row>
    <row r="3436" spans="5:9" x14ac:dyDescent="0.25">
      <c r="E3436" s="135"/>
      <c r="F3436" s="135"/>
      <c r="G3436" s="135"/>
      <c r="H3436" s="135"/>
      <c r="I3436" s="135"/>
    </row>
    <row r="3437" spans="5:9" x14ac:dyDescent="0.25">
      <c r="E3437" s="135"/>
      <c r="F3437" s="135"/>
      <c r="G3437" s="135"/>
      <c r="H3437" s="135"/>
      <c r="I3437" s="135"/>
    </row>
    <row r="3438" spans="5:9" x14ac:dyDescent="0.25">
      <c r="E3438" s="135"/>
      <c r="F3438" s="135"/>
      <c r="G3438" s="135"/>
      <c r="H3438" s="135"/>
      <c r="I3438" s="135"/>
    </row>
    <row r="3439" spans="5:9" x14ac:dyDescent="0.25">
      <c r="E3439" s="135"/>
      <c r="F3439" s="135"/>
      <c r="G3439" s="135"/>
      <c r="H3439" s="135"/>
      <c r="I3439" s="135"/>
    </row>
    <row r="3440" spans="5:9" x14ac:dyDescent="0.25">
      <c r="E3440" s="135"/>
      <c r="F3440" s="135"/>
      <c r="G3440" s="135"/>
      <c r="H3440" s="135"/>
      <c r="I3440" s="135"/>
    </row>
    <row r="3441" spans="5:9" x14ac:dyDescent="0.25">
      <c r="E3441" s="135"/>
      <c r="F3441" s="135"/>
      <c r="G3441" s="135"/>
      <c r="H3441" s="135"/>
      <c r="I3441" s="135"/>
    </row>
    <row r="3442" spans="5:9" x14ac:dyDescent="0.25">
      <c r="E3442" s="135"/>
      <c r="F3442" s="135"/>
      <c r="G3442" s="135"/>
      <c r="H3442" s="135"/>
      <c r="I3442" s="135"/>
    </row>
    <row r="3443" spans="5:9" x14ac:dyDescent="0.25">
      <c r="E3443" s="135"/>
      <c r="F3443" s="135"/>
      <c r="G3443" s="135"/>
      <c r="H3443" s="135"/>
      <c r="I3443" s="135"/>
    </row>
    <row r="3444" spans="5:9" x14ac:dyDescent="0.25">
      <c r="E3444" s="135"/>
      <c r="F3444" s="135"/>
      <c r="G3444" s="135"/>
      <c r="H3444" s="135"/>
      <c r="I3444" s="135"/>
    </row>
    <row r="3445" spans="5:9" x14ac:dyDescent="0.25">
      <c r="E3445" s="135"/>
      <c r="F3445" s="135"/>
      <c r="G3445" s="135"/>
      <c r="H3445" s="135"/>
      <c r="I3445" s="135"/>
    </row>
    <row r="3446" spans="5:9" x14ac:dyDescent="0.25">
      <c r="E3446" s="135"/>
      <c r="F3446" s="135"/>
      <c r="G3446" s="135"/>
      <c r="H3446" s="135"/>
      <c r="I3446" s="135"/>
    </row>
    <row r="3447" spans="5:9" x14ac:dyDescent="0.25">
      <c r="E3447" s="135"/>
      <c r="F3447" s="135"/>
      <c r="G3447" s="135"/>
      <c r="H3447" s="135"/>
      <c r="I3447" s="135"/>
    </row>
    <row r="3448" spans="5:9" x14ac:dyDescent="0.25">
      <c r="E3448" s="135"/>
      <c r="F3448" s="135"/>
      <c r="G3448" s="135"/>
      <c r="H3448" s="135"/>
      <c r="I3448" s="135"/>
    </row>
    <row r="3449" spans="5:9" x14ac:dyDescent="0.25">
      <c r="E3449" s="135"/>
      <c r="F3449" s="135"/>
      <c r="G3449" s="135"/>
      <c r="H3449" s="135"/>
      <c r="I3449" s="135"/>
    </row>
    <row r="3450" spans="5:9" x14ac:dyDescent="0.25">
      <c r="E3450" s="135"/>
      <c r="F3450" s="135"/>
      <c r="G3450" s="135"/>
      <c r="H3450" s="135"/>
      <c r="I3450" s="135"/>
    </row>
    <row r="3451" spans="5:9" x14ac:dyDescent="0.25">
      <c r="E3451" s="135"/>
      <c r="F3451" s="135"/>
      <c r="G3451" s="135"/>
      <c r="H3451" s="135"/>
      <c r="I3451" s="135"/>
    </row>
    <row r="3452" spans="5:9" x14ac:dyDescent="0.25">
      <c r="E3452" s="135"/>
      <c r="F3452" s="135"/>
      <c r="G3452" s="135"/>
      <c r="H3452" s="135"/>
      <c r="I3452" s="135"/>
    </row>
    <row r="3453" spans="5:9" x14ac:dyDescent="0.25">
      <c r="E3453" s="135"/>
      <c r="F3453" s="135"/>
      <c r="G3453" s="135"/>
      <c r="H3453" s="135"/>
      <c r="I3453" s="135"/>
    </row>
    <row r="3454" spans="5:9" x14ac:dyDescent="0.25">
      <c r="E3454" s="135"/>
      <c r="F3454" s="135"/>
      <c r="G3454" s="135"/>
      <c r="H3454" s="135"/>
      <c r="I3454" s="135"/>
    </row>
    <row r="3455" spans="5:9" x14ac:dyDescent="0.25">
      <c r="E3455" s="135"/>
      <c r="F3455" s="135"/>
      <c r="G3455" s="135"/>
      <c r="H3455" s="135"/>
      <c r="I3455" s="135"/>
    </row>
    <row r="3456" spans="5:9" x14ac:dyDescent="0.25">
      <c r="E3456" s="135"/>
      <c r="F3456" s="135"/>
      <c r="G3456" s="135"/>
      <c r="H3456" s="135"/>
      <c r="I3456" s="135"/>
    </row>
    <row r="3457" spans="5:9" x14ac:dyDescent="0.25">
      <c r="E3457" s="135"/>
      <c r="F3457" s="135"/>
      <c r="G3457" s="135"/>
      <c r="H3457" s="135"/>
      <c r="I3457" s="135"/>
    </row>
    <row r="3458" spans="5:9" x14ac:dyDescent="0.25">
      <c r="E3458" s="135"/>
      <c r="F3458" s="135"/>
      <c r="G3458" s="135"/>
      <c r="H3458" s="135"/>
      <c r="I3458" s="135"/>
    </row>
    <row r="3459" spans="5:9" x14ac:dyDescent="0.25">
      <c r="E3459" s="135"/>
      <c r="F3459" s="135"/>
      <c r="G3459" s="135"/>
      <c r="H3459" s="135"/>
      <c r="I3459" s="135"/>
    </row>
    <row r="3460" spans="5:9" x14ac:dyDescent="0.25">
      <c r="E3460" s="135"/>
      <c r="F3460" s="135"/>
      <c r="G3460" s="135"/>
      <c r="H3460" s="135"/>
      <c r="I3460" s="135"/>
    </row>
    <row r="3461" spans="5:9" x14ac:dyDescent="0.25">
      <c r="E3461" s="135"/>
      <c r="F3461" s="135"/>
      <c r="G3461" s="135"/>
      <c r="H3461" s="135"/>
      <c r="I3461" s="135"/>
    </row>
    <row r="3462" spans="5:9" x14ac:dyDescent="0.25">
      <c r="E3462" s="135"/>
      <c r="F3462" s="135"/>
      <c r="G3462" s="135"/>
      <c r="H3462" s="135"/>
      <c r="I3462" s="135"/>
    </row>
    <row r="3463" spans="5:9" x14ac:dyDescent="0.25">
      <c r="E3463" s="135"/>
      <c r="F3463" s="135"/>
      <c r="G3463" s="135"/>
      <c r="H3463" s="135"/>
      <c r="I3463" s="135"/>
    </row>
    <row r="3464" spans="5:9" x14ac:dyDescent="0.25">
      <c r="E3464" s="135"/>
      <c r="F3464" s="135"/>
      <c r="G3464" s="135"/>
      <c r="H3464" s="135"/>
      <c r="I3464" s="135"/>
    </row>
    <row r="3465" spans="5:9" x14ac:dyDescent="0.25">
      <c r="E3465" s="135"/>
      <c r="F3465" s="135"/>
      <c r="G3465" s="135"/>
      <c r="H3465" s="135"/>
      <c r="I3465" s="135"/>
    </row>
    <row r="3466" spans="5:9" x14ac:dyDescent="0.25">
      <c r="E3466" s="135"/>
      <c r="F3466" s="135"/>
      <c r="G3466" s="135"/>
      <c r="H3466" s="135"/>
      <c r="I3466" s="135"/>
    </row>
    <row r="3467" spans="5:9" x14ac:dyDescent="0.25">
      <c r="E3467" s="135"/>
      <c r="F3467" s="135"/>
      <c r="G3467" s="135"/>
      <c r="H3467" s="135"/>
      <c r="I3467" s="135"/>
    </row>
    <row r="3468" spans="5:9" x14ac:dyDescent="0.25">
      <c r="E3468" s="135"/>
      <c r="F3468" s="135"/>
      <c r="G3468" s="135"/>
      <c r="H3468" s="135"/>
      <c r="I3468" s="135"/>
    </row>
    <row r="3469" spans="5:9" x14ac:dyDescent="0.25">
      <c r="E3469" s="135"/>
      <c r="F3469" s="135"/>
      <c r="G3469" s="135"/>
      <c r="H3469" s="135"/>
      <c r="I3469" s="135"/>
    </row>
    <row r="3470" spans="5:9" x14ac:dyDescent="0.25">
      <c r="E3470" s="135"/>
      <c r="F3470" s="135"/>
      <c r="G3470" s="135"/>
      <c r="H3470" s="135"/>
      <c r="I3470" s="135"/>
    </row>
    <row r="3471" spans="5:9" x14ac:dyDescent="0.25">
      <c r="E3471" s="135"/>
      <c r="F3471" s="135"/>
      <c r="G3471" s="135"/>
      <c r="H3471" s="135"/>
      <c r="I3471" s="135"/>
    </row>
    <row r="3472" spans="5:9" x14ac:dyDescent="0.25">
      <c r="E3472" s="135"/>
      <c r="F3472" s="135"/>
      <c r="G3472" s="135"/>
      <c r="H3472" s="135"/>
      <c r="I3472" s="135"/>
    </row>
    <row r="3473" spans="5:9" x14ac:dyDescent="0.25">
      <c r="E3473" s="135"/>
      <c r="F3473" s="135"/>
      <c r="G3473" s="135"/>
      <c r="H3473" s="135"/>
      <c r="I3473" s="135"/>
    </row>
    <row r="3474" spans="5:9" x14ac:dyDescent="0.25">
      <c r="E3474" s="135"/>
      <c r="F3474" s="135"/>
      <c r="G3474" s="135"/>
      <c r="H3474" s="135"/>
      <c r="I3474" s="135"/>
    </row>
    <row r="3475" spans="5:9" x14ac:dyDescent="0.25">
      <c r="E3475" s="135"/>
      <c r="F3475" s="135"/>
      <c r="G3475" s="135"/>
      <c r="H3475" s="135"/>
      <c r="I3475" s="135"/>
    </row>
    <row r="3476" spans="5:9" x14ac:dyDescent="0.25">
      <c r="E3476" s="135"/>
      <c r="F3476" s="135"/>
      <c r="G3476" s="135"/>
      <c r="H3476" s="135"/>
      <c r="I3476" s="135"/>
    </row>
    <row r="3477" spans="5:9" x14ac:dyDescent="0.25">
      <c r="E3477" s="135"/>
      <c r="F3477" s="135"/>
      <c r="G3477" s="135"/>
      <c r="H3477" s="135"/>
      <c r="I3477" s="135"/>
    </row>
    <row r="3478" spans="5:9" x14ac:dyDescent="0.25">
      <c r="E3478" s="135"/>
      <c r="F3478" s="135"/>
      <c r="G3478" s="135"/>
      <c r="H3478" s="135"/>
      <c r="I3478" s="135"/>
    </row>
    <row r="3479" spans="5:9" x14ac:dyDescent="0.25">
      <c r="E3479" s="135"/>
      <c r="F3479" s="135"/>
      <c r="G3479" s="135"/>
      <c r="H3479" s="135"/>
      <c r="I3479" s="135"/>
    </row>
    <row r="3480" spans="5:9" x14ac:dyDescent="0.25">
      <c r="E3480" s="135"/>
      <c r="F3480" s="135"/>
      <c r="G3480" s="135"/>
      <c r="H3480" s="135"/>
      <c r="I3480" s="135"/>
    </row>
    <row r="3481" spans="5:9" x14ac:dyDescent="0.25">
      <c r="E3481" s="135"/>
      <c r="F3481" s="135"/>
      <c r="G3481" s="135"/>
      <c r="H3481" s="135"/>
      <c r="I3481" s="135"/>
    </row>
    <row r="3482" spans="5:9" x14ac:dyDescent="0.25">
      <c r="E3482" s="135"/>
      <c r="F3482" s="135"/>
      <c r="G3482" s="135"/>
      <c r="H3482" s="135"/>
      <c r="I3482" s="135"/>
    </row>
    <row r="3483" spans="5:9" x14ac:dyDescent="0.25">
      <c r="E3483" s="135"/>
      <c r="F3483" s="135"/>
      <c r="G3483" s="135"/>
      <c r="H3483" s="135"/>
      <c r="I3483" s="135"/>
    </row>
    <row r="3484" spans="5:9" x14ac:dyDescent="0.25">
      <c r="E3484" s="135"/>
      <c r="F3484" s="135"/>
      <c r="G3484" s="135"/>
      <c r="H3484" s="135"/>
      <c r="I3484" s="135"/>
    </row>
    <row r="3485" spans="5:9" x14ac:dyDescent="0.25">
      <c r="E3485" s="135"/>
      <c r="F3485" s="135"/>
      <c r="G3485" s="135"/>
      <c r="H3485" s="135"/>
      <c r="I3485" s="135"/>
    </row>
    <row r="3486" spans="5:9" x14ac:dyDescent="0.25">
      <c r="E3486" s="135"/>
      <c r="F3486" s="135"/>
      <c r="G3486" s="135"/>
      <c r="H3486" s="135"/>
      <c r="I3486" s="135"/>
    </row>
    <row r="3487" spans="5:9" x14ac:dyDescent="0.25">
      <c r="E3487" s="135"/>
      <c r="F3487" s="135"/>
      <c r="G3487" s="135"/>
      <c r="H3487" s="135"/>
      <c r="I3487" s="135"/>
    </row>
    <row r="3488" spans="5:9" x14ac:dyDescent="0.25">
      <c r="E3488" s="135"/>
      <c r="F3488" s="135"/>
      <c r="G3488" s="135"/>
      <c r="H3488" s="135"/>
      <c r="I3488" s="135"/>
    </row>
    <row r="3489" spans="5:9" x14ac:dyDescent="0.25">
      <c r="E3489" s="135"/>
      <c r="F3489" s="135"/>
      <c r="G3489" s="135"/>
      <c r="H3489" s="135"/>
      <c r="I3489" s="135"/>
    </row>
    <row r="3490" spans="5:9" x14ac:dyDescent="0.25">
      <c r="E3490" s="135"/>
      <c r="F3490" s="135"/>
      <c r="G3490" s="135"/>
      <c r="H3490" s="135"/>
      <c r="I3490" s="135"/>
    </row>
    <row r="3491" spans="5:9" x14ac:dyDescent="0.25">
      <c r="E3491" s="135"/>
      <c r="F3491" s="135"/>
      <c r="G3491" s="135"/>
      <c r="H3491" s="135"/>
      <c r="I3491" s="135"/>
    </row>
    <row r="3492" spans="5:9" x14ac:dyDescent="0.25">
      <c r="E3492" s="135"/>
      <c r="F3492" s="135"/>
      <c r="G3492" s="135"/>
      <c r="H3492" s="135"/>
      <c r="I3492" s="135"/>
    </row>
    <row r="3493" spans="5:9" x14ac:dyDescent="0.25">
      <c r="E3493" s="135"/>
      <c r="F3493" s="135"/>
      <c r="G3493" s="135"/>
      <c r="H3493" s="135"/>
      <c r="I3493" s="135"/>
    </row>
    <row r="3494" spans="5:9" x14ac:dyDescent="0.25">
      <c r="E3494" s="135"/>
      <c r="F3494" s="135"/>
      <c r="G3494" s="135"/>
      <c r="H3494" s="135"/>
      <c r="I3494" s="135"/>
    </row>
    <row r="3495" spans="5:9" x14ac:dyDescent="0.25">
      <c r="E3495" s="135"/>
      <c r="F3495" s="135"/>
      <c r="G3495" s="135"/>
      <c r="H3495" s="135"/>
      <c r="I3495" s="135"/>
    </row>
    <row r="3496" spans="5:9" x14ac:dyDescent="0.25">
      <c r="E3496" s="135"/>
      <c r="F3496" s="135"/>
      <c r="G3496" s="135"/>
      <c r="H3496" s="135"/>
      <c r="I3496" s="135"/>
    </row>
    <row r="3497" spans="5:9" x14ac:dyDescent="0.25">
      <c r="E3497" s="135"/>
      <c r="F3497" s="135"/>
      <c r="G3497" s="135"/>
      <c r="H3497" s="135"/>
      <c r="I3497" s="135"/>
    </row>
    <row r="3498" spans="5:9" x14ac:dyDescent="0.25">
      <c r="E3498" s="135"/>
      <c r="F3498" s="135"/>
      <c r="G3498" s="135"/>
      <c r="H3498" s="135"/>
      <c r="I3498" s="135"/>
    </row>
    <row r="3499" spans="5:9" x14ac:dyDescent="0.25">
      <c r="E3499" s="135"/>
      <c r="F3499" s="135"/>
      <c r="G3499" s="135"/>
      <c r="H3499" s="135"/>
      <c r="I3499" s="135"/>
    </row>
    <row r="3500" spans="5:9" x14ac:dyDescent="0.25">
      <c r="E3500" s="135"/>
      <c r="F3500" s="135"/>
      <c r="G3500" s="135"/>
      <c r="H3500" s="135"/>
      <c r="I3500" s="135"/>
    </row>
    <row r="3501" spans="5:9" x14ac:dyDescent="0.25">
      <c r="E3501" s="135"/>
      <c r="F3501" s="135"/>
      <c r="G3501" s="135"/>
      <c r="H3501" s="135"/>
      <c r="I3501" s="135"/>
    </row>
    <row r="3502" spans="5:9" x14ac:dyDescent="0.25">
      <c r="E3502" s="135"/>
      <c r="F3502" s="135"/>
      <c r="G3502" s="135"/>
      <c r="H3502" s="135"/>
      <c r="I3502" s="135"/>
    </row>
    <row r="3503" spans="5:9" x14ac:dyDescent="0.25">
      <c r="E3503" s="135"/>
      <c r="F3503" s="135"/>
      <c r="G3503" s="135"/>
      <c r="H3503" s="135"/>
      <c r="I3503" s="135"/>
    </row>
    <row r="3504" spans="5:9" x14ac:dyDescent="0.25">
      <c r="E3504" s="135"/>
      <c r="F3504" s="135"/>
      <c r="G3504" s="135"/>
      <c r="H3504" s="135"/>
      <c r="I3504" s="135"/>
    </row>
    <row r="3505" spans="5:9" x14ac:dyDescent="0.25">
      <c r="E3505" s="135"/>
      <c r="F3505" s="135"/>
      <c r="G3505" s="135"/>
      <c r="H3505" s="135"/>
      <c r="I3505" s="135"/>
    </row>
    <row r="3506" spans="5:9" x14ac:dyDescent="0.25">
      <c r="E3506" s="135"/>
      <c r="F3506" s="135"/>
      <c r="G3506" s="135"/>
      <c r="H3506" s="135"/>
      <c r="I3506" s="135"/>
    </row>
    <row r="3507" spans="5:9" x14ac:dyDescent="0.25">
      <c r="E3507" s="135"/>
      <c r="F3507" s="135"/>
      <c r="G3507" s="135"/>
      <c r="H3507" s="135"/>
      <c r="I3507" s="135"/>
    </row>
    <row r="3508" spans="5:9" x14ac:dyDescent="0.25">
      <c r="E3508" s="135"/>
      <c r="F3508" s="135"/>
      <c r="G3508" s="135"/>
      <c r="H3508" s="135"/>
      <c r="I3508" s="135"/>
    </row>
    <row r="3509" spans="5:9" x14ac:dyDescent="0.25">
      <c r="E3509" s="135"/>
      <c r="F3509" s="135"/>
      <c r="G3509" s="135"/>
      <c r="H3509" s="135"/>
      <c r="I3509" s="135"/>
    </row>
    <row r="3510" spans="5:9" x14ac:dyDescent="0.25">
      <c r="E3510" s="135"/>
      <c r="F3510" s="135"/>
      <c r="G3510" s="135"/>
      <c r="H3510" s="135"/>
      <c r="I3510" s="135"/>
    </row>
    <row r="3511" spans="5:9" x14ac:dyDescent="0.25">
      <c r="E3511" s="135"/>
      <c r="F3511" s="135"/>
      <c r="G3511" s="135"/>
      <c r="H3511" s="135"/>
      <c r="I3511" s="135"/>
    </row>
    <row r="3512" spans="5:9" x14ac:dyDescent="0.25">
      <c r="E3512" s="135"/>
      <c r="F3512" s="135"/>
      <c r="G3512" s="135"/>
      <c r="H3512" s="135"/>
      <c r="I3512" s="135"/>
    </row>
    <row r="3513" spans="5:9" x14ac:dyDescent="0.25">
      <c r="E3513" s="135"/>
      <c r="F3513" s="135"/>
      <c r="G3513" s="135"/>
      <c r="H3513" s="135"/>
      <c r="I3513" s="135"/>
    </row>
    <row r="3514" spans="5:9" x14ac:dyDescent="0.25">
      <c r="E3514" s="135"/>
      <c r="F3514" s="135"/>
      <c r="G3514" s="135"/>
      <c r="H3514" s="135"/>
      <c r="I3514" s="135"/>
    </row>
    <row r="3515" spans="5:9" x14ac:dyDescent="0.25">
      <c r="E3515" s="135"/>
      <c r="F3515" s="135"/>
      <c r="G3515" s="135"/>
      <c r="H3515" s="135"/>
      <c r="I3515" s="135"/>
    </row>
    <row r="3516" spans="5:9" x14ac:dyDescent="0.25">
      <c r="E3516" s="135"/>
      <c r="F3516" s="135"/>
      <c r="G3516" s="135"/>
      <c r="H3516" s="135"/>
      <c r="I3516" s="135"/>
    </row>
    <row r="3517" spans="5:9" x14ac:dyDescent="0.25">
      <c r="E3517" s="135"/>
      <c r="F3517" s="135"/>
      <c r="G3517" s="135"/>
      <c r="H3517" s="135"/>
      <c r="I3517" s="135"/>
    </row>
    <row r="3518" spans="5:9" x14ac:dyDescent="0.25">
      <c r="E3518" s="135"/>
      <c r="F3518" s="135"/>
      <c r="G3518" s="135"/>
      <c r="H3518" s="135"/>
      <c r="I3518" s="135"/>
    </row>
    <row r="3519" spans="5:9" x14ac:dyDescent="0.25">
      <c r="E3519" s="135"/>
      <c r="F3519" s="135"/>
      <c r="G3519" s="135"/>
      <c r="H3519" s="135"/>
      <c r="I3519" s="135"/>
    </row>
    <row r="3520" spans="5:9" x14ac:dyDescent="0.25">
      <c r="E3520" s="135"/>
      <c r="F3520" s="135"/>
      <c r="G3520" s="135"/>
      <c r="H3520" s="135"/>
      <c r="I3520" s="135"/>
    </row>
    <row r="3521" spans="5:9" x14ac:dyDescent="0.25">
      <c r="E3521" s="135"/>
      <c r="F3521" s="135"/>
      <c r="G3521" s="135"/>
      <c r="H3521" s="135"/>
      <c r="I3521" s="135"/>
    </row>
    <row r="3522" spans="5:9" x14ac:dyDescent="0.25">
      <c r="E3522" s="135"/>
      <c r="F3522" s="135"/>
      <c r="G3522" s="135"/>
      <c r="H3522" s="135"/>
      <c r="I3522" s="135"/>
    </row>
    <row r="3523" spans="5:9" x14ac:dyDescent="0.25">
      <c r="E3523" s="135"/>
      <c r="F3523" s="135"/>
      <c r="G3523" s="135"/>
      <c r="H3523" s="135"/>
      <c r="I3523" s="135"/>
    </row>
    <row r="3524" spans="5:9" x14ac:dyDescent="0.25">
      <c r="E3524" s="135"/>
      <c r="F3524" s="135"/>
      <c r="G3524" s="135"/>
      <c r="H3524" s="135"/>
      <c r="I3524" s="135"/>
    </row>
    <row r="3525" spans="5:9" x14ac:dyDescent="0.25">
      <c r="E3525" s="135"/>
      <c r="F3525" s="135"/>
      <c r="G3525" s="135"/>
      <c r="H3525" s="135"/>
      <c r="I3525" s="135"/>
    </row>
    <row r="3526" spans="5:9" x14ac:dyDescent="0.25">
      <c r="E3526" s="135"/>
      <c r="F3526" s="135"/>
      <c r="G3526" s="135"/>
      <c r="H3526" s="135"/>
      <c r="I3526" s="135"/>
    </row>
    <row r="3527" spans="5:9" x14ac:dyDescent="0.25">
      <c r="E3527" s="135"/>
      <c r="F3527" s="135"/>
      <c r="G3527" s="135"/>
      <c r="H3527" s="135"/>
      <c r="I3527" s="135"/>
    </row>
    <row r="3528" spans="5:9" x14ac:dyDescent="0.25">
      <c r="E3528" s="135"/>
      <c r="F3528" s="135"/>
      <c r="G3528" s="135"/>
      <c r="H3528" s="135"/>
      <c r="I3528" s="135"/>
    </row>
    <row r="3529" spans="5:9" x14ac:dyDescent="0.25">
      <c r="E3529" s="135"/>
      <c r="F3529" s="135"/>
      <c r="G3529" s="135"/>
      <c r="H3529" s="135"/>
      <c r="I3529" s="135"/>
    </row>
    <row r="3530" spans="5:9" x14ac:dyDescent="0.25">
      <c r="E3530" s="135"/>
      <c r="F3530" s="135"/>
      <c r="G3530" s="135"/>
      <c r="H3530" s="135"/>
      <c r="I3530" s="135"/>
    </row>
    <row r="3531" spans="5:9" x14ac:dyDescent="0.25">
      <c r="E3531" s="135"/>
      <c r="F3531" s="135"/>
      <c r="G3531" s="135"/>
      <c r="H3531" s="135"/>
      <c r="I3531" s="135"/>
    </row>
    <row r="3532" spans="5:9" x14ac:dyDescent="0.25">
      <c r="E3532" s="135"/>
      <c r="F3532" s="135"/>
      <c r="G3532" s="135"/>
      <c r="H3532" s="135"/>
      <c r="I3532" s="135"/>
    </row>
    <row r="3533" spans="5:9" x14ac:dyDescent="0.25">
      <c r="E3533" s="135"/>
      <c r="F3533" s="135"/>
      <c r="G3533" s="135"/>
      <c r="H3533" s="135"/>
      <c r="I3533" s="135"/>
    </row>
    <row r="3534" spans="5:9" x14ac:dyDescent="0.25">
      <c r="E3534" s="135"/>
      <c r="F3534" s="135"/>
      <c r="G3534" s="135"/>
      <c r="H3534" s="135"/>
      <c r="I3534" s="135"/>
    </row>
    <row r="3535" spans="5:9" x14ac:dyDescent="0.25">
      <c r="E3535" s="135"/>
      <c r="F3535" s="135"/>
      <c r="G3535" s="135"/>
      <c r="H3535" s="135"/>
      <c r="I3535" s="135"/>
    </row>
    <row r="3536" spans="5:9" x14ac:dyDescent="0.25">
      <c r="E3536" s="135"/>
      <c r="F3536" s="135"/>
      <c r="G3536" s="135"/>
      <c r="H3536" s="135"/>
      <c r="I3536" s="135"/>
    </row>
    <row r="3537" spans="5:9" x14ac:dyDescent="0.25">
      <c r="E3537" s="135"/>
      <c r="F3537" s="135"/>
      <c r="G3537" s="135"/>
      <c r="H3537" s="135"/>
      <c r="I3537" s="135"/>
    </row>
    <row r="3538" spans="5:9" x14ac:dyDescent="0.25">
      <c r="E3538" s="135"/>
      <c r="F3538" s="135"/>
      <c r="G3538" s="135"/>
      <c r="H3538" s="135"/>
      <c r="I3538" s="135"/>
    </row>
    <row r="3539" spans="5:9" x14ac:dyDescent="0.25">
      <c r="E3539" s="135"/>
      <c r="F3539" s="135"/>
      <c r="G3539" s="135"/>
      <c r="H3539" s="135"/>
      <c r="I3539" s="135"/>
    </row>
    <row r="3540" spans="5:9" x14ac:dyDescent="0.25">
      <c r="E3540" s="135"/>
      <c r="F3540" s="135"/>
      <c r="G3540" s="135"/>
      <c r="H3540" s="135"/>
      <c r="I3540" s="135"/>
    </row>
    <row r="3541" spans="5:9" x14ac:dyDescent="0.25">
      <c r="E3541" s="135"/>
      <c r="F3541" s="135"/>
      <c r="G3541" s="135"/>
      <c r="H3541" s="135"/>
      <c r="I3541" s="135"/>
    </row>
    <row r="3542" spans="5:9" x14ac:dyDescent="0.25">
      <c r="E3542" s="135"/>
      <c r="F3542" s="135"/>
      <c r="G3542" s="135"/>
      <c r="H3542" s="135"/>
      <c r="I3542" s="135"/>
    </row>
    <row r="3543" spans="5:9" x14ac:dyDescent="0.25">
      <c r="E3543" s="135"/>
      <c r="F3543" s="135"/>
      <c r="G3543" s="135"/>
      <c r="H3543" s="135"/>
      <c r="I3543" s="135"/>
    </row>
    <row r="3544" spans="5:9" x14ac:dyDescent="0.25">
      <c r="E3544" s="135"/>
      <c r="F3544" s="135"/>
      <c r="G3544" s="135"/>
      <c r="H3544" s="135"/>
      <c r="I3544" s="135"/>
    </row>
    <row r="3545" spans="5:9" x14ac:dyDescent="0.25">
      <c r="E3545" s="135"/>
      <c r="F3545" s="135"/>
      <c r="G3545" s="135"/>
      <c r="H3545" s="135"/>
      <c r="I3545" s="135"/>
    </row>
    <row r="3546" spans="5:9" x14ac:dyDescent="0.25">
      <c r="E3546" s="135"/>
      <c r="F3546" s="135"/>
      <c r="G3546" s="135"/>
      <c r="H3546" s="135"/>
      <c r="I3546" s="135"/>
    </row>
    <row r="3547" spans="5:9" x14ac:dyDescent="0.25">
      <c r="E3547" s="135"/>
      <c r="F3547" s="135"/>
      <c r="G3547" s="135"/>
      <c r="H3547" s="135"/>
      <c r="I3547" s="135"/>
    </row>
    <row r="3548" spans="5:9" x14ac:dyDescent="0.25">
      <c r="E3548" s="135"/>
      <c r="F3548" s="135"/>
      <c r="G3548" s="135"/>
      <c r="H3548" s="135"/>
      <c r="I3548" s="135"/>
    </row>
    <row r="3549" spans="5:9" x14ac:dyDescent="0.25">
      <c r="E3549" s="135"/>
      <c r="F3549" s="135"/>
      <c r="G3549" s="135"/>
      <c r="H3549" s="135"/>
      <c r="I3549" s="135"/>
    </row>
    <row r="3550" spans="5:9" x14ac:dyDescent="0.25">
      <c r="E3550" s="135"/>
      <c r="F3550" s="135"/>
      <c r="G3550" s="135"/>
      <c r="H3550" s="135"/>
      <c r="I3550" s="135"/>
    </row>
    <row r="3551" spans="5:9" x14ac:dyDescent="0.25">
      <c r="E3551" s="135"/>
      <c r="F3551" s="135"/>
      <c r="G3551" s="135"/>
      <c r="H3551" s="135"/>
      <c r="I3551" s="135"/>
    </row>
    <row r="3552" spans="5:9" x14ac:dyDescent="0.25">
      <c r="E3552" s="135"/>
      <c r="F3552" s="135"/>
      <c r="G3552" s="135"/>
      <c r="H3552" s="135"/>
      <c r="I3552" s="135"/>
    </row>
    <row r="3553" spans="5:9" x14ac:dyDescent="0.25">
      <c r="E3553" s="135"/>
      <c r="F3553" s="135"/>
      <c r="G3553" s="135"/>
      <c r="H3553" s="135"/>
      <c r="I3553" s="135"/>
    </row>
    <row r="3554" spans="5:9" x14ac:dyDescent="0.25">
      <c r="E3554" s="135"/>
      <c r="F3554" s="135"/>
      <c r="G3554" s="135"/>
      <c r="H3554" s="135"/>
      <c r="I3554" s="135"/>
    </row>
    <row r="3555" spans="5:9" x14ac:dyDescent="0.25">
      <c r="E3555" s="135"/>
      <c r="F3555" s="135"/>
      <c r="G3555" s="135"/>
      <c r="H3555" s="135"/>
      <c r="I3555" s="135"/>
    </row>
    <row r="3556" spans="5:9" x14ac:dyDescent="0.25">
      <c r="E3556" s="135"/>
      <c r="F3556" s="135"/>
      <c r="G3556" s="135"/>
      <c r="H3556" s="135"/>
      <c r="I3556" s="135"/>
    </row>
    <row r="3557" spans="5:9" x14ac:dyDescent="0.25">
      <c r="E3557" s="135"/>
      <c r="F3557" s="135"/>
      <c r="G3557" s="135"/>
      <c r="H3557" s="135"/>
      <c r="I3557" s="135"/>
    </row>
    <row r="3558" spans="5:9" x14ac:dyDescent="0.25">
      <c r="E3558" s="135"/>
      <c r="F3558" s="135"/>
      <c r="G3558" s="135"/>
      <c r="H3558" s="135"/>
      <c r="I3558" s="135"/>
    </row>
    <row r="3559" spans="5:9" x14ac:dyDescent="0.25">
      <c r="E3559" s="135"/>
      <c r="F3559" s="135"/>
      <c r="G3559" s="135"/>
      <c r="H3559" s="135"/>
      <c r="I3559" s="135"/>
    </row>
    <row r="3560" spans="5:9" x14ac:dyDescent="0.25">
      <c r="E3560" s="135"/>
      <c r="F3560" s="135"/>
      <c r="G3560" s="135"/>
      <c r="H3560" s="135"/>
      <c r="I3560" s="135"/>
    </row>
    <row r="3561" spans="5:9" x14ac:dyDescent="0.25">
      <c r="E3561" s="135"/>
      <c r="F3561" s="135"/>
      <c r="G3561" s="135"/>
      <c r="H3561" s="135"/>
      <c r="I3561" s="135"/>
    </row>
    <row r="3562" spans="5:9" x14ac:dyDescent="0.25">
      <c r="E3562" s="135"/>
      <c r="F3562" s="135"/>
      <c r="G3562" s="135"/>
      <c r="H3562" s="135"/>
      <c r="I3562" s="135"/>
    </row>
    <row r="3563" spans="5:9" x14ac:dyDescent="0.25">
      <c r="E3563" s="135"/>
      <c r="F3563" s="135"/>
      <c r="G3563" s="135"/>
      <c r="H3563" s="135"/>
      <c r="I3563" s="135"/>
    </row>
    <row r="3564" spans="5:9" x14ac:dyDescent="0.25">
      <c r="E3564" s="135"/>
      <c r="F3564" s="135"/>
      <c r="G3564" s="135"/>
      <c r="H3564" s="135"/>
      <c r="I3564" s="135"/>
    </row>
    <row r="3565" spans="5:9" x14ac:dyDescent="0.25">
      <c r="E3565" s="135"/>
      <c r="F3565" s="135"/>
      <c r="G3565" s="135"/>
      <c r="H3565" s="135"/>
      <c r="I3565" s="135"/>
    </row>
    <row r="3566" spans="5:9" x14ac:dyDescent="0.25">
      <c r="E3566" s="135"/>
      <c r="F3566" s="135"/>
      <c r="G3566" s="135"/>
      <c r="H3566" s="135"/>
      <c r="I3566" s="135"/>
    </row>
    <row r="3567" spans="5:9" x14ac:dyDescent="0.25">
      <c r="E3567" s="135"/>
      <c r="F3567" s="135"/>
      <c r="G3567" s="135"/>
      <c r="H3567" s="135"/>
      <c r="I3567" s="135"/>
    </row>
    <row r="3568" spans="5:9" x14ac:dyDescent="0.25">
      <c r="E3568" s="135"/>
      <c r="F3568" s="135"/>
      <c r="G3568" s="135"/>
      <c r="H3568" s="135"/>
      <c r="I3568" s="135"/>
    </row>
    <row r="3569" spans="5:9" x14ac:dyDescent="0.25">
      <c r="E3569" s="135"/>
      <c r="F3569" s="135"/>
      <c r="G3569" s="135"/>
      <c r="H3569" s="135"/>
      <c r="I3569" s="135"/>
    </row>
    <row r="3570" spans="5:9" x14ac:dyDescent="0.25">
      <c r="E3570" s="135"/>
      <c r="F3570" s="135"/>
      <c r="G3570" s="135"/>
      <c r="H3570" s="135"/>
      <c r="I3570" s="135"/>
    </row>
    <row r="3571" spans="5:9" x14ac:dyDescent="0.25">
      <c r="E3571" s="135"/>
      <c r="F3571" s="135"/>
      <c r="G3571" s="135"/>
      <c r="H3571" s="135"/>
      <c r="I3571" s="135"/>
    </row>
    <row r="3572" spans="5:9" x14ac:dyDescent="0.25">
      <c r="E3572" s="135"/>
      <c r="F3572" s="135"/>
      <c r="G3572" s="135"/>
      <c r="H3572" s="135"/>
      <c r="I3572" s="135"/>
    </row>
    <row r="3573" spans="5:9" x14ac:dyDescent="0.25">
      <c r="E3573" s="135"/>
      <c r="F3573" s="135"/>
      <c r="G3573" s="135"/>
      <c r="H3573" s="135"/>
      <c r="I3573" s="135"/>
    </row>
    <row r="3574" spans="5:9" x14ac:dyDescent="0.25">
      <c r="E3574" s="135"/>
      <c r="F3574" s="135"/>
      <c r="G3574" s="135"/>
      <c r="H3574" s="135"/>
      <c r="I3574" s="135"/>
    </row>
    <row r="3575" spans="5:9" x14ac:dyDescent="0.25">
      <c r="E3575" s="135"/>
      <c r="F3575" s="135"/>
      <c r="G3575" s="135"/>
      <c r="H3575" s="135"/>
      <c r="I3575" s="135"/>
    </row>
    <row r="3576" spans="5:9" x14ac:dyDescent="0.25">
      <c r="E3576" s="135"/>
      <c r="F3576" s="135"/>
      <c r="G3576" s="135"/>
      <c r="H3576" s="135"/>
      <c r="I3576" s="135"/>
    </row>
    <row r="3577" spans="5:9" x14ac:dyDescent="0.25">
      <c r="E3577" s="135"/>
      <c r="F3577" s="135"/>
      <c r="G3577" s="135"/>
      <c r="H3577" s="135"/>
      <c r="I3577" s="135"/>
    </row>
    <row r="3578" spans="5:9" x14ac:dyDescent="0.25">
      <c r="E3578" s="135"/>
      <c r="F3578" s="135"/>
      <c r="G3578" s="135"/>
      <c r="H3578" s="135"/>
      <c r="I3578" s="135"/>
    </row>
    <row r="3579" spans="5:9" x14ac:dyDescent="0.25">
      <c r="E3579" s="135"/>
      <c r="F3579" s="135"/>
      <c r="G3579" s="135"/>
      <c r="H3579" s="135"/>
      <c r="I3579" s="135"/>
    </row>
    <row r="3580" spans="5:9" x14ac:dyDescent="0.25">
      <c r="E3580" s="135"/>
      <c r="F3580" s="135"/>
      <c r="G3580" s="135"/>
      <c r="H3580" s="135"/>
      <c r="I3580" s="135"/>
    </row>
    <row r="3581" spans="5:9" x14ac:dyDescent="0.25">
      <c r="E3581" s="135"/>
      <c r="F3581" s="135"/>
      <c r="G3581" s="135"/>
      <c r="H3581" s="135"/>
      <c r="I3581" s="135"/>
    </row>
    <row r="3582" spans="5:9" x14ac:dyDescent="0.25">
      <c r="E3582" s="135"/>
      <c r="F3582" s="135"/>
      <c r="G3582" s="135"/>
      <c r="H3582" s="135"/>
      <c r="I3582" s="135"/>
    </row>
    <row r="3583" spans="5:9" x14ac:dyDescent="0.25">
      <c r="E3583" s="135"/>
      <c r="F3583" s="135"/>
      <c r="G3583" s="135"/>
      <c r="H3583" s="135"/>
      <c r="I3583" s="135"/>
    </row>
    <row r="3584" spans="5:9" x14ac:dyDescent="0.25">
      <c r="E3584" s="135"/>
      <c r="F3584" s="135"/>
      <c r="G3584" s="135"/>
      <c r="H3584" s="135"/>
      <c r="I3584" s="135"/>
    </row>
    <row r="3585" spans="5:9" x14ac:dyDescent="0.25">
      <c r="E3585" s="135"/>
      <c r="F3585" s="135"/>
      <c r="G3585" s="135"/>
      <c r="H3585" s="135"/>
      <c r="I3585" s="135"/>
    </row>
    <row r="3586" spans="5:9" x14ac:dyDescent="0.25">
      <c r="E3586" s="135"/>
      <c r="F3586" s="135"/>
      <c r="G3586" s="135"/>
      <c r="H3586" s="135"/>
      <c r="I3586" s="135"/>
    </row>
    <row r="3587" spans="5:9" x14ac:dyDescent="0.25">
      <c r="E3587" s="135"/>
      <c r="F3587" s="135"/>
      <c r="G3587" s="135"/>
      <c r="H3587" s="135"/>
      <c r="I3587" s="135"/>
    </row>
    <row r="3588" spans="5:9" x14ac:dyDescent="0.25">
      <c r="E3588" s="135"/>
      <c r="F3588" s="135"/>
      <c r="G3588" s="135"/>
      <c r="H3588" s="135"/>
      <c r="I3588" s="135"/>
    </row>
    <row r="3589" spans="5:9" x14ac:dyDescent="0.25">
      <c r="E3589" s="135"/>
      <c r="F3589" s="135"/>
      <c r="G3589" s="135"/>
      <c r="H3589" s="135"/>
      <c r="I3589" s="135"/>
    </row>
    <row r="3590" spans="5:9" x14ac:dyDescent="0.25">
      <c r="E3590" s="135"/>
      <c r="F3590" s="135"/>
      <c r="G3590" s="135"/>
      <c r="H3590" s="135"/>
      <c r="I3590" s="135"/>
    </row>
    <row r="3591" spans="5:9" x14ac:dyDescent="0.25">
      <c r="E3591" s="135"/>
      <c r="F3591" s="135"/>
      <c r="G3591" s="135"/>
      <c r="H3591" s="135"/>
      <c r="I3591" s="135"/>
    </row>
    <row r="3592" spans="5:9" x14ac:dyDescent="0.25">
      <c r="E3592" s="135"/>
      <c r="F3592" s="135"/>
      <c r="G3592" s="135"/>
      <c r="H3592" s="135"/>
      <c r="I3592" s="135"/>
    </row>
    <row r="3593" spans="5:9" x14ac:dyDescent="0.25">
      <c r="E3593" s="135"/>
      <c r="F3593" s="135"/>
      <c r="G3593" s="135"/>
      <c r="H3593" s="135"/>
      <c r="I3593" s="135"/>
    </row>
    <row r="3594" spans="5:9" x14ac:dyDescent="0.25">
      <c r="E3594" s="135"/>
      <c r="F3594" s="135"/>
      <c r="G3594" s="135"/>
      <c r="H3594" s="135"/>
      <c r="I3594" s="135"/>
    </row>
    <row r="3595" spans="5:9" x14ac:dyDescent="0.25">
      <c r="E3595" s="135"/>
      <c r="F3595" s="135"/>
      <c r="G3595" s="135"/>
      <c r="H3595" s="135"/>
      <c r="I3595" s="135"/>
    </row>
    <row r="3596" spans="5:9" x14ac:dyDescent="0.25">
      <c r="E3596" s="135"/>
      <c r="F3596" s="135"/>
      <c r="G3596" s="135"/>
      <c r="H3596" s="135"/>
      <c r="I3596" s="135"/>
    </row>
    <row r="3597" spans="5:9" x14ac:dyDescent="0.25">
      <c r="E3597" s="135"/>
      <c r="F3597" s="135"/>
      <c r="G3597" s="135"/>
      <c r="H3597" s="135"/>
      <c r="I3597" s="135"/>
    </row>
    <row r="3598" spans="5:9" x14ac:dyDescent="0.25">
      <c r="E3598" s="135"/>
      <c r="F3598" s="135"/>
      <c r="G3598" s="135"/>
      <c r="H3598" s="135"/>
      <c r="I3598" s="135"/>
    </row>
    <row r="3599" spans="5:9" x14ac:dyDescent="0.25">
      <c r="E3599" s="135"/>
      <c r="F3599" s="135"/>
      <c r="G3599" s="135"/>
      <c r="H3599" s="135"/>
      <c r="I3599" s="135"/>
    </row>
    <row r="3600" spans="5:9" x14ac:dyDescent="0.25">
      <c r="E3600" s="135"/>
      <c r="F3600" s="135"/>
      <c r="G3600" s="135"/>
      <c r="H3600" s="135"/>
      <c r="I3600" s="135"/>
    </row>
    <row r="3601" spans="5:9" x14ac:dyDescent="0.25">
      <c r="E3601" s="135"/>
      <c r="F3601" s="135"/>
      <c r="G3601" s="135"/>
      <c r="H3601" s="135"/>
      <c r="I3601" s="135"/>
    </row>
    <row r="3602" spans="5:9" x14ac:dyDescent="0.25">
      <c r="E3602" s="135"/>
      <c r="F3602" s="135"/>
      <c r="G3602" s="135"/>
      <c r="H3602" s="135"/>
      <c r="I3602" s="135"/>
    </row>
    <row r="3603" spans="5:9" x14ac:dyDescent="0.25">
      <c r="E3603" s="135"/>
      <c r="F3603" s="135"/>
      <c r="G3603" s="135"/>
      <c r="H3603" s="135"/>
      <c r="I3603" s="135"/>
    </row>
    <row r="3604" spans="5:9" x14ac:dyDescent="0.25">
      <c r="E3604" s="135"/>
      <c r="F3604" s="135"/>
      <c r="G3604" s="135"/>
      <c r="H3604" s="135"/>
      <c r="I3604" s="135"/>
    </row>
    <row r="3605" spans="5:9" x14ac:dyDescent="0.25">
      <c r="E3605" s="135"/>
      <c r="F3605" s="135"/>
      <c r="G3605" s="135"/>
      <c r="H3605" s="135"/>
      <c r="I3605" s="135"/>
    </row>
    <row r="3606" spans="5:9" x14ac:dyDescent="0.25">
      <c r="E3606" s="135"/>
      <c r="F3606" s="135"/>
      <c r="G3606" s="135"/>
      <c r="H3606" s="135"/>
      <c r="I3606" s="135"/>
    </row>
    <row r="3607" spans="5:9" x14ac:dyDescent="0.25">
      <c r="E3607" s="135"/>
      <c r="F3607" s="135"/>
      <c r="G3607" s="135"/>
      <c r="H3607" s="135"/>
      <c r="I3607" s="135"/>
    </row>
    <row r="3608" spans="5:9" x14ac:dyDescent="0.25">
      <c r="E3608" s="135"/>
      <c r="F3608" s="135"/>
      <c r="G3608" s="135"/>
      <c r="H3608" s="135"/>
      <c r="I3608" s="135"/>
    </row>
    <row r="3609" spans="5:9" x14ac:dyDescent="0.25">
      <c r="E3609" s="135"/>
      <c r="F3609" s="135"/>
      <c r="G3609" s="135"/>
      <c r="H3609" s="135"/>
      <c r="I3609" s="135"/>
    </row>
    <row r="3610" spans="5:9" x14ac:dyDescent="0.25">
      <c r="E3610" s="135"/>
      <c r="F3610" s="135"/>
      <c r="G3610" s="135"/>
      <c r="H3610" s="135"/>
      <c r="I3610" s="135"/>
    </row>
    <row r="3611" spans="5:9" x14ac:dyDescent="0.25">
      <c r="E3611" s="135"/>
      <c r="F3611" s="135"/>
      <c r="G3611" s="135"/>
      <c r="H3611" s="135"/>
      <c r="I3611" s="135"/>
    </row>
    <row r="3612" spans="5:9" x14ac:dyDescent="0.25">
      <c r="E3612" s="135"/>
      <c r="F3612" s="135"/>
      <c r="G3612" s="135"/>
      <c r="H3612" s="135"/>
      <c r="I3612" s="135"/>
    </row>
    <row r="3613" spans="5:9" x14ac:dyDescent="0.25">
      <c r="E3613" s="135"/>
      <c r="F3613" s="135"/>
      <c r="G3613" s="135"/>
      <c r="H3613" s="135"/>
      <c r="I3613" s="135"/>
    </row>
    <row r="3614" spans="5:9" x14ac:dyDescent="0.25">
      <c r="E3614" s="135"/>
      <c r="F3614" s="135"/>
      <c r="G3614" s="135"/>
      <c r="H3614" s="135"/>
      <c r="I3614" s="135"/>
    </row>
    <row r="3615" spans="5:9" x14ac:dyDescent="0.25">
      <c r="E3615" s="135"/>
      <c r="F3615" s="135"/>
      <c r="G3615" s="135"/>
      <c r="H3615" s="135"/>
      <c r="I3615" s="135"/>
    </row>
    <row r="3616" spans="5:9" x14ac:dyDescent="0.25">
      <c r="E3616" s="135"/>
      <c r="F3616" s="135"/>
      <c r="G3616" s="135"/>
      <c r="H3616" s="135"/>
      <c r="I3616" s="135"/>
    </row>
    <row r="3617" spans="5:9" x14ac:dyDescent="0.25">
      <c r="E3617" s="135"/>
      <c r="F3617" s="135"/>
      <c r="G3617" s="135"/>
      <c r="H3617" s="135"/>
      <c r="I3617" s="135"/>
    </row>
    <row r="3618" spans="5:9" x14ac:dyDescent="0.25">
      <c r="E3618" s="135"/>
      <c r="F3618" s="135"/>
      <c r="G3618" s="135"/>
      <c r="H3618" s="135"/>
      <c r="I3618" s="135"/>
    </row>
    <row r="3619" spans="5:9" x14ac:dyDescent="0.25">
      <c r="E3619" s="135"/>
      <c r="F3619" s="135"/>
      <c r="G3619" s="135"/>
      <c r="H3619" s="135"/>
      <c r="I3619" s="135"/>
    </row>
    <row r="3620" spans="5:9" x14ac:dyDescent="0.25">
      <c r="E3620" s="135"/>
      <c r="F3620" s="135"/>
      <c r="G3620" s="135"/>
      <c r="H3620" s="135"/>
      <c r="I3620" s="135"/>
    </row>
    <row r="3621" spans="5:9" x14ac:dyDescent="0.25">
      <c r="E3621" s="135"/>
      <c r="F3621" s="135"/>
      <c r="G3621" s="135"/>
      <c r="H3621" s="135"/>
      <c r="I3621" s="135"/>
    </row>
    <row r="3622" spans="5:9" x14ac:dyDescent="0.25">
      <c r="E3622" s="135"/>
      <c r="F3622" s="135"/>
      <c r="G3622" s="135"/>
      <c r="H3622" s="135"/>
      <c r="I3622" s="135"/>
    </row>
    <row r="3623" spans="5:9" x14ac:dyDescent="0.25">
      <c r="E3623" s="135"/>
      <c r="F3623" s="135"/>
      <c r="G3623" s="135"/>
      <c r="H3623" s="135"/>
      <c r="I3623" s="135"/>
    </row>
    <row r="3624" spans="5:9" x14ac:dyDescent="0.25">
      <c r="E3624" s="135"/>
      <c r="F3624" s="135"/>
      <c r="G3624" s="135"/>
      <c r="H3624" s="135"/>
      <c r="I3624" s="135"/>
    </row>
    <row r="3625" spans="5:9" x14ac:dyDescent="0.25">
      <c r="E3625" s="135"/>
      <c r="F3625" s="135"/>
      <c r="G3625" s="135"/>
      <c r="H3625" s="135"/>
      <c r="I3625" s="135"/>
    </row>
    <row r="3626" spans="5:9" x14ac:dyDescent="0.25">
      <c r="E3626" s="135"/>
      <c r="F3626" s="135"/>
      <c r="G3626" s="135"/>
      <c r="H3626" s="135"/>
      <c r="I3626" s="135"/>
    </row>
    <row r="3627" spans="5:9" x14ac:dyDescent="0.25">
      <c r="E3627" s="135"/>
      <c r="F3627" s="135"/>
      <c r="G3627" s="135"/>
      <c r="H3627" s="135"/>
      <c r="I3627" s="135"/>
    </row>
    <row r="3628" spans="5:9" x14ac:dyDescent="0.25">
      <c r="E3628" s="135"/>
      <c r="F3628" s="135"/>
      <c r="G3628" s="135"/>
      <c r="H3628" s="135"/>
      <c r="I3628" s="135"/>
    </row>
    <row r="3629" spans="5:9" x14ac:dyDescent="0.25">
      <c r="E3629" s="135"/>
      <c r="F3629" s="135"/>
      <c r="G3629" s="135"/>
      <c r="H3629" s="135"/>
      <c r="I3629" s="135"/>
    </row>
    <row r="3630" spans="5:9" x14ac:dyDescent="0.25">
      <c r="E3630" s="135"/>
      <c r="F3630" s="135"/>
      <c r="G3630" s="135"/>
      <c r="H3630" s="135"/>
      <c r="I3630" s="135"/>
    </row>
    <row r="3631" spans="5:9" x14ac:dyDescent="0.25">
      <c r="E3631" s="135"/>
      <c r="F3631" s="135"/>
      <c r="G3631" s="135"/>
      <c r="H3631" s="135"/>
      <c r="I3631" s="135"/>
    </row>
    <row r="3632" spans="5:9" x14ac:dyDescent="0.25">
      <c r="E3632" s="135"/>
      <c r="F3632" s="135"/>
      <c r="G3632" s="135"/>
      <c r="H3632" s="135"/>
      <c r="I3632" s="135"/>
    </row>
    <row r="3633" spans="5:9" x14ac:dyDescent="0.25">
      <c r="E3633" s="135"/>
      <c r="F3633" s="135"/>
      <c r="G3633" s="135"/>
      <c r="H3633" s="135"/>
      <c r="I3633" s="135"/>
    </row>
    <row r="3634" spans="5:9" x14ac:dyDescent="0.25">
      <c r="E3634" s="135"/>
      <c r="F3634" s="135"/>
      <c r="G3634" s="135"/>
      <c r="H3634" s="135"/>
      <c r="I3634" s="135"/>
    </row>
    <row r="3635" spans="5:9" x14ac:dyDescent="0.25">
      <c r="E3635" s="135"/>
      <c r="F3635" s="135"/>
      <c r="G3635" s="135"/>
      <c r="H3635" s="135"/>
      <c r="I3635" s="135"/>
    </row>
    <row r="3636" spans="5:9" x14ac:dyDescent="0.25">
      <c r="E3636" s="135"/>
      <c r="F3636" s="135"/>
      <c r="G3636" s="135"/>
      <c r="H3636" s="135"/>
      <c r="I3636" s="135"/>
    </row>
    <row r="3637" spans="5:9" x14ac:dyDescent="0.25">
      <c r="E3637" s="135"/>
      <c r="F3637" s="135"/>
      <c r="G3637" s="135"/>
      <c r="H3637" s="135"/>
      <c r="I3637" s="135"/>
    </row>
    <row r="3638" spans="5:9" x14ac:dyDescent="0.25">
      <c r="E3638" s="135"/>
      <c r="F3638" s="135"/>
      <c r="G3638" s="135"/>
      <c r="H3638" s="135"/>
      <c r="I3638" s="135"/>
    </row>
    <row r="3639" spans="5:9" x14ac:dyDescent="0.25">
      <c r="E3639" s="135"/>
      <c r="F3639" s="135"/>
      <c r="G3639" s="135"/>
      <c r="H3639" s="135"/>
      <c r="I3639" s="135"/>
    </row>
    <row r="3640" spans="5:9" x14ac:dyDescent="0.25">
      <c r="E3640" s="135"/>
      <c r="F3640" s="135"/>
      <c r="G3640" s="135"/>
      <c r="H3640" s="135"/>
      <c r="I3640" s="135"/>
    </row>
    <row r="3641" spans="5:9" x14ac:dyDescent="0.25">
      <c r="E3641" s="135"/>
      <c r="F3641" s="135"/>
      <c r="G3641" s="135"/>
      <c r="H3641" s="135"/>
      <c r="I3641" s="135"/>
    </row>
    <row r="3642" spans="5:9" x14ac:dyDescent="0.25">
      <c r="E3642" s="135"/>
      <c r="F3642" s="135"/>
      <c r="G3642" s="135"/>
      <c r="H3642" s="135"/>
      <c r="I3642" s="135"/>
    </row>
    <row r="3643" spans="5:9" x14ac:dyDescent="0.25">
      <c r="E3643" s="135"/>
      <c r="F3643" s="135"/>
      <c r="G3643" s="135"/>
      <c r="H3643" s="135"/>
      <c r="I3643" s="135"/>
    </row>
    <row r="3644" spans="5:9" x14ac:dyDescent="0.25">
      <c r="E3644" s="135"/>
      <c r="F3644" s="135"/>
      <c r="G3644" s="135"/>
      <c r="H3644" s="135"/>
      <c r="I3644" s="135"/>
    </row>
    <row r="3645" spans="5:9" x14ac:dyDescent="0.25">
      <c r="E3645" s="135"/>
      <c r="F3645" s="135"/>
      <c r="G3645" s="135"/>
      <c r="H3645" s="135"/>
      <c r="I3645" s="135"/>
    </row>
    <row r="3646" spans="5:9" x14ac:dyDescent="0.25">
      <c r="E3646" s="135"/>
      <c r="F3646" s="135"/>
      <c r="G3646" s="135"/>
      <c r="H3646" s="135"/>
      <c r="I3646" s="135"/>
    </row>
    <row r="3647" spans="5:9" x14ac:dyDescent="0.25">
      <c r="E3647" s="135"/>
      <c r="F3647" s="135"/>
      <c r="G3647" s="135"/>
      <c r="H3647" s="135"/>
      <c r="I3647" s="135"/>
    </row>
    <row r="3648" spans="5:9" x14ac:dyDescent="0.25">
      <c r="E3648" s="135"/>
      <c r="F3648" s="135"/>
      <c r="G3648" s="135"/>
      <c r="H3648" s="135"/>
      <c r="I3648" s="135"/>
    </row>
    <row r="3649" spans="5:9" x14ac:dyDescent="0.25">
      <c r="E3649" s="135"/>
      <c r="F3649" s="135"/>
      <c r="G3649" s="135"/>
      <c r="H3649" s="135"/>
      <c r="I3649" s="135"/>
    </row>
    <row r="3650" spans="5:9" x14ac:dyDescent="0.25">
      <c r="E3650" s="135"/>
      <c r="F3650" s="135"/>
      <c r="G3650" s="135"/>
      <c r="H3650" s="135"/>
      <c r="I3650" s="135"/>
    </row>
    <row r="3651" spans="5:9" x14ac:dyDescent="0.25">
      <c r="E3651" s="135"/>
      <c r="F3651" s="135"/>
      <c r="G3651" s="135"/>
      <c r="H3651" s="135"/>
      <c r="I3651" s="135"/>
    </row>
    <row r="3652" spans="5:9" x14ac:dyDescent="0.25">
      <c r="E3652" s="135"/>
      <c r="F3652" s="135"/>
      <c r="G3652" s="135"/>
      <c r="H3652" s="135"/>
      <c r="I3652" s="135"/>
    </row>
    <row r="3653" spans="5:9" x14ac:dyDescent="0.25">
      <c r="E3653" s="135"/>
      <c r="F3653" s="135"/>
      <c r="G3653" s="135"/>
      <c r="H3653" s="135"/>
      <c r="I3653" s="135"/>
    </row>
    <row r="3654" spans="5:9" x14ac:dyDescent="0.25">
      <c r="E3654" s="135"/>
      <c r="F3654" s="135"/>
      <c r="G3654" s="135"/>
      <c r="H3654" s="135"/>
      <c r="I3654" s="135"/>
    </row>
    <row r="3655" spans="5:9" x14ac:dyDescent="0.25">
      <c r="E3655" s="135"/>
      <c r="F3655" s="135"/>
      <c r="G3655" s="135"/>
      <c r="H3655" s="135"/>
      <c r="I3655" s="135"/>
    </row>
    <row r="3656" spans="5:9" x14ac:dyDescent="0.25">
      <c r="E3656" s="135"/>
      <c r="F3656" s="135"/>
      <c r="G3656" s="135"/>
      <c r="H3656" s="135"/>
      <c r="I3656" s="135"/>
    </row>
    <row r="3657" spans="5:9" x14ac:dyDescent="0.25">
      <c r="E3657" s="135"/>
      <c r="F3657" s="135"/>
      <c r="G3657" s="135"/>
      <c r="H3657" s="135"/>
      <c r="I3657" s="135"/>
    </row>
    <row r="3658" spans="5:9" x14ac:dyDescent="0.25">
      <c r="E3658" s="135"/>
      <c r="F3658" s="135"/>
      <c r="G3658" s="135"/>
      <c r="H3658" s="135"/>
      <c r="I3658" s="135"/>
    </row>
    <row r="3659" spans="5:9" x14ac:dyDescent="0.25">
      <c r="E3659" s="135"/>
      <c r="F3659" s="135"/>
      <c r="G3659" s="135"/>
      <c r="H3659" s="135"/>
      <c r="I3659" s="135"/>
    </row>
    <row r="3660" spans="5:9" x14ac:dyDescent="0.25">
      <c r="E3660" s="135"/>
      <c r="F3660" s="135"/>
      <c r="G3660" s="135"/>
      <c r="H3660" s="135"/>
      <c r="I3660" s="135"/>
    </row>
    <row r="3661" spans="5:9" x14ac:dyDescent="0.25">
      <c r="E3661" s="135"/>
      <c r="F3661" s="135"/>
      <c r="G3661" s="135"/>
      <c r="H3661" s="135"/>
      <c r="I3661" s="135"/>
    </row>
    <row r="3662" spans="5:9" x14ac:dyDescent="0.25">
      <c r="E3662" s="135"/>
      <c r="F3662" s="135"/>
      <c r="G3662" s="135"/>
      <c r="H3662" s="135"/>
      <c r="I3662" s="135"/>
    </row>
    <row r="3663" spans="5:9" x14ac:dyDescent="0.25">
      <c r="E3663" s="135"/>
      <c r="F3663" s="135"/>
      <c r="G3663" s="135"/>
      <c r="H3663" s="135"/>
      <c r="I3663" s="135"/>
    </row>
    <row r="3664" spans="5:9" x14ac:dyDescent="0.25">
      <c r="E3664" s="135"/>
      <c r="F3664" s="135"/>
      <c r="G3664" s="135"/>
      <c r="H3664" s="135"/>
      <c r="I3664" s="135"/>
    </row>
    <row r="3665" spans="5:9" x14ac:dyDescent="0.25">
      <c r="E3665" s="135"/>
      <c r="F3665" s="135"/>
      <c r="G3665" s="135"/>
      <c r="H3665" s="135"/>
      <c r="I3665" s="135"/>
    </row>
    <row r="3666" spans="5:9" x14ac:dyDescent="0.25">
      <c r="E3666" s="135"/>
      <c r="F3666" s="135"/>
      <c r="G3666" s="135"/>
      <c r="H3666" s="135"/>
      <c r="I3666" s="135"/>
    </row>
    <row r="3667" spans="5:9" x14ac:dyDescent="0.25">
      <c r="E3667" s="135"/>
      <c r="F3667" s="135"/>
      <c r="G3667" s="135"/>
      <c r="H3667" s="135"/>
      <c r="I3667" s="135"/>
    </row>
    <row r="3668" spans="5:9" x14ac:dyDescent="0.25">
      <c r="E3668" s="135"/>
      <c r="F3668" s="135"/>
      <c r="G3668" s="135"/>
      <c r="H3668" s="135"/>
      <c r="I3668" s="135"/>
    </row>
    <row r="3669" spans="5:9" x14ac:dyDescent="0.25">
      <c r="E3669" s="135"/>
      <c r="F3669" s="135"/>
      <c r="G3669" s="135"/>
      <c r="H3669" s="135"/>
      <c r="I3669" s="135"/>
    </row>
    <row r="3670" spans="5:9" x14ac:dyDescent="0.25">
      <c r="E3670" s="135"/>
      <c r="F3670" s="135"/>
      <c r="G3670" s="135"/>
      <c r="H3670" s="135"/>
      <c r="I3670" s="135"/>
    </row>
    <row r="3671" spans="5:9" x14ac:dyDescent="0.25">
      <c r="E3671" s="135"/>
      <c r="F3671" s="135"/>
      <c r="G3671" s="135"/>
      <c r="H3671" s="135"/>
      <c r="I3671" s="135"/>
    </row>
    <row r="3672" spans="5:9" x14ac:dyDescent="0.25">
      <c r="E3672" s="135"/>
      <c r="F3672" s="135"/>
      <c r="G3672" s="135"/>
      <c r="H3672" s="135"/>
      <c r="I3672" s="135"/>
    </row>
    <row r="3673" spans="5:9" x14ac:dyDescent="0.25">
      <c r="E3673" s="135"/>
      <c r="F3673" s="135"/>
      <c r="G3673" s="135"/>
      <c r="H3673" s="135"/>
      <c r="I3673" s="135"/>
    </row>
    <row r="3674" spans="5:9" x14ac:dyDescent="0.25">
      <c r="E3674" s="135"/>
      <c r="F3674" s="135"/>
      <c r="G3674" s="135"/>
      <c r="H3674" s="135"/>
      <c r="I3674" s="135"/>
    </row>
    <row r="3675" spans="5:9" x14ac:dyDescent="0.25">
      <c r="E3675" s="135"/>
      <c r="F3675" s="135"/>
      <c r="G3675" s="135"/>
      <c r="H3675" s="135"/>
      <c r="I3675" s="135"/>
    </row>
    <row r="3676" spans="5:9" x14ac:dyDescent="0.25">
      <c r="E3676" s="135"/>
      <c r="F3676" s="135"/>
      <c r="G3676" s="135"/>
      <c r="H3676" s="135"/>
      <c r="I3676" s="135"/>
    </row>
    <row r="3677" spans="5:9" x14ac:dyDescent="0.25">
      <c r="E3677" s="135"/>
      <c r="F3677" s="135"/>
      <c r="G3677" s="135"/>
      <c r="H3677" s="135"/>
      <c r="I3677" s="135"/>
    </row>
    <row r="3678" spans="5:9" x14ac:dyDescent="0.25">
      <c r="E3678" s="135"/>
      <c r="F3678" s="135"/>
      <c r="G3678" s="135"/>
      <c r="H3678" s="135"/>
      <c r="I3678" s="135"/>
    </row>
    <row r="3679" spans="5:9" x14ac:dyDescent="0.25">
      <c r="E3679" s="135"/>
      <c r="F3679" s="135"/>
      <c r="G3679" s="135"/>
      <c r="H3679" s="135"/>
      <c r="I3679" s="135"/>
    </row>
    <row r="3680" spans="5:9" x14ac:dyDescent="0.25">
      <c r="E3680" s="135"/>
      <c r="F3680" s="135"/>
      <c r="G3680" s="135"/>
      <c r="H3680" s="135"/>
      <c r="I3680" s="135"/>
    </row>
    <row r="3681" spans="5:9" x14ac:dyDescent="0.25">
      <c r="E3681" s="135"/>
      <c r="F3681" s="135"/>
      <c r="G3681" s="135"/>
      <c r="H3681" s="135"/>
      <c r="I3681" s="135"/>
    </row>
    <row r="3682" spans="5:9" x14ac:dyDescent="0.25">
      <c r="E3682" s="135"/>
      <c r="F3682" s="135"/>
      <c r="G3682" s="135"/>
      <c r="H3682" s="135"/>
      <c r="I3682" s="135"/>
    </row>
    <row r="3683" spans="5:9" x14ac:dyDescent="0.25">
      <c r="E3683" s="135"/>
      <c r="F3683" s="135"/>
      <c r="G3683" s="135"/>
      <c r="H3683" s="135"/>
      <c r="I3683" s="135"/>
    </row>
    <row r="3684" spans="5:9" x14ac:dyDescent="0.25">
      <c r="E3684" s="135"/>
      <c r="F3684" s="135"/>
      <c r="G3684" s="135"/>
      <c r="H3684" s="135"/>
      <c r="I3684" s="135"/>
    </row>
    <row r="3685" spans="5:9" x14ac:dyDescent="0.25">
      <c r="E3685" s="135"/>
      <c r="F3685" s="135"/>
      <c r="G3685" s="135"/>
      <c r="H3685" s="135"/>
      <c r="I3685" s="135"/>
    </row>
    <row r="3686" spans="5:9" x14ac:dyDescent="0.25">
      <c r="E3686" s="135"/>
      <c r="F3686" s="135"/>
      <c r="G3686" s="135"/>
      <c r="H3686" s="135"/>
      <c r="I3686" s="135"/>
    </row>
    <row r="3687" spans="5:9" x14ac:dyDescent="0.25">
      <c r="E3687" s="135"/>
      <c r="F3687" s="135"/>
      <c r="G3687" s="135"/>
      <c r="H3687" s="135"/>
      <c r="I3687" s="135"/>
    </row>
    <row r="3688" spans="5:9" x14ac:dyDescent="0.25">
      <c r="E3688" s="135"/>
      <c r="F3688" s="135"/>
      <c r="G3688" s="135"/>
      <c r="H3688" s="135"/>
      <c r="I3688" s="135"/>
    </row>
    <row r="3689" spans="5:9" x14ac:dyDescent="0.25">
      <c r="E3689" s="135"/>
      <c r="F3689" s="135"/>
      <c r="G3689" s="135"/>
      <c r="H3689" s="135"/>
      <c r="I3689" s="135"/>
    </row>
    <row r="3690" spans="5:9" x14ac:dyDescent="0.25">
      <c r="E3690" s="135"/>
      <c r="F3690" s="135"/>
      <c r="G3690" s="135"/>
      <c r="H3690" s="135"/>
      <c r="I3690" s="135"/>
    </row>
    <row r="3691" spans="5:9" x14ac:dyDescent="0.25">
      <c r="E3691" s="135"/>
      <c r="F3691" s="135"/>
      <c r="G3691" s="135"/>
      <c r="H3691" s="135"/>
      <c r="I3691" s="135"/>
    </row>
    <row r="3692" spans="5:9" x14ac:dyDescent="0.25">
      <c r="E3692" s="135"/>
      <c r="F3692" s="135"/>
      <c r="G3692" s="135"/>
      <c r="H3692" s="135"/>
      <c r="I3692" s="135"/>
    </row>
    <row r="3693" spans="5:9" x14ac:dyDescent="0.25">
      <c r="E3693" s="135"/>
      <c r="F3693" s="135"/>
      <c r="G3693" s="135"/>
      <c r="H3693" s="135"/>
      <c r="I3693" s="135"/>
    </row>
    <row r="3694" spans="5:9" x14ac:dyDescent="0.25">
      <c r="E3694" s="135"/>
      <c r="F3694" s="135"/>
      <c r="G3694" s="135"/>
      <c r="H3694" s="135"/>
      <c r="I3694" s="135"/>
    </row>
    <row r="3695" spans="5:9" x14ac:dyDescent="0.25">
      <c r="E3695" s="135"/>
      <c r="F3695" s="135"/>
      <c r="G3695" s="135"/>
      <c r="H3695" s="135"/>
      <c r="I3695" s="135"/>
    </row>
    <row r="3696" spans="5:9" x14ac:dyDescent="0.25">
      <c r="E3696" s="135"/>
      <c r="F3696" s="135"/>
      <c r="G3696" s="135"/>
      <c r="H3696" s="135"/>
      <c r="I3696" s="135"/>
    </row>
    <row r="3697" spans="5:9" x14ac:dyDescent="0.25">
      <c r="E3697" s="135"/>
      <c r="F3697" s="135"/>
      <c r="G3697" s="135"/>
      <c r="H3697" s="135"/>
      <c r="I3697" s="135"/>
    </row>
    <row r="3698" spans="5:9" x14ac:dyDescent="0.25">
      <c r="E3698" s="135"/>
      <c r="F3698" s="135"/>
      <c r="G3698" s="135"/>
      <c r="H3698" s="135"/>
      <c r="I3698" s="135"/>
    </row>
    <row r="3699" spans="5:9" x14ac:dyDescent="0.25">
      <c r="E3699" s="135"/>
      <c r="F3699" s="135"/>
      <c r="G3699" s="135"/>
      <c r="H3699" s="135"/>
      <c r="I3699" s="135"/>
    </row>
    <row r="3700" spans="5:9" x14ac:dyDescent="0.25">
      <c r="E3700" s="135"/>
      <c r="F3700" s="135"/>
      <c r="G3700" s="135"/>
      <c r="H3700" s="135"/>
      <c r="I3700" s="135"/>
    </row>
    <row r="3701" spans="5:9" x14ac:dyDescent="0.25">
      <c r="E3701" s="135"/>
      <c r="F3701" s="135"/>
      <c r="G3701" s="135"/>
      <c r="H3701" s="135"/>
      <c r="I3701" s="135"/>
    </row>
    <row r="3702" spans="5:9" x14ac:dyDescent="0.25">
      <c r="E3702" s="135"/>
      <c r="F3702" s="135"/>
      <c r="G3702" s="135"/>
      <c r="H3702" s="135"/>
      <c r="I3702" s="135"/>
    </row>
    <row r="3703" spans="5:9" x14ac:dyDescent="0.25">
      <c r="E3703" s="135"/>
      <c r="F3703" s="135"/>
      <c r="G3703" s="135"/>
      <c r="H3703" s="135"/>
      <c r="I3703" s="135"/>
    </row>
    <row r="3704" spans="5:9" x14ac:dyDescent="0.25">
      <c r="E3704" s="135"/>
      <c r="F3704" s="135"/>
      <c r="G3704" s="135"/>
      <c r="H3704" s="135"/>
      <c r="I3704" s="135"/>
    </row>
    <row r="3705" spans="5:9" x14ac:dyDescent="0.25">
      <c r="E3705" s="135"/>
      <c r="F3705" s="135"/>
      <c r="G3705" s="135"/>
      <c r="H3705" s="135"/>
      <c r="I3705" s="135"/>
    </row>
    <row r="3706" spans="5:9" x14ac:dyDescent="0.25">
      <c r="E3706" s="135"/>
      <c r="F3706" s="135"/>
      <c r="G3706" s="135"/>
      <c r="H3706" s="135"/>
      <c r="I3706" s="135"/>
    </row>
    <row r="3707" spans="5:9" x14ac:dyDescent="0.25">
      <c r="E3707" s="135"/>
      <c r="F3707" s="135"/>
      <c r="G3707" s="135"/>
      <c r="H3707" s="135"/>
      <c r="I3707" s="135"/>
    </row>
    <row r="3708" spans="5:9" x14ac:dyDescent="0.25">
      <c r="E3708" s="135"/>
      <c r="F3708" s="135"/>
      <c r="G3708" s="135"/>
      <c r="H3708" s="135"/>
      <c r="I3708" s="135"/>
    </row>
    <row r="3709" spans="5:9" x14ac:dyDescent="0.25">
      <c r="E3709" s="135"/>
      <c r="F3709" s="135"/>
      <c r="G3709" s="135"/>
      <c r="H3709" s="135"/>
      <c r="I3709" s="135"/>
    </row>
    <row r="3710" spans="5:9" x14ac:dyDescent="0.25">
      <c r="E3710" s="135"/>
      <c r="F3710" s="135"/>
      <c r="G3710" s="135"/>
      <c r="H3710" s="135"/>
      <c r="I3710" s="135"/>
    </row>
    <row r="3711" spans="5:9" x14ac:dyDescent="0.25">
      <c r="E3711" s="135"/>
      <c r="F3711" s="135"/>
      <c r="G3711" s="135"/>
      <c r="H3711" s="135"/>
      <c r="I3711" s="135"/>
    </row>
    <row r="3712" spans="5:9" x14ac:dyDescent="0.25">
      <c r="E3712" s="135"/>
      <c r="F3712" s="135"/>
      <c r="G3712" s="135"/>
      <c r="H3712" s="135"/>
      <c r="I3712" s="135"/>
    </row>
    <row r="3713" spans="5:9" x14ac:dyDescent="0.25">
      <c r="E3713" s="135"/>
      <c r="F3713" s="135"/>
      <c r="G3713" s="135"/>
      <c r="H3713" s="135"/>
      <c r="I3713" s="135"/>
    </row>
    <row r="3714" spans="5:9" x14ac:dyDescent="0.25">
      <c r="E3714" s="135"/>
      <c r="F3714" s="135"/>
      <c r="G3714" s="135"/>
      <c r="H3714" s="135"/>
      <c r="I3714" s="135"/>
    </row>
    <row r="3715" spans="5:9" x14ac:dyDescent="0.25">
      <c r="E3715" s="135"/>
      <c r="F3715" s="135"/>
      <c r="G3715" s="135"/>
      <c r="H3715" s="135"/>
      <c r="I3715" s="135"/>
    </row>
    <row r="3716" spans="5:9" x14ac:dyDescent="0.25">
      <c r="E3716" s="135"/>
      <c r="F3716" s="135"/>
      <c r="G3716" s="135"/>
      <c r="H3716" s="135"/>
      <c r="I3716" s="135"/>
    </row>
    <row r="3717" spans="5:9" x14ac:dyDescent="0.25">
      <c r="E3717" s="135"/>
      <c r="F3717" s="135"/>
      <c r="G3717" s="135"/>
      <c r="H3717" s="135"/>
      <c r="I3717" s="135"/>
    </row>
    <row r="3718" spans="5:9" x14ac:dyDescent="0.25">
      <c r="E3718" s="135"/>
      <c r="F3718" s="135"/>
      <c r="G3718" s="135"/>
      <c r="H3718" s="135"/>
      <c r="I3718" s="135"/>
    </row>
    <row r="3719" spans="5:9" x14ac:dyDescent="0.25">
      <c r="E3719" s="135"/>
      <c r="F3719" s="135"/>
      <c r="G3719" s="135"/>
      <c r="H3719" s="135"/>
      <c r="I3719" s="135"/>
    </row>
    <row r="3720" spans="5:9" x14ac:dyDescent="0.25">
      <c r="E3720" s="135"/>
      <c r="F3720" s="135"/>
      <c r="G3720" s="135"/>
      <c r="H3720" s="135"/>
      <c r="I3720" s="135"/>
    </row>
    <row r="3721" spans="5:9" x14ac:dyDescent="0.25">
      <c r="E3721" s="135"/>
      <c r="F3721" s="135"/>
      <c r="G3721" s="135"/>
      <c r="H3721" s="135"/>
      <c r="I3721" s="135"/>
    </row>
    <row r="3722" spans="5:9" x14ac:dyDescent="0.25">
      <c r="E3722" s="135"/>
      <c r="F3722" s="135"/>
      <c r="G3722" s="135"/>
      <c r="H3722" s="135"/>
      <c r="I3722" s="135"/>
    </row>
    <row r="3723" spans="5:9" x14ac:dyDescent="0.25">
      <c r="E3723" s="135"/>
      <c r="F3723" s="135"/>
      <c r="G3723" s="135"/>
      <c r="H3723" s="135"/>
      <c r="I3723" s="135"/>
    </row>
    <row r="3724" spans="5:9" x14ac:dyDescent="0.25">
      <c r="E3724" s="135"/>
      <c r="F3724" s="135"/>
      <c r="G3724" s="135"/>
      <c r="H3724" s="135"/>
      <c r="I3724" s="135"/>
    </row>
    <row r="3725" spans="5:9" x14ac:dyDescent="0.25">
      <c r="E3725" s="135"/>
      <c r="F3725" s="135"/>
      <c r="G3725" s="135"/>
      <c r="H3725" s="135"/>
      <c r="I3725" s="135"/>
    </row>
    <row r="3726" spans="5:9" x14ac:dyDescent="0.25">
      <c r="E3726" s="135"/>
      <c r="F3726" s="135"/>
      <c r="G3726" s="135"/>
      <c r="H3726" s="135"/>
      <c r="I3726" s="135"/>
    </row>
    <row r="3727" spans="5:9" x14ac:dyDescent="0.25">
      <c r="E3727" s="135"/>
      <c r="F3727" s="135"/>
      <c r="G3727" s="135"/>
      <c r="H3727" s="135"/>
      <c r="I3727" s="135"/>
    </row>
    <row r="3728" spans="5:9" x14ac:dyDescent="0.25">
      <c r="E3728" s="135"/>
      <c r="F3728" s="135"/>
      <c r="G3728" s="135"/>
      <c r="H3728" s="135"/>
      <c r="I3728" s="135"/>
    </row>
    <row r="3729" spans="5:9" x14ac:dyDescent="0.25">
      <c r="E3729" s="135"/>
      <c r="F3729" s="135"/>
      <c r="G3729" s="135"/>
      <c r="H3729" s="135"/>
      <c r="I3729" s="135"/>
    </row>
    <row r="3730" spans="5:9" x14ac:dyDescent="0.25">
      <c r="E3730" s="135"/>
      <c r="F3730" s="135"/>
      <c r="G3730" s="135"/>
      <c r="H3730" s="135"/>
      <c r="I3730" s="135"/>
    </row>
    <row r="3731" spans="5:9" x14ac:dyDescent="0.25">
      <c r="E3731" s="135"/>
      <c r="F3731" s="135"/>
      <c r="G3731" s="135"/>
      <c r="H3731" s="135"/>
      <c r="I3731" s="135"/>
    </row>
    <row r="3732" spans="5:9" x14ac:dyDescent="0.25">
      <c r="E3732" s="135"/>
      <c r="F3732" s="135"/>
      <c r="G3732" s="135"/>
      <c r="H3732" s="135"/>
      <c r="I3732" s="135"/>
    </row>
    <row r="3733" spans="5:9" x14ac:dyDescent="0.25">
      <c r="E3733" s="135"/>
      <c r="F3733" s="135"/>
      <c r="G3733" s="135"/>
      <c r="H3733" s="135"/>
      <c r="I3733" s="135"/>
    </row>
    <row r="3734" spans="5:9" x14ac:dyDescent="0.25">
      <c r="E3734" s="135"/>
      <c r="F3734" s="135"/>
      <c r="G3734" s="135"/>
      <c r="H3734" s="135"/>
      <c r="I3734" s="135"/>
    </row>
    <row r="3735" spans="5:9" x14ac:dyDescent="0.25">
      <c r="E3735" s="135"/>
      <c r="F3735" s="135"/>
      <c r="G3735" s="135"/>
      <c r="H3735" s="135"/>
      <c r="I3735" s="135"/>
    </row>
    <row r="3736" spans="5:9" x14ac:dyDescent="0.25">
      <c r="E3736" s="135"/>
      <c r="F3736" s="135"/>
      <c r="G3736" s="135"/>
      <c r="H3736" s="135"/>
      <c r="I3736" s="135"/>
    </row>
    <row r="3737" spans="5:9" x14ac:dyDescent="0.25">
      <c r="E3737" s="135"/>
      <c r="F3737" s="135"/>
      <c r="G3737" s="135"/>
      <c r="H3737" s="135"/>
      <c r="I3737" s="135"/>
    </row>
    <row r="3738" spans="5:9" x14ac:dyDescent="0.25">
      <c r="E3738" s="135"/>
      <c r="F3738" s="135"/>
      <c r="G3738" s="135"/>
      <c r="H3738" s="135"/>
      <c r="I3738" s="135"/>
    </row>
    <row r="3739" spans="5:9" x14ac:dyDescent="0.25">
      <c r="E3739" s="135"/>
      <c r="F3739" s="135"/>
      <c r="G3739" s="135"/>
      <c r="H3739" s="135"/>
      <c r="I3739" s="135"/>
    </row>
    <row r="3740" spans="5:9" x14ac:dyDescent="0.25">
      <c r="E3740" s="135"/>
      <c r="F3740" s="135"/>
      <c r="G3740" s="135"/>
      <c r="H3740" s="135"/>
      <c r="I3740" s="135"/>
    </row>
    <row r="3741" spans="5:9" x14ac:dyDescent="0.25">
      <c r="E3741" s="135"/>
      <c r="F3741" s="135"/>
      <c r="G3741" s="135"/>
      <c r="H3741" s="135"/>
      <c r="I3741" s="135"/>
    </row>
    <row r="3742" spans="5:9" x14ac:dyDescent="0.25">
      <c r="E3742" s="135"/>
      <c r="F3742" s="135"/>
      <c r="G3742" s="135"/>
      <c r="H3742" s="135"/>
      <c r="I3742" s="135"/>
    </row>
    <row r="3743" spans="5:9" x14ac:dyDescent="0.25">
      <c r="E3743" s="135"/>
      <c r="F3743" s="135"/>
      <c r="G3743" s="135"/>
      <c r="H3743" s="135"/>
      <c r="I3743" s="135"/>
    </row>
    <row r="3744" spans="5:9" x14ac:dyDescent="0.25">
      <c r="E3744" s="135"/>
      <c r="F3744" s="135"/>
      <c r="G3744" s="135"/>
      <c r="H3744" s="135"/>
      <c r="I3744" s="135"/>
    </row>
    <row r="3745" spans="5:9" x14ac:dyDescent="0.25">
      <c r="E3745" s="135"/>
      <c r="F3745" s="135"/>
      <c r="G3745" s="135"/>
      <c r="H3745" s="135"/>
      <c r="I3745" s="135"/>
    </row>
    <row r="3746" spans="5:9" x14ac:dyDescent="0.25">
      <c r="E3746" s="135"/>
      <c r="F3746" s="135"/>
      <c r="G3746" s="135"/>
      <c r="H3746" s="135"/>
      <c r="I3746" s="135"/>
    </row>
    <row r="3747" spans="5:9" x14ac:dyDescent="0.25">
      <c r="E3747" s="135"/>
      <c r="F3747" s="135"/>
      <c r="G3747" s="135"/>
      <c r="H3747" s="135"/>
      <c r="I3747" s="135"/>
    </row>
    <row r="3748" spans="5:9" x14ac:dyDescent="0.25">
      <c r="E3748" s="135"/>
      <c r="F3748" s="135"/>
      <c r="G3748" s="135"/>
      <c r="H3748" s="135"/>
      <c r="I3748" s="135"/>
    </row>
    <row r="3749" spans="5:9" x14ac:dyDescent="0.25">
      <c r="E3749" s="135"/>
      <c r="F3749" s="135"/>
      <c r="G3749" s="135"/>
      <c r="H3749" s="135"/>
      <c r="I3749" s="135"/>
    </row>
    <row r="3750" spans="5:9" x14ac:dyDescent="0.25">
      <c r="E3750" s="135"/>
      <c r="F3750" s="135"/>
      <c r="G3750" s="135"/>
      <c r="H3750" s="135"/>
      <c r="I3750" s="135"/>
    </row>
    <row r="3751" spans="5:9" x14ac:dyDescent="0.25">
      <c r="E3751" s="135"/>
      <c r="F3751" s="135"/>
      <c r="G3751" s="135"/>
      <c r="H3751" s="135"/>
      <c r="I3751" s="135"/>
    </row>
    <row r="3752" spans="5:9" x14ac:dyDescent="0.25">
      <c r="E3752" s="135"/>
      <c r="F3752" s="135"/>
      <c r="G3752" s="135"/>
      <c r="H3752" s="135"/>
      <c r="I3752" s="135"/>
    </row>
    <row r="3753" spans="5:9" x14ac:dyDescent="0.25">
      <c r="E3753" s="135"/>
      <c r="F3753" s="135"/>
      <c r="G3753" s="135"/>
      <c r="H3753" s="135"/>
      <c r="I3753" s="135"/>
    </row>
    <row r="3754" spans="5:9" x14ac:dyDescent="0.25">
      <c r="E3754" s="135"/>
      <c r="F3754" s="135"/>
      <c r="G3754" s="135"/>
      <c r="H3754" s="135"/>
      <c r="I3754" s="135"/>
    </row>
    <row r="3755" spans="5:9" x14ac:dyDescent="0.25">
      <c r="E3755" s="135"/>
      <c r="F3755" s="135"/>
      <c r="G3755" s="135"/>
      <c r="H3755" s="135"/>
      <c r="I3755" s="135"/>
    </row>
    <row r="3756" spans="5:9" x14ac:dyDescent="0.25">
      <c r="E3756" s="135"/>
      <c r="F3756" s="135"/>
      <c r="G3756" s="135"/>
      <c r="H3756" s="135"/>
      <c r="I3756" s="135"/>
    </row>
    <row r="3757" spans="5:9" x14ac:dyDescent="0.25">
      <c r="E3757" s="135"/>
      <c r="F3757" s="135"/>
      <c r="G3757" s="135"/>
      <c r="H3757" s="135"/>
      <c r="I3757" s="135"/>
    </row>
    <row r="3758" spans="5:9" x14ac:dyDescent="0.25">
      <c r="E3758" s="135"/>
      <c r="F3758" s="135"/>
      <c r="G3758" s="135"/>
      <c r="H3758" s="135"/>
      <c r="I3758" s="135"/>
    </row>
    <row r="3759" spans="5:9" x14ac:dyDescent="0.25">
      <c r="E3759" s="135"/>
      <c r="F3759" s="135"/>
      <c r="G3759" s="135"/>
      <c r="H3759" s="135"/>
      <c r="I3759" s="135"/>
    </row>
    <row r="3760" spans="5:9" x14ac:dyDescent="0.25">
      <c r="E3760" s="135"/>
      <c r="F3760" s="135"/>
      <c r="G3760" s="135"/>
      <c r="H3760" s="135"/>
      <c r="I3760" s="135"/>
    </row>
    <row r="3761" spans="5:9" x14ac:dyDescent="0.25">
      <c r="E3761" s="135"/>
      <c r="F3761" s="135"/>
      <c r="G3761" s="135"/>
      <c r="H3761" s="135"/>
      <c r="I3761" s="135"/>
    </row>
    <row r="3762" spans="5:9" x14ac:dyDescent="0.25">
      <c r="E3762" s="135"/>
      <c r="F3762" s="135"/>
      <c r="G3762" s="135"/>
      <c r="H3762" s="135"/>
      <c r="I3762" s="135"/>
    </row>
    <row r="3763" spans="5:9" x14ac:dyDescent="0.25">
      <c r="E3763" s="135"/>
      <c r="F3763" s="135"/>
      <c r="G3763" s="135"/>
      <c r="H3763" s="135"/>
      <c r="I3763" s="135"/>
    </row>
    <row r="3764" spans="5:9" x14ac:dyDescent="0.25">
      <c r="E3764" s="135"/>
      <c r="F3764" s="135"/>
      <c r="G3764" s="135"/>
      <c r="H3764" s="135"/>
      <c r="I3764" s="135"/>
    </row>
    <row r="3765" spans="5:9" x14ac:dyDescent="0.25">
      <c r="E3765" s="135"/>
      <c r="F3765" s="135"/>
      <c r="G3765" s="135"/>
      <c r="H3765" s="135"/>
      <c r="I3765" s="135"/>
    </row>
    <row r="3766" spans="5:9" x14ac:dyDescent="0.25">
      <c r="E3766" s="135"/>
      <c r="F3766" s="135"/>
      <c r="G3766" s="135"/>
      <c r="H3766" s="135"/>
      <c r="I3766" s="135"/>
    </row>
    <row r="3767" spans="5:9" x14ac:dyDescent="0.25">
      <c r="E3767" s="135"/>
      <c r="F3767" s="135"/>
      <c r="G3767" s="135"/>
      <c r="H3767" s="135"/>
      <c r="I3767" s="135"/>
    </row>
    <row r="3768" spans="5:9" x14ac:dyDescent="0.25">
      <c r="E3768" s="135"/>
      <c r="F3768" s="135"/>
      <c r="G3768" s="135"/>
      <c r="H3768" s="135"/>
      <c r="I3768" s="135"/>
    </row>
    <row r="3769" spans="5:9" x14ac:dyDescent="0.25">
      <c r="E3769" s="135"/>
      <c r="F3769" s="135"/>
      <c r="G3769" s="135"/>
      <c r="H3769" s="135"/>
      <c r="I3769" s="135"/>
    </row>
    <row r="3770" spans="5:9" x14ac:dyDescent="0.25">
      <c r="E3770" s="135"/>
      <c r="F3770" s="135"/>
      <c r="G3770" s="135"/>
      <c r="H3770" s="135"/>
      <c r="I3770" s="135"/>
    </row>
    <row r="3771" spans="5:9" x14ac:dyDescent="0.25">
      <c r="E3771" s="135"/>
      <c r="F3771" s="135"/>
      <c r="G3771" s="135"/>
      <c r="H3771" s="135"/>
      <c r="I3771" s="135"/>
    </row>
    <row r="3772" spans="5:9" x14ac:dyDescent="0.25">
      <c r="E3772" s="135"/>
      <c r="F3772" s="135"/>
      <c r="G3772" s="135"/>
      <c r="H3772" s="135"/>
      <c r="I3772" s="135"/>
    </row>
    <row r="3773" spans="5:9" x14ac:dyDescent="0.25">
      <c r="E3773" s="135"/>
      <c r="F3773" s="135"/>
      <c r="G3773" s="135"/>
      <c r="H3773" s="135"/>
      <c r="I3773" s="135"/>
    </row>
    <row r="3774" spans="5:9" x14ac:dyDescent="0.25">
      <c r="E3774" s="135"/>
      <c r="F3774" s="135"/>
      <c r="G3774" s="135"/>
      <c r="H3774" s="135"/>
      <c r="I3774" s="135"/>
    </row>
    <row r="3775" spans="5:9" x14ac:dyDescent="0.25">
      <c r="E3775" s="135"/>
      <c r="F3775" s="135"/>
      <c r="G3775" s="135"/>
      <c r="H3775" s="135"/>
      <c r="I3775" s="135"/>
    </row>
    <row r="3776" spans="5:9" x14ac:dyDescent="0.25">
      <c r="E3776" s="135"/>
      <c r="F3776" s="135"/>
      <c r="G3776" s="135"/>
      <c r="H3776" s="135"/>
      <c r="I3776" s="135"/>
    </row>
    <row r="3777" spans="5:9" x14ac:dyDescent="0.25">
      <c r="E3777" s="135"/>
      <c r="F3777" s="135"/>
      <c r="G3777" s="135"/>
      <c r="H3777" s="135"/>
      <c r="I3777" s="135"/>
    </row>
    <row r="3778" spans="5:9" x14ac:dyDescent="0.25">
      <c r="E3778" s="135"/>
      <c r="F3778" s="135"/>
      <c r="G3778" s="135"/>
      <c r="H3778" s="135"/>
      <c r="I3778" s="135"/>
    </row>
    <row r="3779" spans="5:9" x14ac:dyDescent="0.25">
      <c r="E3779" s="135"/>
      <c r="F3779" s="135"/>
      <c r="G3779" s="135"/>
      <c r="H3779" s="135"/>
      <c r="I3779" s="135"/>
    </row>
    <row r="3780" spans="5:9" x14ac:dyDescent="0.25">
      <c r="E3780" s="135"/>
      <c r="F3780" s="135"/>
      <c r="G3780" s="135"/>
      <c r="H3780" s="135"/>
      <c r="I3780" s="135"/>
    </row>
    <row r="3781" spans="5:9" x14ac:dyDescent="0.25">
      <c r="E3781" s="135"/>
      <c r="F3781" s="135"/>
      <c r="G3781" s="135"/>
      <c r="H3781" s="135"/>
      <c r="I3781" s="135"/>
    </row>
    <row r="3782" spans="5:9" x14ac:dyDescent="0.25">
      <c r="E3782" s="135"/>
      <c r="F3782" s="135"/>
      <c r="G3782" s="135"/>
      <c r="H3782" s="135"/>
      <c r="I3782" s="135"/>
    </row>
    <row r="3783" spans="5:9" x14ac:dyDescent="0.25">
      <c r="E3783" s="135"/>
      <c r="F3783" s="135"/>
      <c r="G3783" s="135"/>
      <c r="H3783" s="135"/>
      <c r="I3783" s="135"/>
    </row>
    <row r="3784" spans="5:9" x14ac:dyDescent="0.25">
      <c r="E3784" s="135"/>
      <c r="F3784" s="135"/>
      <c r="G3784" s="135"/>
      <c r="H3784" s="135"/>
      <c r="I3784" s="135"/>
    </row>
    <row r="3785" spans="5:9" x14ac:dyDescent="0.25">
      <c r="E3785" s="135"/>
      <c r="F3785" s="135"/>
      <c r="G3785" s="135"/>
      <c r="H3785" s="135"/>
      <c r="I3785" s="135"/>
    </row>
    <row r="3786" spans="5:9" x14ac:dyDescent="0.25">
      <c r="E3786" s="135"/>
      <c r="F3786" s="135"/>
      <c r="G3786" s="135"/>
      <c r="H3786" s="135"/>
      <c r="I3786" s="135"/>
    </row>
    <row r="3787" spans="5:9" x14ac:dyDescent="0.25">
      <c r="E3787" s="135"/>
      <c r="F3787" s="135"/>
      <c r="G3787" s="135"/>
      <c r="H3787" s="135"/>
      <c r="I3787" s="135"/>
    </row>
    <row r="3788" spans="5:9" x14ac:dyDescent="0.25">
      <c r="E3788" s="135"/>
      <c r="F3788" s="135"/>
      <c r="G3788" s="135"/>
      <c r="H3788" s="135"/>
      <c r="I3788" s="135"/>
    </row>
    <row r="3789" spans="5:9" x14ac:dyDescent="0.25">
      <c r="E3789" s="135"/>
      <c r="F3789" s="135"/>
      <c r="G3789" s="135"/>
      <c r="H3789" s="135"/>
      <c r="I3789" s="135"/>
    </row>
    <row r="3790" spans="5:9" x14ac:dyDescent="0.25">
      <c r="E3790" s="135"/>
      <c r="F3790" s="135"/>
      <c r="G3790" s="135"/>
      <c r="H3790" s="135"/>
      <c r="I3790" s="135"/>
    </row>
    <row r="3791" spans="5:9" x14ac:dyDescent="0.25">
      <c r="E3791" s="135"/>
      <c r="F3791" s="135"/>
      <c r="G3791" s="135"/>
      <c r="H3791" s="135"/>
      <c r="I3791" s="135"/>
    </row>
    <row r="3792" spans="5:9" x14ac:dyDescent="0.25">
      <c r="E3792" s="135"/>
      <c r="F3792" s="135"/>
      <c r="G3792" s="135"/>
      <c r="H3792" s="135"/>
      <c r="I3792" s="135"/>
    </row>
    <row r="3793" spans="5:9" x14ac:dyDescent="0.25">
      <c r="E3793" s="135"/>
      <c r="F3793" s="135"/>
      <c r="G3793" s="135"/>
      <c r="H3793" s="135"/>
      <c r="I3793" s="135"/>
    </row>
    <row r="3794" spans="5:9" x14ac:dyDescent="0.25">
      <c r="E3794" s="135"/>
      <c r="F3794" s="135"/>
      <c r="G3794" s="135"/>
      <c r="H3794" s="135"/>
      <c r="I3794" s="135"/>
    </row>
    <row r="3795" spans="5:9" x14ac:dyDescent="0.25">
      <c r="E3795" s="135"/>
      <c r="F3795" s="135"/>
      <c r="G3795" s="135"/>
      <c r="H3795" s="135"/>
      <c r="I3795" s="135"/>
    </row>
    <row r="3796" spans="5:9" x14ac:dyDescent="0.25">
      <c r="E3796" s="135"/>
      <c r="F3796" s="135"/>
      <c r="G3796" s="135"/>
      <c r="H3796" s="135"/>
      <c r="I3796" s="135"/>
    </row>
    <row r="3797" spans="5:9" x14ac:dyDescent="0.25">
      <c r="E3797" s="135"/>
      <c r="F3797" s="135"/>
      <c r="G3797" s="135"/>
      <c r="H3797" s="135"/>
      <c r="I3797" s="135"/>
    </row>
    <row r="3798" spans="5:9" x14ac:dyDescent="0.25">
      <c r="E3798" s="135"/>
      <c r="F3798" s="135"/>
      <c r="G3798" s="135"/>
      <c r="H3798" s="135"/>
      <c r="I3798" s="135"/>
    </row>
    <row r="3799" spans="5:9" x14ac:dyDescent="0.25">
      <c r="E3799" s="135"/>
      <c r="F3799" s="135"/>
      <c r="G3799" s="135"/>
      <c r="H3799" s="135"/>
      <c r="I3799" s="135"/>
    </row>
    <row r="3800" spans="5:9" x14ac:dyDescent="0.25">
      <c r="E3800" s="135"/>
      <c r="F3800" s="135"/>
      <c r="G3800" s="135"/>
      <c r="H3800" s="135"/>
      <c r="I3800" s="135"/>
    </row>
    <row r="3801" spans="5:9" x14ac:dyDescent="0.25">
      <c r="E3801" s="135"/>
      <c r="F3801" s="135"/>
      <c r="G3801" s="135"/>
      <c r="H3801" s="135"/>
      <c r="I3801" s="135"/>
    </row>
    <row r="3802" spans="5:9" x14ac:dyDescent="0.25">
      <c r="E3802" s="135"/>
      <c r="F3802" s="135"/>
      <c r="G3802" s="135"/>
      <c r="H3802" s="135"/>
      <c r="I3802" s="135"/>
    </row>
    <row r="3803" spans="5:9" x14ac:dyDescent="0.25">
      <c r="E3803" s="135"/>
      <c r="F3803" s="135"/>
      <c r="G3803" s="135"/>
      <c r="H3803" s="135"/>
      <c r="I3803" s="135"/>
    </row>
    <row r="3804" spans="5:9" x14ac:dyDescent="0.25">
      <c r="E3804" s="135"/>
      <c r="F3804" s="135"/>
      <c r="G3804" s="135"/>
      <c r="H3804" s="135"/>
      <c r="I3804" s="135"/>
    </row>
    <row r="3805" spans="5:9" x14ac:dyDescent="0.25">
      <c r="E3805" s="135"/>
      <c r="F3805" s="135"/>
      <c r="G3805" s="135"/>
      <c r="H3805" s="135"/>
      <c r="I3805" s="135"/>
    </row>
    <row r="3806" spans="5:9" x14ac:dyDescent="0.25">
      <c r="E3806" s="135"/>
      <c r="F3806" s="135"/>
      <c r="G3806" s="135"/>
      <c r="H3806" s="135"/>
      <c r="I3806" s="135"/>
    </row>
    <row r="3807" spans="5:9" x14ac:dyDescent="0.25">
      <c r="E3807" s="135"/>
      <c r="F3807" s="135"/>
      <c r="G3807" s="135"/>
      <c r="H3807" s="135"/>
      <c r="I3807" s="135"/>
    </row>
    <row r="3808" spans="5:9" x14ac:dyDescent="0.25">
      <c r="E3808" s="135"/>
      <c r="F3808" s="135"/>
      <c r="G3808" s="135"/>
      <c r="H3808" s="135"/>
      <c r="I3808" s="135"/>
    </row>
    <row r="3809" spans="5:9" x14ac:dyDescent="0.25">
      <c r="E3809" s="135"/>
      <c r="F3809" s="135"/>
      <c r="G3809" s="135"/>
      <c r="H3809" s="135"/>
      <c r="I3809" s="135"/>
    </row>
    <row r="3810" spans="5:9" x14ac:dyDescent="0.25">
      <c r="E3810" s="135"/>
      <c r="F3810" s="135"/>
      <c r="G3810" s="135"/>
      <c r="H3810" s="135"/>
      <c r="I3810" s="135"/>
    </row>
    <row r="3811" spans="5:9" x14ac:dyDescent="0.25">
      <c r="E3811" s="135"/>
      <c r="F3811" s="135"/>
      <c r="G3811" s="135"/>
      <c r="H3811" s="135"/>
      <c r="I3811" s="135"/>
    </row>
    <row r="3812" spans="5:9" x14ac:dyDescent="0.25">
      <c r="E3812" s="135"/>
      <c r="F3812" s="135"/>
      <c r="G3812" s="135"/>
      <c r="H3812" s="135"/>
      <c r="I3812" s="135"/>
    </row>
    <row r="3813" spans="5:9" x14ac:dyDescent="0.25">
      <c r="E3813" s="135"/>
      <c r="F3813" s="135"/>
      <c r="G3813" s="135"/>
      <c r="H3813" s="135"/>
      <c r="I3813" s="135"/>
    </row>
    <row r="3814" spans="5:9" x14ac:dyDescent="0.25">
      <c r="E3814" s="135"/>
      <c r="F3814" s="135"/>
      <c r="G3814" s="135"/>
      <c r="H3814" s="135"/>
      <c r="I3814" s="135"/>
    </row>
    <row r="3815" spans="5:9" x14ac:dyDescent="0.25">
      <c r="E3815" s="135"/>
      <c r="F3815" s="135"/>
      <c r="G3815" s="135"/>
      <c r="H3815" s="135"/>
      <c r="I3815" s="135"/>
    </row>
    <row r="3816" spans="5:9" x14ac:dyDescent="0.25">
      <c r="E3816" s="135"/>
      <c r="F3816" s="135"/>
      <c r="G3816" s="135"/>
      <c r="H3816" s="135"/>
      <c r="I3816" s="135"/>
    </row>
    <row r="3817" spans="5:9" x14ac:dyDescent="0.25">
      <c r="E3817" s="135"/>
      <c r="F3817" s="135"/>
      <c r="G3817" s="135"/>
      <c r="H3817" s="135"/>
      <c r="I3817" s="135"/>
    </row>
    <row r="3818" spans="5:9" x14ac:dyDescent="0.25">
      <c r="E3818" s="135"/>
      <c r="F3818" s="135"/>
      <c r="G3818" s="135"/>
      <c r="H3818" s="135"/>
      <c r="I3818" s="135"/>
    </row>
    <row r="3819" spans="5:9" x14ac:dyDescent="0.25">
      <c r="E3819" s="135"/>
      <c r="F3819" s="135"/>
      <c r="G3819" s="135"/>
      <c r="H3819" s="135"/>
      <c r="I3819" s="135"/>
    </row>
    <row r="3820" spans="5:9" x14ac:dyDescent="0.25">
      <c r="E3820" s="135"/>
      <c r="F3820" s="135"/>
      <c r="G3820" s="135"/>
      <c r="H3820" s="135"/>
      <c r="I3820" s="135"/>
    </row>
    <row r="3821" spans="5:9" x14ac:dyDescent="0.25">
      <c r="E3821" s="135"/>
      <c r="F3821" s="135"/>
      <c r="G3821" s="135"/>
      <c r="H3821" s="135"/>
      <c r="I3821" s="135"/>
    </row>
    <row r="3822" spans="5:9" x14ac:dyDescent="0.25">
      <c r="E3822" s="135"/>
      <c r="F3822" s="135"/>
      <c r="G3822" s="135"/>
      <c r="H3822" s="135"/>
      <c r="I3822" s="135"/>
    </row>
    <row r="3823" spans="5:9" x14ac:dyDescent="0.25">
      <c r="E3823" s="135"/>
      <c r="F3823" s="135"/>
      <c r="G3823" s="135"/>
      <c r="H3823" s="135"/>
      <c r="I3823" s="135"/>
    </row>
    <row r="3824" spans="5:9" x14ac:dyDescent="0.25">
      <c r="E3824" s="135"/>
      <c r="F3824" s="135"/>
      <c r="G3824" s="135"/>
      <c r="H3824" s="135"/>
      <c r="I3824" s="135"/>
    </row>
    <row r="3825" spans="5:9" x14ac:dyDescent="0.25">
      <c r="E3825" s="135"/>
      <c r="F3825" s="135"/>
      <c r="G3825" s="135"/>
      <c r="H3825" s="135"/>
      <c r="I3825" s="135"/>
    </row>
    <row r="3826" spans="5:9" x14ac:dyDescent="0.25">
      <c r="E3826" s="135"/>
      <c r="F3826" s="135"/>
      <c r="G3826" s="135"/>
      <c r="H3826" s="135"/>
      <c r="I3826" s="135"/>
    </row>
    <row r="3827" spans="5:9" x14ac:dyDescent="0.25">
      <c r="E3827" s="135"/>
      <c r="F3827" s="135"/>
      <c r="G3827" s="135"/>
      <c r="H3827" s="135"/>
      <c r="I3827" s="135"/>
    </row>
    <row r="3828" spans="5:9" x14ac:dyDescent="0.25">
      <c r="E3828" s="135"/>
      <c r="F3828" s="135"/>
      <c r="G3828" s="135"/>
      <c r="H3828" s="135"/>
      <c r="I3828" s="135"/>
    </row>
    <row r="3829" spans="5:9" x14ac:dyDescent="0.25">
      <c r="E3829" s="135"/>
      <c r="F3829" s="135"/>
      <c r="G3829" s="135"/>
      <c r="H3829" s="135"/>
      <c r="I3829" s="135"/>
    </row>
    <row r="3830" spans="5:9" x14ac:dyDescent="0.25">
      <c r="E3830" s="135"/>
      <c r="F3830" s="135"/>
      <c r="G3830" s="135"/>
      <c r="H3830" s="135"/>
      <c r="I3830" s="135"/>
    </row>
    <row r="3831" spans="5:9" x14ac:dyDescent="0.25">
      <c r="E3831" s="135"/>
      <c r="F3831" s="135"/>
      <c r="G3831" s="135"/>
      <c r="H3831" s="135"/>
      <c r="I3831" s="135"/>
    </row>
    <row r="3832" spans="5:9" x14ac:dyDescent="0.25">
      <c r="E3832" s="135"/>
      <c r="F3832" s="135"/>
      <c r="G3832" s="135"/>
      <c r="H3832" s="135"/>
      <c r="I3832" s="135"/>
    </row>
    <row r="3833" spans="5:9" x14ac:dyDescent="0.25">
      <c r="E3833" s="135"/>
      <c r="F3833" s="135"/>
      <c r="G3833" s="135"/>
      <c r="H3833" s="135"/>
      <c r="I3833" s="135"/>
    </row>
    <row r="3834" spans="5:9" x14ac:dyDescent="0.25">
      <c r="E3834" s="135"/>
      <c r="F3834" s="135"/>
      <c r="G3834" s="135"/>
      <c r="H3834" s="135"/>
      <c r="I3834" s="135"/>
    </row>
    <row r="3835" spans="5:9" x14ac:dyDescent="0.25">
      <c r="E3835" s="135"/>
      <c r="F3835" s="135"/>
      <c r="G3835" s="135"/>
      <c r="H3835" s="135"/>
      <c r="I3835" s="135"/>
    </row>
    <row r="3836" spans="5:9" x14ac:dyDescent="0.25">
      <c r="E3836" s="135"/>
      <c r="F3836" s="135"/>
      <c r="G3836" s="135"/>
      <c r="H3836" s="135"/>
      <c r="I3836" s="135"/>
    </row>
    <row r="3837" spans="5:9" x14ac:dyDescent="0.25">
      <c r="E3837" s="135"/>
      <c r="F3837" s="135"/>
      <c r="G3837" s="135"/>
      <c r="H3837" s="135"/>
      <c r="I3837" s="135"/>
    </row>
    <row r="3838" spans="5:9" x14ac:dyDescent="0.25">
      <c r="E3838" s="135"/>
      <c r="F3838" s="135"/>
      <c r="G3838" s="135"/>
      <c r="H3838" s="135"/>
      <c r="I3838" s="135"/>
    </row>
    <row r="3839" spans="5:9" x14ac:dyDescent="0.25">
      <c r="E3839" s="135"/>
      <c r="F3839" s="135"/>
      <c r="G3839" s="135"/>
      <c r="H3839" s="135"/>
      <c r="I3839" s="135"/>
    </row>
    <row r="3840" spans="5:9" x14ac:dyDescent="0.25">
      <c r="E3840" s="135"/>
      <c r="F3840" s="135"/>
      <c r="G3840" s="135"/>
      <c r="H3840" s="135"/>
      <c r="I3840" s="135"/>
    </row>
    <row r="3841" spans="5:9" x14ac:dyDescent="0.25">
      <c r="E3841" s="135"/>
      <c r="F3841" s="135"/>
      <c r="G3841" s="135"/>
      <c r="H3841" s="135"/>
      <c r="I3841" s="135"/>
    </row>
    <row r="3842" spans="5:9" x14ac:dyDescent="0.25">
      <c r="E3842" s="135"/>
      <c r="F3842" s="135"/>
      <c r="G3842" s="135"/>
      <c r="H3842" s="135"/>
      <c r="I3842" s="135"/>
    </row>
    <row r="3843" spans="5:9" x14ac:dyDescent="0.25">
      <c r="E3843" s="135"/>
      <c r="F3843" s="135"/>
      <c r="G3843" s="135"/>
      <c r="H3843" s="135"/>
      <c r="I3843" s="135"/>
    </row>
    <row r="3844" spans="5:9" x14ac:dyDescent="0.25">
      <c r="E3844" s="135"/>
      <c r="F3844" s="135"/>
      <c r="G3844" s="135"/>
      <c r="H3844" s="135"/>
      <c r="I3844" s="135"/>
    </row>
    <row r="3845" spans="5:9" x14ac:dyDescent="0.25">
      <c r="E3845" s="135"/>
      <c r="F3845" s="135"/>
      <c r="G3845" s="135"/>
      <c r="H3845" s="135"/>
      <c r="I3845" s="135"/>
    </row>
    <row r="3846" spans="5:9" x14ac:dyDescent="0.25">
      <c r="E3846" s="135"/>
      <c r="F3846" s="135"/>
      <c r="G3846" s="135"/>
      <c r="H3846" s="135"/>
      <c r="I3846" s="135"/>
    </row>
    <row r="3847" spans="5:9" x14ac:dyDescent="0.25">
      <c r="E3847" s="135"/>
      <c r="F3847" s="135"/>
      <c r="G3847" s="135"/>
      <c r="H3847" s="135"/>
      <c r="I3847" s="135"/>
    </row>
    <row r="3848" spans="5:9" x14ac:dyDescent="0.25">
      <c r="E3848" s="135"/>
      <c r="F3848" s="135"/>
      <c r="G3848" s="135"/>
      <c r="H3848" s="135"/>
      <c r="I3848" s="135"/>
    </row>
    <row r="3849" spans="5:9" x14ac:dyDescent="0.25">
      <c r="E3849" s="135"/>
      <c r="F3849" s="135"/>
      <c r="G3849" s="135"/>
      <c r="H3849" s="135"/>
      <c r="I3849" s="135"/>
    </row>
    <row r="3850" spans="5:9" x14ac:dyDescent="0.25">
      <c r="E3850" s="135"/>
      <c r="F3850" s="135"/>
      <c r="G3850" s="135"/>
      <c r="H3850" s="135"/>
      <c r="I3850" s="135"/>
    </row>
    <row r="3851" spans="5:9" x14ac:dyDescent="0.25">
      <c r="E3851" s="135"/>
      <c r="F3851" s="135"/>
      <c r="G3851" s="135"/>
      <c r="H3851" s="135"/>
      <c r="I3851" s="135"/>
    </row>
    <row r="3852" spans="5:9" x14ac:dyDescent="0.25">
      <c r="E3852" s="135"/>
      <c r="F3852" s="135"/>
      <c r="G3852" s="135"/>
      <c r="H3852" s="135"/>
      <c r="I3852" s="135"/>
    </row>
    <row r="3853" spans="5:9" x14ac:dyDescent="0.25">
      <c r="E3853" s="135"/>
      <c r="F3853" s="135"/>
      <c r="G3853" s="135"/>
      <c r="H3853" s="135"/>
      <c r="I3853" s="135"/>
    </row>
    <row r="3854" spans="5:9" x14ac:dyDescent="0.25">
      <c r="E3854" s="135"/>
      <c r="F3854" s="135"/>
      <c r="G3854" s="135"/>
      <c r="H3854" s="135"/>
      <c r="I3854" s="135"/>
    </row>
    <row r="3855" spans="5:9" x14ac:dyDescent="0.25">
      <c r="E3855" s="135"/>
      <c r="F3855" s="135"/>
      <c r="G3855" s="135"/>
      <c r="H3855" s="135"/>
      <c r="I3855" s="135"/>
    </row>
    <row r="3856" spans="5:9" x14ac:dyDescent="0.25">
      <c r="E3856" s="135"/>
      <c r="F3856" s="135"/>
      <c r="G3856" s="135"/>
      <c r="H3856" s="135"/>
      <c r="I3856" s="135"/>
    </row>
    <row r="3857" spans="5:9" x14ac:dyDescent="0.25">
      <c r="E3857" s="135"/>
      <c r="F3857" s="135"/>
      <c r="G3857" s="135"/>
      <c r="H3857" s="135"/>
      <c r="I3857" s="135"/>
    </row>
    <row r="3858" spans="5:9" x14ac:dyDescent="0.25">
      <c r="E3858" s="135"/>
      <c r="F3858" s="135"/>
      <c r="G3858" s="135"/>
      <c r="H3858" s="135"/>
      <c r="I3858" s="135"/>
    </row>
    <row r="3859" spans="5:9" x14ac:dyDescent="0.25">
      <c r="E3859" s="135"/>
      <c r="F3859" s="135"/>
      <c r="G3859" s="135"/>
      <c r="H3859" s="135"/>
      <c r="I3859" s="135"/>
    </row>
    <row r="3860" spans="5:9" x14ac:dyDescent="0.25">
      <c r="E3860" s="135"/>
      <c r="F3860" s="135"/>
      <c r="G3860" s="135"/>
      <c r="H3860" s="135"/>
      <c r="I3860" s="135"/>
    </row>
    <row r="3861" spans="5:9" x14ac:dyDescent="0.25">
      <c r="E3861" s="135"/>
      <c r="F3861" s="135"/>
      <c r="G3861" s="135"/>
      <c r="H3861" s="135"/>
      <c r="I3861" s="135"/>
    </row>
    <row r="3862" spans="5:9" x14ac:dyDescent="0.25">
      <c r="E3862" s="135"/>
      <c r="F3862" s="135"/>
      <c r="G3862" s="135"/>
      <c r="H3862" s="135"/>
      <c r="I3862" s="135"/>
    </row>
    <row r="3863" spans="5:9" x14ac:dyDescent="0.25">
      <c r="E3863" s="135"/>
      <c r="F3863" s="135"/>
      <c r="G3863" s="135"/>
      <c r="H3863" s="135"/>
      <c r="I3863" s="135"/>
    </row>
    <row r="3864" spans="5:9" x14ac:dyDescent="0.25">
      <c r="E3864" s="135"/>
      <c r="F3864" s="135"/>
      <c r="G3864" s="135"/>
      <c r="H3864" s="135"/>
      <c r="I3864" s="135"/>
    </row>
    <row r="3865" spans="5:9" x14ac:dyDescent="0.25">
      <c r="E3865" s="135"/>
      <c r="F3865" s="135"/>
      <c r="G3865" s="135"/>
      <c r="H3865" s="135"/>
      <c r="I3865" s="135"/>
    </row>
    <row r="3866" spans="5:9" x14ac:dyDescent="0.25">
      <c r="E3866" s="135"/>
      <c r="F3866" s="135"/>
      <c r="G3866" s="135"/>
      <c r="H3866" s="135"/>
      <c r="I3866" s="135"/>
    </row>
    <row r="3867" spans="5:9" x14ac:dyDescent="0.25">
      <c r="E3867" s="135"/>
      <c r="F3867" s="135"/>
      <c r="G3867" s="135"/>
      <c r="H3867" s="135"/>
      <c r="I3867" s="135"/>
    </row>
    <row r="3868" spans="5:9" x14ac:dyDescent="0.25">
      <c r="E3868" s="135"/>
      <c r="F3868" s="135"/>
      <c r="G3868" s="135"/>
      <c r="H3868" s="135"/>
      <c r="I3868" s="135"/>
    </row>
    <row r="3869" spans="5:9" x14ac:dyDescent="0.25">
      <c r="E3869" s="135"/>
      <c r="F3869" s="135"/>
      <c r="G3869" s="135"/>
      <c r="H3869" s="135"/>
      <c r="I3869" s="135"/>
    </row>
    <row r="3870" spans="5:9" x14ac:dyDescent="0.25">
      <c r="E3870" s="135"/>
      <c r="F3870" s="135"/>
      <c r="G3870" s="135"/>
      <c r="H3870" s="135"/>
      <c r="I3870" s="135"/>
    </row>
    <row r="3871" spans="5:9" x14ac:dyDescent="0.25">
      <c r="E3871" s="135"/>
      <c r="F3871" s="135"/>
      <c r="G3871" s="135"/>
      <c r="H3871" s="135"/>
      <c r="I3871" s="135"/>
    </row>
    <row r="3872" spans="5:9" x14ac:dyDescent="0.25">
      <c r="E3872" s="135"/>
      <c r="F3872" s="135"/>
      <c r="G3872" s="135"/>
      <c r="H3872" s="135"/>
      <c r="I3872" s="135"/>
    </row>
    <row r="3873" spans="5:9" x14ac:dyDescent="0.25">
      <c r="E3873" s="135"/>
      <c r="F3873" s="135"/>
      <c r="G3873" s="135"/>
      <c r="H3873" s="135"/>
      <c r="I3873" s="135"/>
    </row>
    <row r="3874" spans="5:9" x14ac:dyDescent="0.25">
      <c r="E3874" s="135"/>
      <c r="F3874" s="135"/>
      <c r="G3874" s="135"/>
      <c r="H3874" s="135"/>
      <c r="I3874" s="135"/>
    </row>
    <row r="3875" spans="5:9" x14ac:dyDescent="0.25">
      <c r="E3875" s="135"/>
      <c r="F3875" s="135"/>
      <c r="G3875" s="135"/>
      <c r="H3875" s="135"/>
      <c r="I3875" s="135"/>
    </row>
    <row r="3876" spans="5:9" x14ac:dyDescent="0.25">
      <c r="E3876" s="135"/>
      <c r="F3876" s="135"/>
      <c r="G3876" s="135"/>
      <c r="H3876" s="135"/>
      <c r="I3876" s="135"/>
    </row>
    <row r="3877" spans="5:9" x14ac:dyDescent="0.25">
      <c r="E3877" s="135"/>
      <c r="F3877" s="135"/>
      <c r="G3877" s="135"/>
      <c r="H3877" s="135"/>
      <c r="I3877" s="135"/>
    </row>
    <row r="3878" spans="5:9" x14ac:dyDescent="0.25">
      <c r="E3878" s="135"/>
      <c r="F3878" s="135"/>
      <c r="G3878" s="135"/>
      <c r="H3878" s="135"/>
      <c r="I3878" s="135"/>
    </row>
    <row r="3879" spans="5:9" x14ac:dyDescent="0.25">
      <c r="E3879" s="135"/>
      <c r="F3879" s="135"/>
      <c r="G3879" s="135"/>
      <c r="H3879" s="135"/>
      <c r="I3879" s="135"/>
    </row>
    <row r="3880" spans="5:9" x14ac:dyDescent="0.25">
      <c r="E3880" s="135"/>
      <c r="F3880" s="135"/>
      <c r="G3880" s="135"/>
      <c r="H3880" s="135"/>
      <c r="I3880" s="135"/>
    </row>
    <row r="3881" spans="5:9" x14ac:dyDescent="0.25">
      <c r="E3881" s="135"/>
      <c r="F3881" s="135"/>
      <c r="G3881" s="135"/>
      <c r="H3881" s="135"/>
      <c r="I3881" s="135"/>
    </row>
    <row r="3882" spans="5:9" x14ac:dyDescent="0.25">
      <c r="E3882" s="135"/>
      <c r="F3882" s="135"/>
      <c r="G3882" s="135"/>
      <c r="H3882" s="135"/>
      <c r="I3882" s="135"/>
    </row>
    <row r="3883" spans="5:9" x14ac:dyDescent="0.25">
      <c r="E3883" s="135"/>
      <c r="F3883" s="135"/>
      <c r="G3883" s="135"/>
      <c r="H3883" s="135"/>
      <c r="I3883" s="135"/>
    </row>
    <row r="3884" spans="5:9" x14ac:dyDescent="0.25">
      <c r="E3884" s="135"/>
      <c r="F3884" s="135"/>
      <c r="G3884" s="135"/>
      <c r="H3884" s="135"/>
      <c r="I3884" s="135"/>
    </row>
    <row r="3885" spans="5:9" x14ac:dyDescent="0.25">
      <c r="E3885" s="135"/>
      <c r="F3885" s="135"/>
      <c r="G3885" s="135"/>
      <c r="H3885" s="135"/>
      <c r="I3885" s="135"/>
    </row>
    <row r="3886" spans="5:9" x14ac:dyDescent="0.25">
      <c r="E3886" s="135"/>
      <c r="F3886" s="135"/>
      <c r="G3886" s="135"/>
      <c r="H3886" s="135"/>
      <c r="I3886" s="135"/>
    </row>
    <row r="3887" spans="5:9" x14ac:dyDescent="0.25">
      <c r="E3887" s="135"/>
      <c r="F3887" s="135"/>
      <c r="G3887" s="135"/>
      <c r="H3887" s="135"/>
      <c r="I3887" s="135"/>
    </row>
    <row r="3888" spans="5:9" x14ac:dyDescent="0.25">
      <c r="E3888" s="135"/>
      <c r="F3888" s="135"/>
      <c r="G3888" s="135"/>
      <c r="H3888" s="135"/>
      <c r="I3888" s="135"/>
    </row>
    <row r="3889" spans="5:9" x14ac:dyDescent="0.25">
      <c r="E3889" s="135"/>
      <c r="F3889" s="135"/>
      <c r="G3889" s="135"/>
      <c r="H3889" s="135"/>
      <c r="I3889" s="135"/>
    </row>
    <row r="3890" spans="5:9" x14ac:dyDescent="0.25">
      <c r="E3890" s="135"/>
      <c r="F3890" s="135"/>
      <c r="G3890" s="135"/>
      <c r="H3890" s="135"/>
      <c r="I3890" s="135"/>
    </row>
    <row r="3891" spans="5:9" x14ac:dyDescent="0.25">
      <c r="E3891" s="135"/>
      <c r="F3891" s="135"/>
      <c r="G3891" s="135"/>
      <c r="H3891" s="135"/>
      <c r="I3891" s="135"/>
    </row>
    <row r="3892" spans="5:9" x14ac:dyDescent="0.25">
      <c r="E3892" s="135"/>
      <c r="F3892" s="135"/>
      <c r="G3892" s="135"/>
      <c r="H3892" s="135"/>
      <c r="I3892" s="135"/>
    </row>
    <row r="3893" spans="5:9" x14ac:dyDescent="0.25">
      <c r="E3893" s="135"/>
      <c r="F3893" s="135"/>
      <c r="G3893" s="135"/>
      <c r="H3893" s="135"/>
      <c r="I3893" s="135"/>
    </row>
    <row r="3894" spans="5:9" x14ac:dyDescent="0.25">
      <c r="E3894" s="135"/>
      <c r="F3894" s="135"/>
      <c r="G3894" s="135"/>
      <c r="H3894" s="135"/>
      <c r="I3894" s="135"/>
    </row>
    <row r="3895" spans="5:9" x14ac:dyDescent="0.25">
      <c r="E3895" s="135"/>
      <c r="F3895" s="135"/>
      <c r="G3895" s="135"/>
      <c r="H3895" s="135"/>
      <c r="I3895" s="135"/>
    </row>
    <row r="3896" spans="5:9" x14ac:dyDescent="0.25">
      <c r="E3896" s="135"/>
      <c r="F3896" s="135"/>
      <c r="G3896" s="135"/>
      <c r="H3896" s="135"/>
      <c r="I3896" s="135"/>
    </row>
    <row r="3897" spans="5:9" x14ac:dyDescent="0.25">
      <c r="E3897" s="135"/>
      <c r="F3897" s="135"/>
      <c r="G3897" s="135"/>
      <c r="H3897" s="135"/>
      <c r="I3897" s="135"/>
    </row>
    <row r="3898" spans="5:9" x14ac:dyDescent="0.25">
      <c r="E3898" s="135"/>
      <c r="F3898" s="135"/>
      <c r="G3898" s="135"/>
      <c r="H3898" s="135"/>
      <c r="I3898" s="135"/>
    </row>
    <row r="3899" spans="5:9" x14ac:dyDescent="0.25">
      <c r="E3899" s="135"/>
      <c r="F3899" s="135"/>
      <c r="G3899" s="135"/>
      <c r="H3899" s="135"/>
      <c r="I3899" s="135"/>
    </row>
    <row r="3900" spans="5:9" x14ac:dyDescent="0.25">
      <c r="E3900" s="135"/>
      <c r="F3900" s="135"/>
      <c r="G3900" s="135"/>
      <c r="H3900" s="135"/>
      <c r="I3900" s="135"/>
    </row>
    <row r="3901" spans="5:9" x14ac:dyDescent="0.25">
      <c r="E3901" s="135"/>
      <c r="F3901" s="135"/>
      <c r="G3901" s="135"/>
      <c r="H3901" s="135"/>
      <c r="I3901" s="135"/>
    </row>
    <row r="3902" spans="5:9" x14ac:dyDescent="0.25">
      <c r="E3902" s="135"/>
      <c r="F3902" s="135"/>
      <c r="G3902" s="135"/>
      <c r="H3902" s="135"/>
      <c r="I3902" s="135"/>
    </row>
    <row r="3903" spans="5:9" x14ac:dyDescent="0.25">
      <c r="E3903" s="135"/>
      <c r="F3903" s="135"/>
      <c r="G3903" s="135"/>
      <c r="H3903" s="135"/>
      <c r="I3903" s="135"/>
    </row>
    <row r="3904" spans="5:9" x14ac:dyDescent="0.25">
      <c r="E3904" s="135"/>
      <c r="F3904" s="135"/>
      <c r="G3904" s="135"/>
      <c r="H3904" s="135"/>
      <c r="I3904" s="135"/>
    </row>
    <row r="3905" spans="5:9" x14ac:dyDescent="0.25">
      <c r="E3905" s="135"/>
      <c r="F3905" s="135"/>
      <c r="G3905" s="135"/>
      <c r="H3905" s="135"/>
      <c r="I3905" s="135"/>
    </row>
    <row r="3906" spans="5:9" x14ac:dyDescent="0.25">
      <c r="E3906" s="135"/>
      <c r="F3906" s="135"/>
      <c r="G3906" s="135"/>
      <c r="H3906" s="135"/>
      <c r="I3906" s="135"/>
    </row>
    <row r="3907" spans="5:9" x14ac:dyDescent="0.25">
      <c r="E3907" s="135"/>
      <c r="F3907" s="135"/>
      <c r="G3907" s="135"/>
      <c r="H3907" s="135"/>
      <c r="I3907" s="135"/>
    </row>
    <row r="3908" spans="5:9" x14ac:dyDescent="0.25">
      <c r="E3908" s="135"/>
      <c r="F3908" s="135"/>
      <c r="G3908" s="135"/>
      <c r="H3908" s="135"/>
      <c r="I3908" s="135"/>
    </row>
    <row r="3909" spans="5:9" x14ac:dyDescent="0.25">
      <c r="E3909" s="135"/>
      <c r="F3909" s="135"/>
      <c r="G3909" s="135"/>
      <c r="H3909" s="135"/>
      <c r="I3909" s="135"/>
    </row>
    <row r="3910" spans="5:9" x14ac:dyDescent="0.25">
      <c r="E3910" s="135"/>
      <c r="F3910" s="135"/>
      <c r="G3910" s="135"/>
      <c r="H3910" s="135"/>
      <c r="I3910" s="135"/>
    </row>
    <row r="3911" spans="5:9" x14ac:dyDescent="0.25">
      <c r="E3911" s="135"/>
      <c r="F3911" s="135"/>
      <c r="G3911" s="135"/>
      <c r="H3911" s="135"/>
      <c r="I3911" s="135"/>
    </row>
    <row r="3912" spans="5:9" x14ac:dyDescent="0.25">
      <c r="E3912" s="135"/>
      <c r="F3912" s="135"/>
      <c r="G3912" s="135"/>
      <c r="H3912" s="135"/>
      <c r="I3912" s="135"/>
    </row>
    <row r="3913" spans="5:9" x14ac:dyDescent="0.25">
      <c r="E3913" s="135"/>
      <c r="F3913" s="135"/>
      <c r="G3913" s="135"/>
      <c r="H3913" s="135"/>
      <c r="I3913" s="135"/>
    </row>
    <row r="3914" spans="5:9" x14ac:dyDescent="0.25">
      <c r="E3914" s="135"/>
      <c r="F3914" s="135"/>
      <c r="G3914" s="135"/>
      <c r="H3914" s="135"/>
      <c r="I3914" s="135"/>
    </row>
    <row r="3915" spans="5:9" x14ac:dyDescent="0.25">
      <c r="E3915" s="135"/>
      <c r="F3915" s="135"/>
      <c r="G3915" s="135"/>
      <c r="H3915" s="135"/>
      <c r="I3915" s="135"/>
    </row>
    <row r="3916" spans="5:9" x14ac:dyDescent="0.25">
      <c r="E3916" s="135"/>
      <c r="F3916" s="135"/>
      <c r="G3916" s="135"/>
      <c r="H3916" s="135"/>
      <c r="I3916" s="135"/>
    </row>
    <row r="3917" spans="5:9" x14ac:dyDescent="0.25">
      <c r="E3917" s="135"/>
      <c r="F3917" s="135"/>
      <c r="G3917" s="135"/>
      <c r="H3917" s="135"/>
      <c r="I3917" s="135"/>
    </row>
    <row r="3918" spans="5:9" x14ac:dyDescent="0.25">
      <c r="E3918" s="135"/>
      <c r="F3918" s="135"/>
      <c r="G3918" s="135"/>
      <c r="H3918" s="135"/>
      <c r="I3918" s="135"/>
    </row>
    <row r="3919" spans="5:9" x14ac:dyDescent="0.25">
      <c r="E3919" s="135"/>
      <c r="F3919" s="135"/>
      <c r="G3919" s="135"/>
      <c r="H3919" s="135"/>
      <c r="I3919" s="135"/>
    </row>
    <row r="3920" spans="5:9" x14ac:dyDescent="0.25">
      <c r="E3920" s="135"/>
      <c r="F3920" s="135"/>
      <c r="G3920" s="135"/>
      <c r="H3920" s="135"/>
      <c r="I3920" s="135"/>
    </row>
    <row r="3921" spans="5:9" x14ac:dyDescent="0.25">
      <c r="E3921" s="135"/>
      <c r="F3921" s="135"/>
      <c r="G3921" s="135"/>
      <c r="H3921" s="135"/>
      <c r="I3921" s="135"/>
    </row>
    <row r="3922" spans="5:9" x14ac:dyDescent="0.25">
      <c r="E3922" s="135"/>
      <c r="F3922" s="135"/>
      <c r="G3922" s="135"/>
      <c r="H3922" s="135"/>
      <c r="I3922" s="135"/>
    </row>
    <row r="3923" spans="5:9" x14ac:dyDescent="0.25">
      <c r="E3923" s="135"/>
      <c r="F3923" s="135"/>
      <c r="G3923" s="135"/>
      <c r="H3923" s="135"/>
      <c r="I3923" s="135"/>
    </row>
    <row r="3924" spans="5:9" x14ac:dyDescent="0.25">
      <c r="E3924" s="135"/>
      <c r="F3924" s="135"/>
      <c r="G3924" s="135"/>
      <c r="H3924" s="135"/>
      <c r="I3924" s="135"/>
    </row>
    <row r="3925" spans="5:9" x14ac:dyDescent="0.25">
      <c r="E3925" s="135"/>
      <c r="F3925" s="135"/>
      <c r="G3925" s="135"/>
      <c r="H3925" s="135"/>
      <c r="I3925" s="135"/>
    </row>
    <row r="3926" spans="5:9" x14ac:dyDescent="0.25">
      <c r="E3926" s="135"/>
      <c r="F3926" s="135"/>
      <c r="G3926" s="135"/>
      <c r="H3926" s="135"/>
      <c r="I3926" s="135"/>
    </row>
    <row r="3927" spans="5:9" x14ac:dyDescent="0.25">
      <c r="E3927" s="135"/>
      <c r="F3927" s="135"/>
      <c r="G3927" s="135"/>
      <c r="H3927" s="135"/>
      <c r="I3927" s="135"/>
    </row>
    <row r="3928" spans="5:9" x14ac:dyDescent="0.25">
      <c r="E3928" s="135"/>
      <c r="F3928" s="135"/>
      <c r="G3928" s="135"/>
      <c r="H3928" s="135"/>
      <c r="I3928" s="135"/>
    </row>
    <row r="3929" spans="5:9" x14ac:dyDescent="0.25">
      <c r="E3929" s="135"/>
      <c r="F3929" s="135"/>
      <c r="G3929" s="135"/>
      <c r="H3929" s="135"/>
      <c r="I3929" s="135"/>
    </row>
    <row r="3930" spans="5:9" x14ac:dyDescent="0.25">
      <c r="E3930" s="135"/>
      <c r="F3930" s="135"/>
      <c r="G3930" s="135"/>
      <c r="H3930" s="135"/>
      <c r="I3930" s="135"/>
    </row>
    <row r="3931" spans="5:9" x14ac:dyDescent="0.25">
      <c r="E3931" s="135"/>
      <c r="F3931" s="135"/>
      <c r="G3931" s="135"/>
      <c r="H3931" s="135"/>
      <c r="I3931" s="135"/>
    </row>
    <row r="3932" spans="5:9" x14ac:dyDescent="0.25">
      <c r="E3932" s="135"/>
      <c r="F3932" s="135"/>
      <c r="G3932" s="135"/>
      <c r="H3932" s="135"/>
      <c r="I3932" s="135"/>
    </row>
    <row r="3933" spans="5:9" x14ac:dyDescent="0.25">
      <c r="E3933" s="135"/>
      <c r="F3933" s="135"/>
      <c r="G3933" s="135"/>
      <c r="H3933" s="135"/>
      <c r="I3933" s="135"/>
    </row>
    <row r="3934" spans="5:9" x14ac:dyDescent="0.25">
      <c r="E3934" s="135"/>
      <c r="F3934" s="135"/>
      <c r="G3934" s="135"/>
      <c r="H3934" s="135"/>
      <c r="I3934" s="135"/>
    </row>
    <row r="3935" spans="5:9" x14ac:dyDescent="0.25">
      <c r="E3935" s="135"/>
      <c r="F3935" s="135"/>
      <c r="G3935" s="135"/>
      <c r="H3935" s="135"/>
      <c r="I3935" s="135"/>
    </row>
    <row r="3936" spans="5:9" x14ac:dyDescent="0.25">
      <c r="E3936" s="135"/>
      <c r="F3936" s="135"/>
      <c r="G3936" s="135"/>
      <c r="H3936" s="135"/>
      <c r="I3936" s="135"/>
    </row>
    <row r="3937" spans="5:9" x14ac:dyDescent="0.25">
      <c r="E3937" s="135"/>
      <c r="F3937" s="135"/>
      <c r="G3937" s="135"/>
      <c r="H3937" s="135"/>
      <c r="I3937" s="135"/>
    </row>
    <row r="3938" spans="5:9" x14ac:dyDescent="0.25">
      <c r="E3938" s="135"/>
      <c r="F3938" s="135"/>
      <c r="G3938" s="135"/>
      <c r="H3938" s="135"/>
      <c r="I3938" s="135"/>
    </row>
    <row r="3939" spans="5:9" x14ac:dyDescent="0.25">
      <c r="E3939" s="135"/>
      <c r="F3939" s="135"/>
      <c r="G3939" s="135"/>
      <c r="H3939" s="135"/>
      <c r="I3939" s="135"/>
    </row>
    <row r="3940" spans="5:9" x14ac:dyDescent="0.25">
      <c r="E3940" s="135"/>
      <c r="F3940" s="135"/>
      <c r="G3940" s="135"/>
      <c r="H3940" s="135"/>
      <c r="I3940" s="135"/>
    </row>
    <row r="3941" spans="5:9" x14ac:dyDescent="0.25">
      <c r="E3941" s="135"/>
      <c r="F3941" s="135"/>
      <c r="G3941" s="135"/>
      <c r="H3941" s="135"/>
      <c r="I3941" s="135"/>
    </row>
    <row r="3942" spans="5:9" x14ac:dyDescent="0.25">
      <c r="E3942" s="135"/>
      <c r="F3942" s="135"/>
      <c r="G3942" s="135"/>
      <c r="H3942" s="135"/>
      <c r="I3942" s="135"/>
    </row>
    <row r="3943" spans="5:9" x14ac:dyDescent="0.25">
      <c r="E3943" s="135"/>
      <c r="F3943" s="135"/>
      <c r="G3943" s="135"/>
      <c r="H3943" s="135"/>
      <c r="I3943" s="135"/>
    </row>
    <row r="3944" spans="5:9" x14ac:dyDescent="0.25">
      <c r="E3944" s="135"/>
      <c r="F3944" s="135"/>
      <c r="G3944" s="135"/>
      <c r="H3944" s="135"/>
      <c r="I3944" s="135"/>
    </row>
    <row r="3945" spans="5:9" x14ac:dyDescent="0.25">
      <c r="E3945" s="135"/>
      <c r="F3945" s="135"/>
      <c r="G3945" s="135"/>
      <c r="H3945" s="135"/>
      <c r="I3945" s="135"/>
    </row>
    <row r="3946" spans="5:9" x14ac:dyDescent="0.25">
      <c r="E3946" s="135"/>
      <c r="F3946" s="135"/>
      <c r="G3946" s="135"/>
      <c r="H3946" s="135"/>
      <c r="I3946" s="135"/>
    </row>
    <row r="3947" spans="5:9" x14ac:dyDescent="0.25">
      <c r="E3947" s="135"/>
      <c r="F3947" s="135"/>
      <c r="G3947" s="135"/>
      <c r="H3947" s="135"/>
      <c r="I3947" s="135"/>
    </row>
    <row r="3948" spans="5:9" x14ac:dyDescent="0.25">
      <c r="E3948" s="135"/>
      <c r="F3948" s="135"/>
      <c r="G3948" s="135"/>
      <c r="H3948" s="135"/>
      <c r="I3948" s="135"/>
    </row>
    <row r="3949" spans="5:9" x14ac:dyDescent="0.25">
      <c r="E3949" s="135"/>
      <c r="F3949" s="135"/>
      <c r="G3949" s="135"/>
      <c r="H3949" s="135"/>
      <c r="I3949" s="135"/>
    </row>
    <row r="3950" spans="5:9" x14ac:dyDescent="0.25">
      <c r="E3950" s="135"/>
      <c r="F3950" s="135"/>
      <c r="G3950" s="135"/>
      <c r="H3950" s="135"/>
      <c r="I3950" s="135"/>
    </row>
    <row r="3951" spans="5:9" x14ac:dyDescent="0.25">
      <c r="E3951" s="135"/>
      <c r="F3951" s="135"/>
      <c r="G3951" s="135"/>
      <c r="H3951" s="135"/>
      <c r="I3951" s="135"/>
    </row>
    <row r="3952" spans="5:9" x14ac:dyDescent="0.25">
      <c r="E3952" s="135"/>
      <c r="F3952" s="135"/>
      <c r="G3952" s="135"/>
      <c r="H3952" s="135"/>
      <c r="I3952" s="135"/>
    </row>
    <row r="3953" spans="5:9" x14ac:dyDescent="0.25">
      <c r="E3953" s="135"/>
      <c r="F3953" s="135"/>
      <c r="G3953" s="135"/>
      <c r="H3953" s="135"/>
      <c r="I3953" s="135"/>
    </row>
    <row r="3954" spans="5:9" x14ac:dyDescent="0.25">
      <c r="E3954" s="135"/>
      <c r="F3954" s="135"/>
      <c r="G3954" s="135"/>
      <c r="H3954" s="135"/>
      <c r="I3954" s="135"/>
    </row>
    <row r="3955" spans="5:9" x14ac:dyDescent="0.25">
      <c r="E3955" s="135"/>
      <c r="F3955" s="135"/>
      <c r="G3955" s="135"/>
      <c r="H3955" s="135"/>
      <c r="I3955" s="135"/>
    </row>
    <row r="3956" spans="5:9" x14ac:dyDescent="0.25">
      <c r="E3956" s="135"/>
      <c r="F3956" s="135"/>
      <c r="G3956" s="135"/>
      <c r="H3956" s="135"/>
      <c r="I3956" s="135"/>
    </row>
    <row r="3957" spans="5:9" x14ac:dyDescent="0.25">
      <c r="E3957" s="135"/>
      <c r="F3957" s="135"/>
      <c r="G3957" s="135"/>
      <c r="H3957" s="135"/>
      <c r="I3957" s="135"/>
    </row>
    <row r="3958" spans="5:9" x14ac:dyDescent="0.25">
      <c r="E3958" s="135"/>
      <c r="F3958" s="135"/>
      <c r="G3958" s="135"/>
      <c r="H3958" s="135"/>
      <c r="I3958" s="135"/>
    </row>
    <row r="3959" spans="5:9" x14ac:dyDescent="0.25">
      <c r="E3959" s="135"/>
      <c r="F3959" s="135"/>
      <c r="G3959" s="135"/>
      <c r="H3959" s="135"/>
      <c r="I3959" s="135"/>
    </row>
    <row r="3960" spans="5:9" x14ac:dyDescent="0.25">
      <c r="E3960" s="135"/>
      <c r="F3960" s="135"/>
      <c r="G3960" s="135"/>
      <c r="H3960" s="135"/>
      <c r="I3960" s="135"/>
    </row>
    <row r="3961" spans="5:9" x14ac:dyDescent="0.25">
      <c r="E3961" s="135"/>
      <c r="F3961" s="135"/>
      <c r="G3961" s="135"/>
      <c r="H3961" s="135"/>
      <c r="I3961" s="135"/>
    </row>
    <row r="3962" spans="5:9" x14ac:dyDescent="0.25">
      <c r="E3962" s="135"/>
      <c r="F3962" s="135"/>
      <c r="G3962" s="135"/>
      <c r="H3962" s="135"/>
      <c r="I3962" s="135"/>
    </row>
    <row r="3963" spans="5:9" x14ac:dyDescent="0.25">
      <c r="E3963" s="135"/>
      <c r="F3963" s="135"/>
      <c r="G3963" s="135"/>
      <c r="H3963" s="135"/>
      <c r="I3963" s="135"/>
    </row>
    <row r="3964" spans="5:9" x14ac:dyDescent="0.25">
      <c r="E3964" s="135"/>
      <c r="F3964" s="135"/>
      <c r="G3964" s="135"/>
      <c r="H3964" s="135"/>
      <c r="I3964" s="135"/>
    </row>
    <row r="3965" spans="5:9" x14ac:dyDescent="0.25">
      <c r="E3965" s="135"/>
      <c r="F3965" s="135"/>
      <c r="G3965" s="135"/>
      <c r="H3965" s="135"/>
      <c r="I3965" s="135"/>
    </row>
    <row r="3966" spans="5:9" x14ac:dyDescent="0.25">
      <c r="E3966" s="135"/>
      <c r="F3966" s="135"/>
      <c r="G3966" s="135"/>
      <c r="H3966" s="135"/>
      <c r="I3966" s="135"/>
    </row>
    <row r="3967" spans="5:9" x14ac:dyDescent="0.25">
      <c r="E3967" s="135"/>
      <c r="F3967" s="135"/>
      <c r="G3967" s="135"/>
      <c r="H3967" s="135"/>
      <c r="I3967" s="135"/>
    </row>
    <row r="3968" spans="5:9" x14ac:dyDescent="0.25">
      <c r="E3968" s="135"/>
      <c r="F3968" s="135"/>
      <c r="G3968" s="135"/>
      <c r="H3968" s="135"/>
      <c r="I3968" s="135"/>
    </row>
    <row r="3969" spans="5:9" x14ac:dyDescent="0.25">
      <c r="E3969" s="135"/>
      <c r="F3969" s="135"/>
      <c r="G3969" s="135"/>
      <c r="H3969" s="135"/>
      <c r="I3969" s="135"/>
    </row>
    <row r="3970" spans="5:9" x14ac:dyDescent="0.25">
      <c r="E3970" s="135"/>
      <c r="F3970" s="135"/>
      <c r="G3970" s="135"/>
      <c r="H3970" s="135"/>
      <c r="I3970" s="135"/>
    </row>
    <row r="3971" spans="5:9" x14ac:dyDescent="0.25">
      <c r="E3971" s="135"/>
      <c r="F3971" s="135"/>
      <c r="G3971" s="135"/>
      <c r="H3971" s="135"/>
      <c r="I3971" s="135"/>
    </row>
    <row r="3972" spans="5:9" x14ac:dyDescent="0.25">
      <c r="E3972" s="135"/>
      <c r="F3972" s="135"/>
      <c r="G3972" s="135"/>
      <c r="H3972" s="135"/>
      <c r="I3972" s="135"/>
    </row>
    <row r="3973" spans="5:9" x14ac:dyDescent="0.25">
      <c r="E3973" s="135"/>
      <c r="F3973" s="135"/>
      <c r="G3973" s="135"/>
      <c r="H3973" s="135"/>
      <c r="I3973" s="135"/>
    </row>
    <row r="3974" spans="5:9" x14ac:dyDescent="0.25">
      <c r="E3974" s="135"/>
      <c r="F3974" s="135"/>
      <c r="G3974" s="135"/>
      <c r="H3974" s="135"/>
      <c r="I3974" s="135"/>
    </row>
    <row r="3975" spans="5:9" x14ac:dyDescent="0.25">
      <c r="E3975" s="135"/>
      <c r="F3975" s="135"/>
      <c r="G3975" s="135"/>
      <c r="H3975" s="135"/>
      <c r="I3975" s="135"/>
    </row>
    <row r="3976" spans="5:9" x14ac:dyDescent="0.25">
      <c r="E3976" s="135"/>
      <c r="F3976" s="135"/>
      <c r="G3976" s="135"/>
      <c r="H3976" s="135"/>
      <c r="I3976" s="135"/>
    </row>
    <row r="3977" spans="5:9" x14ac:dyDescent="0.25">
      <c r="E3977" s="135"/>
      <c r="F3977" s="135"/>
      <c r="G3977" s="135"/>
      <c r="H3977" s="135"/>
      <c r="I3977" s="135"/>
    </row>
    <row r="3978" spans="5:9" x14ac:dyDescent="0.25">
      <c r="E3978" s="135"/>
      <c r="F3978" s="135"/>
      <c r="G3978" s="135"/>
      <c r="H3978" s="135"/>
      <c r="I3978" s="135"/>
    </row>
    <row r="3979" spans="5:9" x14ac:dyDescent="0.25">
      <c r="E3979" s="135"/>
      <c r="F3979" s="135"/>
      <c r="G3979" s="135"/>
      <c r="H3979" s="135"/>
      <c r="I3979" s="135"/>
    </row>
    <row r="3980" spans="5:9" x14ac:dyDescent="0.25">
      <c r="E3980" s="135"/>
      <c r="F3980" s="135"/>
      <c r="G3980" s="135"/>
      <c r="H3980" s="135"/>
      <c r="I3980" s="135"/>
    </row>
    <row r="3981" spans="5:9" x14ac:dyDescent="0.25">
      <c r="E3981" s="135"/>
      <c r="F3981" s="135"/>
      <c r="G3981" s="135"/>
      <c r="H3981" s="135"/>
      <c r="I3981" s="135"/>
    </row>
    <row r="3982" spans="5:9" x14ac:dyDescent="0.25">
      <c r="E3982" s="135"/>
      <c r="F3982" s="135"/>
      <c r="G3982" s="135"/>
      <c r="H3982" s="135"/>
      <c r="I3982" s="135"/>
    </row>
    <row r="3983" spans="5:9" x14ac:dyDescent="0.25">
      <c r="E3983" s="135"/>
      <c r="F3983" s="135"/>
      <c r="G3983" s="135"/>
      <c r="H3983" s="135"/>
      <c r="I3983" s="135"/>
    </row>
    <row r="3984" spans="5:9" x14ac:dyDescent="0.25">
      <c r="E3984" s="135"/>
      <c r="F3984" s="135"/>
      <c r="G3984" s="135"/>
      <c r="H3984" s="135"/>
      <c r="I3984" s="135"/>
    </row>
    <row r="3985" spans="5:9" x14ac:dyDescent="0.25">
      <c r="E3985" s="135"/>
      <c r="F3985" s="135"/>
      <c r="G3985" s="135"/>
      <c r="H3985" s="135"/>
      <c r="I3985" s="135"/>
    </row>
    <row r="3986" spans="5:9" x14ac:dyDescent="0.25">
      <c r="E3986" s="135"/>
      <c r="F3986" s="135"/>
      <c r="G3986" s="135"/>
      <c r="H3986" s="135"/>
      <c r="I3986" s="135"/>
    </row>
    <row r="3987" spans="5:9" x14ac:dyDescent="0.25">
      <c r="E3987" s="135"/>
      <c r="F3987" s="135"/>
      <c r="G3987" s="135"/>
      <c r="H3987" s="135"/>
      <c r="I3987" s="135"/>
    </row>
    <row r="3988" spans="5:9" x14ac:dyDescent="0.25">
      <c r="E3988" s="135"/>
      <c r="F3988" s="135"/>
      <c r="G3988" s="135"/>
      <c r="H3988" s="135"/>
      <c r="I3988" s="135"/>
    </row>
    <row r="3989" spans="5:9" x14ac:dyDescent="0.25">
      <c r="E3989" s="135"/>
      <c r="F3989" s="135"/>
      <c r="G3989" s="135"/>
      <c r="H3989" s="135"/>
      <c r="I3989" s="135"/>
    </row>
    <row r="3990" spans="5:9" x14ac:dyDescent="0.25">
      <c r="E3990" s="135"/>
      <c r="F3990" s="135"/>
      <c r="G3990" s="135"/>
      <c r="H3990" s="135"/>
      <c r="I3990" s="135"/>
    </row>
    <row r="3991" spans="5:9" x14ac:dyDescent="0.25">
      <c r="E3991" s="135"/>
      <c r="F3991" s="135"/>
      <c r="G3991" s="135"/>
      <c r="H3991" s="135"/>
      <c r="I3991" s="135"/>
    </row>
    <row r="3992" spans="5:9" x14ac:dyDescent="0.25">
      <c r="E3992" s="135"/>
      <c r="F3992" s="135"/>
      <c r="G3992" s="135"/>
      <c r="H3992" s="135"/>
      <c r="I3992" s="135"/>
    </row>
    <row r="3993" spans="5:9" x14ac:dyDescent="0.25">
      <c r="E3993" s="135"/>
      <c r="F3993" s="135"/>
      <c r="G3993" s="135"/>
      <c r="H3993" s="135"/>
      <c r="I3993" s="135"/>
    </row>
    <row r="3994" spans="5:9" x14ac:dyDescent="0.25">
      <c r="E3994" s="135"/>
      <c r="F3994" s="135"/>
      <c r="G3994" s="135"/>
      <c r="H3994" s="135"/>
      <c r="I3994" s="135"/>
    </row>
    <row r="3995" spans="5:9" x14ac:dyDescent="0.25">
      <c r="E3995" s="135"/>
      <c r="F3995" s="135"/>
      <c r="G3995" s="135"/>
      <c r="H3995" s="135"/>
      <c r="I3995" s="135"/>
    </row>
    <row r="3996" spans="5:9" x14ac:dyDescent="0.25">
      <c r="E3996" s="135"/>
      <c r="F3996" s="135"/>
      <c r="G3996" s="135"/>
      <c r="H3996" s="135"/>
      <c r="I3996" s="135"/>
    </row>
    <row r="3997" spans="5:9" x14ac:dyDescent="0.25">
      <c r="E3997" s="135"/>
      <c r="F3997" s="135"/>
      <c r="G3997" s="135"/>
      <c r="H3997" s="135"/>
      <c r="I3997" s="135"/>
    </row>
    <row r="3998" spans="5:9" x14ac:dyDescent="0.25">
      <c r="E3998" s="135"/>
      <c r="F3998" s="135"/>
      <c r="G3998" s="135"/>
      <c r="H3998" s="135"/>
      <c r="I3998" s="135"/>
    </row>
    <row r="3999" spans="5:9" x14ac:dyDescent="0.25">
      <c r="E3999" s="135"/>
      <c r="F3999" s="135"/>
      <c r="G3999" s="135"/>
      <c r="H3999" s="135"/>
      <c r="I3999" s="135"/>
    </row>
    <row r="4000" spans="5:9" x14ac:dyDescent="0.25">
      <c r="E4000" s="135"/>
      <c r="F4000" s="135"/>
      <c r="G4000" s="135"/>
      <c r="H4000" s="135"/>
      <c r="I4000" s="135"/>
    </row>
    <row r="4001" spans="5:9" x14ac:dyDescent="0.25">
      <c r="E4001" s="135"/>
      <c r="F4001" s="135"/>
      <c r="G4001" s="135"/>
      <c r="H4001" s="135"/>
      <c r="I4001" s="135"/>
    </row>
    <row r="4002" spans="5:9" x14ac:dyDescent="0.25">
      <c r="E4002" s="135"/>
      <c r="F4002" s="135"/>
      <c r="G4002" s="135"/>
      <c r="H4002" s="135"/>
      <c r="I4002" s="135"/>
    </row>
    <row r="4003" spans="5:9" x14ac:dyDescent="0.25">
      <c r="E4003" s="135"/>
      <c r="F4003" s="135"/>
      <c r="G4003" s="135"/>
      <c r="H4003" s="135"/>
      <c r="I4003" s="135"/>
    </row>
    <row r="4004" spans="5:9" x14ac:dyDescent="0.25">
      <c r="E4004" s="135"/>
      <c r="F4004" s="135"/>
      <c r="G4004" s="135"/>
      <c r="H4004" s="135"/>
      <c r="I4004" s="135"/>
    </row>
    <row r="4005" spans="5:9" x14ac:dyDescent="0.25">
      <c r="E4005" s="135"/>
      <c r="F4005" s="135"/>
      <c r="G4005" s="135"/>
      <c r="H4005" s="135"/>
      <c r="I4005" s="135"/>
    </row>
    <row r="4006" spans="5:9" x14ac:dyDescent="0.25">
      <c r="E4006" s="135"/>
      <c r="F4006" s="135"/>
      <c r="G4006" s="135"/>
      <c r="H4006" s="135"/>
      <c r="I4006" s="135"/>
    </row>
    <row r="4007" spans="5:9" x14ac:dyDescent="0.25">
      <c r="E4007" s="135"/>
      <c r="F4007" s="135"/>
      <c r="G4007" s="135"/>
      <c r="H4007" s="135"/>
      <c r="I4007" s="135"/>
    </row>
    <row r="4008" spans="5:9" x14ac:dyDescent="0.25">
      <c r="E4008" s="135"/>
      <c r="F4008" s="135"/>
      <c r="G4008" s="135"/>
      <c r="H4008" s="135"/>
      <c r="I4008" s="135"/>
    </row>
    <row r="4009" spans="5:9" x14ac:dyDescent="0.25">
      <c r="E4009" s="135"/>
      <c r="F4009" s="135"/>
      <c r="G4009" s="135"/>
      <c r="H4009" s="135"/>
      <c r="I4009" s="135"/>
    </row>
    <row r="4010" spans="5:9" x14ac:dyDescent="0.25">
      <c r="E4010" s="135"/>
      <c r="F4010" s="135"/>
      <c r="G4010" s="135"/>
      <c r="H4010" s="135"/>
      <c r="I4010" s="135"/>
    </row>
    <row r="4011" spans="5:9" x14ac:dyDescent="0.25">
      <c r="E4011" s="135"/>
      <c r="F4011" s="135"/>
      <c r="G4011" s="135"/>
      <c r="H4011" s="135"/>
      <c r="I4011" s="135"/>
    </row>
    <row r="4012" spans="5:9" x14ac:dyDescent="0.25">
      <c r="E4012" s="135"/>
      <c r="F4012" s="135"/>
      <c r="G4012" s="135"/>
      <c r="H4012" s="135"/>
      <c r="I4012" s="135"/>
    </row>
    <row r="4013" spans="5:9" x14ac:dyDescent="0.25">
      <c r="E4013" s="135"/>
      <c r="F4013" s="135"/>
      <c r="G4013" s="135"/>
      <c r="H4013" s="135"/>
      <c r="I4013" s="135"/>
    </row>
    <row r="4014" spans="5:9" x14ac:dyDescent="0.25">
      <c r="E4014" s="135"/>
      <c r="F4014" s="135"/>
      <c r="G4014" s="135"/>
      <c r="H4014" s="135"/>
      <c r="I4014" s="135"/>
    </row>
    <row r="4015" spans="5:9" x14ac:dyDescent="0.25">
      <c r="E4015" s="135"/>
      <c r="F4015" s="135"/>
      <c r="G4015" s="135"/>
      <c r="H4015" s="135"/>
      <c r="I4015" s="135"/>
    </row>
    <row r="4016" spans="5:9" x14ac:dyDescent="0.25">
      <c r="E4016" s="135"/>
      <c r="F4016" s="135"/>
      <c r="G4016" s="135"/>
      <c r="H4016" s="135"/>
      <c r="I4016" s="135"/>
    </row>
    <row r="4017" spans="5:9" x14ac:dyDescent="0.25">
      <c r="E4017" s="135"/>
      <c r="F4017" s="135"/>
      <c r="G4017" s="135"/>
      <c r="H4017" s="135"/>
      <c r="I4017" s="135"/>
    </row>
    <row r="4018" spans="5:9" x14ac:dyDescent="0.25">
      <c r="E4018" s="135"/>
      <c r="F4018" s="135"/>
      <c r="G4018" s="135"/>
      <c r="H4018" s="135"/>
      <c r="I4018" s="135"/>
    </row>
    <row r="4019" spans="5:9" x14ac:dyDescent="0.25">
      <c r="E4019" s="135"/>
      <c r="F4019" s="135"/>
      <c r="G4019" s="135"/>
      <c r="H4019" s="135"/>
      <c r="I4019" s="135"/>
    </row>
    <row r="4020" spans="5:9" x14ac:dyDescent="0.25">
      <c r="E4020" s="135"/>
      <c r="F4020" s="135"/>
      <c r="G4020" s="135"/>
      <c r="H4020" s="135"/>
      <c r="I4020" s="135"/>
    </row>
    <row r="4021" spans="5:9" x14ac:dyDescent="0.25">
      <c r="E4021" s="135"/>
      <c r="F4021" s="135"/>
      <c r="G4021" s="135"/>
      <c r="H4021" s="135"/>
      <c r="I4021" s="135"/>
    </row>
    <row r="4022" spans="5:9" x14ac:dyDescent="0.25">
      <c r="E4022" s="135"/>
      <c r="F4022" s="135"/>
      <c r="G4022" s="135"/>
      <c r="H4022" s="135"/>
      <c r="I4022" s="135"/>
    </row>
    <row r="4023" spans="5:9" x14ac:dyDescent="0.25">
      <c r="E4023" s="135"/>
      <c r="F4023" s="135"/>
      <c r="G4023" s="135"/>
      <c r="H4023" s="135"/>
      <c r="I4023" s="135"/>
    </row>
    <row r="4024" spans="5:9" x14ac:dyDescent="0.25">
      <c r="E4024" s="135"/>
      <c r="F4024" s="135"/>
      <c r="G4024" s="135"/>
      <c r="H4024" s="135"/>
      <c r="I4024" s="135"/>
    </row>
    <row r="4025" spans="5:9" x14ac:dyDescent="0.25">
      <c r="E4025" s="135"/>
      <c r="F4025" s="135"/>
      <c r="G4025" s="135"/>
      <c r="H4025" s="135"/>
      <c r="I4025" s="135"/>
    </row>
    <row r="4026" spans="5:9" x14ac:dyDescent="0.25">
      <c r="E4026" s="135"/>
      <c r="F4026" s="135"/>
      <c r="G4026" s="135"/>
      <c r="H4026" s="135"/>
      <c r="I4026" s="135"/>
    </row>
    <row r="4027" spans="5:9" x14ac:dyDescent="0.25">
      <c r="E4027" s="135"/>
      <c r="F4027" s="135"/>
      <c r="G4027" s="135"/>
      <c r="H4027" s="135"/>
      <c r="I4027" s="135"/>
    </row>
    <row r="4028" spans="5:9" x14ac:dyDescent="0.25">
      <c r="E4028" s="135"/>
      <c r="F4028" s="135"/>
      <c r="G4028" s="135"/>
      <c r="H4028" s="135"/>
      <c r="I4028" s="135"/>
    </row>
    <row r="4029" spans="5:9" x14ac:dyDescent="0.25">
      <c r="E4029" s="135"/>
      <c r="F4029" s="135"/>
      <c r="G4029" s="135"/>
      <c r="H4029" s="135"/>
      <c r="I4029" s="135"/>
    </row>
    <row r="4030" spans="5:9" x14ac:dyDescent="0.25">
      <c r="E4030" s="135"/>
      <c r="F4030" s="135"/>
      <c r="G4030" s="135"/>
      <c r="H4030" s="135"/>
      <c r="I4030" s="135"/>
    </row>
    <row r="4031" spans="5:9" x14ac:dyDescent="0.25">
      <c r="E4031" s="135"/>
      <c r="F4031" s="135"/>
      <c r="G4031" s="135"/>
      <c r="H4031" s="135"/>
      <c r="I4031" s="135"/>
    </row>
    <row r="4032" spans="5:9" x14ac:dyDescent="0.25">
      <c r="E4032" s="135"/>
      <c r="F4032" s="135"/>
      <c r="G4032" s="135"/>
      <c r="H4032" s="135"/>
      <c r="I4032" s="135"/>
    </row>
    <row r="4033" spans="5:9" x14ac:dyDescent="0.25">
      <c r="E4033" s="135"/>
      <c r="F4033" s="135"/>
      <c r="G4033" s="135"/>
      <c r="H4033" s="135"/>
      <c r="I4033" s="135"/>
    </row>
    <row r="4034" spans="5:9" x14ac:dyDescent="0.25">
      <c r="E4034" s="135"/>
      <c r="F4034" s="135"/>
      <c r="G4034" s="135"/>
      <c r="H4034" s="135"/>
      <c r="I4034" s="135"/>
    </row>
    <row r="4035" spans="5:9" x14ac:dyDescent="0.25">
      <c r="E4035" s="135"/>
      <c r="F4035" s="135"/>
      <c r="G4035" s="135"/>
      <c r="H4035" s="135"/>
      <c r="I4035" s="135"/>
    </row>
    <row r="4036" spans="5:9" x14ac:dyDescent="0.25">
      <c r="E4036" s="135"/>
      <c r="F4036" s="135"/>
      <c r="G4036" s="135"/>
      <c r="H4036" s="135"/>
      <c r="I4036" s="135"/>
    </row>
    <row r="4037" spans="5:9" x14ac:dyDescent="0.25">
      <c r="E4037" s="135"/>
      <c r="F4037" s="135"/>
      <c r="G4037" s="135"/>
      <c r="H4037" s="135"/>
      <c r="I4037" s="135"/>
    </row>
    <row r="4038" spans="5:9" x14ac:dyDescent="0.25">
      <c r="E4038" s="135"/>
      <c r="F4038" s="135"/>
      <c r="G4038" s="135"/>
      <c r="H4038" s="135"/>
      <c r="I4038" s="135"/>
    </row>
    <row r="4039" spans="5:9" x14ac:dyDescent="0.25">
      <c r="E4039" s="135"/>
      <c r="F4039" s="135"/>
      <c r="G4039" s="135"/>
      <c r="H4039" s="135"/>
      <c r="I4039" s="135"/>
    </row>
    <row r="4040" spans="5:9" x14ac:dyDescent="0.25">
      <c r="E4040" s="135"/>
      <c r="F4040" s="135"/>
      <c r="G4040" s="135"/>
      <c r="H4040" s="135"/>
      <c r="I4040" s="135"/>
    </row>
    <row r="4041" spans="5:9" x14ac:dyDescent="0.25">
      <c r="E4041" s="135"/>
      <c r="F4041" s="135"/>
      <c r="G4041" s="135"/>
      <c r="H4041" s="135"/>
      <c r="I4041" s="135"/>
    </row>
    <row r="4042" spans="5:9" x14ac:dyDescent="0.25">
      <c r="E4042" s="135"/>
      <c r="F4042" s="135"/>
      <c r="G4042" s="135"/>
      <c r="H4042" s="135"/>
      <c r="I4042" s="135"/>
    </row>
    <row r="4043" spans="5:9" x14ac:dyDescent="0.25">
      <c r="E4043" s="135"/>
      <c r="F4043" s="135"/>
      <c r="G4043" s="135"/>
      <c r="H4043" s="135"/>
      <c r="I4043" s="135"/>
    </row>
    <row r="4044" spans="5:9" x14ac:dyDescent="0.25">
      <c r="E4044" s="135"/>
      <c r="F4044" s="135"/>
      <c r="G4044" s="135"/>
      <c r="H4044" s="135"/>
      <c r="I4044" s="135"/>
    </row>
    <row r="4045" spans="5:9" x14ac:dyDescent="0.25">
      <c r="E4045" s="135"/>
      <c r="F4045" s="135"/>
      <c r="G4045" s="135"/>
      <c r="H4045" s="135"/>
      <c r="I4045" s="135"/>
    </row>
    <row r="4046" spans="5:9" x14ac:dyDescent="0.25">
      <c r="E4046" s="135"/>
      <c r="F4046" s="135"/>
      <c r="G4046" s="135"/>
      <c r="H4046" s="135"/>
      <c r="I4046" s="135"/>
    </row>
    <row r="4047" spans="5:9" x14ac:dyDescent="0.25">
      <c r="E4047" s="135"/>
      <c r="F4047" s="135"/>
      <c r="G4047" s="135"/>
      <c r="H4047" s="135"/>
      <c r="I4047" s="135"/>
    </row>
    <row r="4048" spans="5:9" x14ac:dyDescent="0.25">
      <c r="E4048" s="135"/>
      <c r="F4048" s="135"/>
      <c r="G4048" s="135"/>
      <c r="H4048" s="135"/>
      <c r="I4048" s="135"/>
    </row>
    <row r="4049" spans="5:9" x14ac:dyDescent="0.25">
      <c r="E4049" s="135"/>
      <c r="F4049" s="135"/>
      <c r="G4049" s="135"/>
      <c r="H4049" s="135"/>
      <c r="I4049" s="135"/>
    </row>
    <row r="4050" spans="5:9" x14ac:dyDescent="0.25">
      <c r="E4050" s="135"/>
      <c r="F4050" s="135"/>
      <c r="G4050" s="135"/>
      <c r="H4050" s="135"/>
      <c r="I4050" s="135"/>
    </row>
    <row r="4051" spans="5:9" x14ac:dyDescent="0.25">
      <c r="E4051" s="135"/>
      <c r="F4051" s="135"/>
      <c r="G4051" s="135"/>
      <c r="H4051" s="135"/>
      <c r="I4051" s="135"/>
    </row>
    <row r="4052" spans="5:9" x14ac:dyDescent="0.25">
      <c r="E4052" s="135"/>
      <c r="F4052" s="135"/>
      <c r="G4052" s="135"/>
      <c r="H4052" s="135"/>
      <c r="I4052" s="135"/>
    </row>
    <row r="4053" spans="5:9" x14ac:dyDescent="0.25">
      <c r="E4053" s="135"/>
      <c r="F4053" s="135"/>
      <c r="G4053" s="135"/>
      <c r="H4053" s="135"/>
      <c r="I4053" s="135"/>
    </row>
    <row r="4054" spans="5:9" x14ac:dyDescent="0.25">
      <c r="E4054" s="135"/>
      <c r="F4054" s="135"/>
      <c r="G4054" s="135"/>
      <c r="H4054" s="135"/>
      <c r="I4054" s="135"/>
    </row>
    <row r="4055" spans="5:9" x14ac:dyDescent="0.25">
      <c r="E4055" s="135"/>
      <c r="F4055" s="135"/>
      <c r="G4055" s="135"/>
      <c r="H4055" s="135"/>
      <c r="I4055" s="135"/>
    </row>
    <row r="4056" spans="5:9" x14ac:dyDescent="0.25">
      <c r="E4056" s="135"/>
      <c r="F4056" s="135"/>
      <c r="G4056" s="135"/>
      <c r="H4056" s="135"/>
      <c r="I4056" s="135"/>
    </row>
    <row r="4057" spans="5:9" x14ac:dyDescent="0.25">
      <c r="E4057" s="135"/>
      <c r="F4057" s="135"/>
      <c r="G4057" s="135"/>
      <c r="H4057" s="135"/>
      <c r="I4057" s="135"/>
    </row>
    <row r="4058" spans="5:9" x14ac:dyDescent="0.25">
      <c r="E4058" s="135"/>
      <c r="F4058" s="135"/>
      <c r="G4058" s="135"/>
      <c r="H4058" s="135"/>
      <c r="I4058" s="135"/>
    </row>
    <row r="4059" spans="5:9" x14ac:dyDescent="0.25">
      <c r="E4059" s="135"/>
      <c r="F4059" s="135"/>
      <c r="G4059" s="135"/>
      <c r="H4059" s="135"/>
      <c r="I4059" s="135"/>
    </row>
    <row r="4060" spans="5:9" x14ac:dyDescent="0.25">
      <c r="E4060" s="135"/>
      <c r="F4060" s="135"/>
      <c r="G4060" s="135"/>
      <c r="H4060" s="135"/>
      <c r="I4060" s="135"/>
    </row>
    <row r="4061" spans="5:9" x14ac:dyDescent="0.25">
      <c r="E4061" s="135"/>
      <c r="F4061" s="135"/>
      <c r="G4061" s="135"/>
      <c r="H4061" s="135"/>
      <c r="I4061" s="135"/>
    </row>
    <row r="4062" spans="5:9" x14ac:dyDescent="0.25">
      <c r="E4062" s="135"/>
      <c r="F4062" s="135"/>
      <c r="G4062" s="135"/>
      <c r="H4062" s="135"/>
      <c r="I4062" s="135"/>
    </row>
    <row r="4063" spans="5:9" x14ac:dyDescent="0.25">
      <c r="E4063" s="135"/>
      <c r="F4063" s="135"/>
      <c r="G4063" s="135"/>
      <c r="H4063" s="135"/>
      <c r="I4063" s="135"/>
    </row>
    <row r="4064" spans="5:9" x14ac:dyDescent="0.25">
      <c r="E4064" s="135"/>
      <c r="F4064" s="135"/>
      <c r="G4064" s="135"/>
      <c r="H4064" s="135"/>
      <c r="I4064" s="135"/>
    </row>
    <row r="4065" spans="5:9" x14ac:dyDescent="0.25">
      <c r="E4065" s="135"/>
      <c r="F4065" s="135"/>
      <c r="G4065" s="135"/>
      <c r="H4065" s="135"/>
      <c r="I4065" s="135"/>
    </row>
    <row r="4066" spans="5:9" x14ac:dyDescent="0.25">
      <c r="E4066" s="135"/>
      <c r="F4066" s="135"/>
      <c r="G4066" s="135"/>
      <c r="H4066" s="135"/>
      <c r="I4066" s="135"/>
    </row>
    <row r="4067" spans="5:9" x14ac:dyDescent="0.25">
      <c r="E4067" s="135"/>
      <c r="F4067" s="135"/>
      <c r="G4067" s="135"/>
      <c r="H4067" s="135"/>
      <c r="I4067" s="135"/>
    </row>
    <row r="4068" spans="5:9" x14ac:dyDescent="0.25">
      <c r="E4068" s="135"/>
      <c r="F4068" s="135"/>
      <c r="G4068" s="135"/>
      <c r="H4068" s="135"/>
      <c r="I4068" s="135"/>
    </row>
    <row r="4069" spans="5:9" x14ac:dyDescent="0.25">
      <c r="E4069" s="135"/>
      <c r="F4069" s="135"/>
      <c r="G4069" s="135"/>
      <c r="H4069" s="135"/>
      <c r="I4069" s="135"/>
    </row>
    <row r="4070" spans="5:9" x14ac:dyDescent="0.25">
      <c r="E4070" s="135"/>
      <c r="F4070" s="135"/>
      <c r="G4070" s="135"/>
      <c r="H4070" s="135"/>
      <c r="I4070" s="135"/>
    </row>
    <row r="4071" spans="5:9" x14ac:dyDescent="0.25">
      <c r="E4071" s="135"/>
      <c r="F4071" s="135"/>
      <c r="G4071" s="135"/>
      <c r="H4071" s="135"/>
      <c r="I4071" s="135"/>
    </row>
    <row r="4072" spans="5:9" x14ac:dyDescent="0.25">
      <c r="E4072" s="135"/>
      <c r="F4072" s="135"/>
      <c r="G4072" s="135"/>
      <c r="H4072" s="135"/>
      <c r="I4072" s="135"/>
    </row>
    <row r="4073" spans="5:9" x14ac:dyDescent="0.25">
      <c r="E4073" s="135"/>
      <c r="F4073" s="135"/>
      <c r="G4073" s="135"/>
      <c r="H4073" s="135"/>
      <c r="I4073" s="135"/>
    </row>
    <row r="4074" spans="5:9" x14ac:dyDescent="0.25">
      <c r="E4074" s="135"/>
      <c r="F4074" s="135"/>
      <c r="G4074" s="135"/>
      <c r="H4074" s="135"/>
      <c r="I4074" s="135"/>
    </row>
    <row r="4075" spans="5:9" x14ac:dyDescent="0.25">
      <c r="E4075" s="135"/>
      <c r="F4075" s="135"/>
      <c r="G4075" s="135"/>
      <c r="H4075" s="135"/>
      <c r="I4075" s="135"/>
    </row>
    <row r="4076" spans="5:9" x14ac:dyDescent="0.25">
      <c r="E4076" s="135"/>
      <c r="F4076" s="135"/>
      <c r="G4076" s="135"/>
      <c r="H4076" s="135"/>
      <c r="I4076" s="135"/>
    </row>
    <row r="4077" spans="5:9" x14ac:dyDescent="0.25">
      <c r="E4077" s="135"/>
      <c r="F4077" s="135"/>
      <c r="G4077" s="135"/>
      <c r="H4077" s="135"/>
      <c r="I4077" s="135"/>
    </row>
    <row r="4078" spans="5:9" x14ac:dyDescent="0.25">
      <c r="E4078" s="135"/>
      <c r="F4078" s="135"/>
      <c r="G4078" s="135"/>
      <c r="H4078" s="135"/>
      <c r="I4078" s="135"/>
    </row>
    <row r="4079" spans="5:9" x14ac:dyDescent="0.25">
      <c r="E4079" s="135"/>
      <c r="F4079" s="135"/>
      <c r="G4079" s="135"/>
      <c r="H4079" s="135"/>
      <c r="I4079" s="135"/>
    </row>
    <row r="4080" spans="5:9" x14ac:dyDescent="0.25">
      <c r="E4080" s="135"/>
      <c r="F4080" s="135"/>
      <c r="G4080" s="135"/>
      <c r="H4080" s="135"/>
      <c r="I4080" s="135"/>
    </row>
    <row r="4081" spans="5:9" x14ac:dyDescent="0.25">
      <c r="E4081" s="135"/>
      <c r="F4081" s="135"/>
      <c r="G4081" s="135"/>
      <c r="H4081" s="135"/>
      <c r="I4081" s="135"/>
    </row>
    <row r="4082" spans="5:9" x14ac:dyDescent="0.25">
      <c r="E4082" s="135"/>
      <c r="F4082" s="135"/>
      <c r="G4082" s="135"/>
      <c r="H4082" s="135"/>
      <c r="I4082" s="135"/>
    </row>
    <row r="4083" spans="5:9" x14ac:dyDescent="0.25">
      <c r="E4083" s="135"/>
      <c r="F4083" s="135"/>
      <c r="G4083" s="135"/>
      <c r="H4083" s="135"/>
      <c r="I4083" s="135"/>
    </row>
    <row r="4084" spans="5:9" x14ac:dyDescent="0.25">
      <c r="E4084" s="135"/>
      <c r="F4084" s="135"/>
      <c r="G4084" s="135"/>
      <c r="H4084" s="135"/>
      <c r="I4084" s="135"/>
    </row>
    <row r="4085" spans="5:9" x14ac:dyDescent="0.25">
      <c r="E4085" s="135"/>
      <c r="F4085" s="135"/>
      <c r="G4085" s="135"/>
      <c r="H4085" s="135"/>
      <c r="I4085" s="135"/>
    </row>
    <row r="4086" spans="5:9" x14ac:dyDescent="0.25">
      <c r="E4086" s="135"/>
      <c r="F4086" s="135"/>
      <c r="G4086" s="135"/>
      <c r="H4086" s="135"/>
      <c r="I4086" s="135"/>
    </row>
    <row r="4087" spans="5:9" x14ac:dyDescent="0.25">
      <c r="E4087" s="135"/>
      <c r="F4087" s="135"/>
      <c r="G4087" s="135"/>
      <c r="H4087" s="135"/>
      <c r="I4087" s="135"/>
    </row>
    <row r="4088" spans="5:9" x14ac:dyDescent="0.25">
      <c r="E4088" s="135"/>
      <c r="F4088" s="135"/>
      <c r="G4088" s="135"/>
      <c r="H4088" s="135"/>
      <c r="I4088" s="135"/>
    </row>
    <row r="4089" spans="5:9" x14ac:dyDescent="0.25">
      <c r="E4089" s="135"/>
      <c r="F4089" s="135"/>
      <c r="G4089" s="135"/>
      <c r="H4089" s="135"/>
      <c r="I4089" s="135"/>
    </row>
    <row r="4090" spans="5:9" x14ac:dyDescent="0.25">
      <c r="E4090" s="135"/>
      <c r="F4090" s="135"/>
      <c r="G4090" s="135"/>
      <c r="H4090" s="135"/>
      <c r="I4090" s="135"/>
    </row>
    <row r="4091" spans="5:9" x14ac:dyDescent="0.25">
      <c r="E4091" s="135"/>
      <c r="F4091" s="135"/>
      <c r="G4091" s="135"/>
      <c r="H4091" s="135"/>
      <c r="I4091" s="135"/>
    </row>
    <row r="4092" spans="5:9" x14ac:dyDescent="0.25">
      <c r="E4092" s="135"/>
      <c r="F4092" s="135"/>
      <c r="G4092" s="135"/>
      <c r="H4092" s="135"/>
      <c r="I4092" s="135"/>
    </row>
    <row r="4093" spans="5:9" x14ac:dyDescent="0.25">
      <c r="E4093" s="135"/>
      <c r="F4093" s="135"/>
      <c r="G4093" s="135"/>
      <c r="H4093" s="135"/>
      <c r="I4093" s="135"/>
    </row>
    <row r="4094" spans="5:9" x14ac:dyDescent="0.25">
      <c r="E4094" s="135"/>
      <c r="F4094" s="135"/>
      <c r="G4094" s="135"/>
      <c r="H4094" s="135"/>
      <c r="I4094" s="135"/>
    </row>
    <row r="4095" spans="5:9" x14ac:dyDescent="0.25">
      <c r="E4095" s="135"/>
      <c r="F4095" s="135"/>
      <c r="G4095" s="135"/>
      <c r="H4095" s="135"/>
      <c r="I4095" s="135"/>
    </row>
    <row r="4096" spans="5:9" x14ac:dyDescent="0.25">
      <c r="E4096" s="135"/>
      <c r="F4096" s="135"/>
      <c r="G4096" s="135"/>
      <c r="H4096" s="135"/>
      <c r="I4096" s="135"/>
    </row>
    <row r="4097" spans="5:9" x14ac:dyDescent="0.25">
      <c r="E4097" s="135"/>
      <c r="F4097" s="135"/>
      <c r="G4097" s="135"/>
      <c r="H4097" s="135"/>
      <c r="I4097" s="135"/>
    </row>
    <row r="4098" spans="5:9" x14ac:dyDescent="0.25">
      <c r="E4098" s="135"/>
      <c r="F4098" s="135"/>
      <c r="G4098" s="135"/>
      <c r="H4098" s="135"/>
      <c r="I4098" s="135"/>
    </row>
    <row r="4099" spans="5:9" x14ac:dyDescent="0.25">
      <c r="E4099" s="135"/>
      <c r="F4099" s="135"/>
      <c r="G4099" s="135"/>
      <c r="H4099" s="135"/>
      <c r="I4099" s="135"/>
    </row>
    <row r="4100" spans="5:9" x14ac:dyDescent="0.25">
      <c r="E4100" s="135"/>
      <c r="F4100" s="135"/>
      <c r="G4100" s="135"/>
      <c r="H4100" s="135"/>
      <c r="I4100" s="135"/>
    </row>
    <row r="4101" spans="5:9" x14ac:dyDescent="0.25">
      <c r="E4101" s="135"/>
      <c r="F4101" s="135"/>
      <c r="G4101" s="135"/>
      <c r="H4101" s="135"/>
      <c r="I4101" s="135"/>
    </row>
    <row r="4102" spans="5:9" x14ac:dyDescent="0.25">
      <c r="E4102" s="135"/>
      <c r="F4102" s="135"/>
      <c r="G4102" s="135"/>
      <c r="H4102" s="135"/>
      <c r="I4102" s="135"/>
    </row>
    <row r="4103" spans="5:9" x14ac:dyDescent="0.25">
      <c r="E4103" s="135"/>
      <c r="F4103" s="135"/>
      <c r="G4103" s="135"/>
      <c r="H4103" s="135"/>
      <c r="I4103" s="135"/>
    </row>
    <row r="4104" spans="5:9" x14ac:dyDescent="0.25">
      <c r="E4104" s="135"/>
      <c r="F4104" s="135"/>
      <c r="G4104" s="135"/>
      <c r="H4104" s="135"/>
      <c r="I4104" s="135"/>
    </row>
    <row r="4105" spans="5:9" x14ac:dyDescent="0.25">
      <c r="E4105" s="135"/>
      <c r="F4105" s="135"/>
      <c r="G4105" s="135"/>
      <c r="H4105" s="135"/>
      <c r="I4105" s="135"/>
    </row>
    <row r="4106" spans="5:9" x14ac:dyDescent="0.25">
      <c r="E4106" s="135"/>
      <c r="F4106" s="135"/>
      <c r="G4106" s="135"/>
      <c r="H4106" s="135"/>
      <c r="I4106" s="135"/>
    </row>
    <row r="4107" spans="5:9" x14ac:dyDescent="0.25">
      <c r="E4107" s="135"/>
      <c r="F4107" s="135"/>
      <c r="G4107" s="135"/>
      <c r="H4107" s="135"/>
      <c r="I4107" s="135"/>
    </row>
    <row r="4108" spans="5:9" x14ac:dyDescent="0.25">
      <c r="E4108" s="135"/>
      <c r="F4108" s="135"/>
      <c r="G4108" s="135"/>
      <c r="H4108" s="135"/>
      <c r="I4108" s="135"/>
    </row>
    <row r="4109" spans="5:9" x14ac:dyDescent="0.25">
      <c r="E4109" s="135"/>
      <c r="F4109" s="135"/>
      <c r="G4109" s="135"/>
      <c r="H4109" s="135"/>
      <c r="I4109" s="135"/>
    </row>
    <row r="4110" spans="5:9" x14ac:dyDescent="0.25">
      <c r="E4110" s="135"/>
      <c r="F4110" s="135"/>
      <c r="G4110" s="135"/>
      <c r="H4110" s="135"/>
      <c r="I4110" s="135"/>
    </row>
    <row r="4111" spans="5:9" x14ac:dyDescent="0.25">
      <c r="E4111" s="135"/>
      <c r="F4111" s="135"/>
      <c r="G4111" s="135"/>
      <c r="H4111" s="135"/>
      <c r="I4111" s="135"/>
    </row>
    <row r="4112" spans="5:9" x14ac:dyDescent="0.25">
      <c r="E4112" s="135"/>
      <c r="F4112" s="135"/>
      <c r="G4112" s="135"/>
      <c r="H4112" s="135"/>
      <c r="I4112" s="135"/>
    </row>
    <row r="4113" spans="5:9" x14ac:dyDescent="0.25">
      <c r="E4113" s="135"/>
      <c r="F4113" s="135"/>
      <c r="G4113" s="135"/>
      <c r="H4113" s="135"/>
      <c r="I4113" s="135"/>
    </row>
    <row r="4114" spans="5:9" x14ac:dyDescent="0.25">
      <c r="E4114" s="135"/>
      <c r="F4114" s="135"/>
      <c r="G4114" s="135"/>
      <c r="H4114" s="135"/>
      <c r="I4114" s="135"/>
    </row>
    <row r="4115" spans="5:9" x14ac:dyDescent="0.25">
      <c r="E4115" s="135"/>
      <c r="F4115" s="135"/>
      <c r="G4115" s="135"/>
      <c r="H4115" s="135"/>
      <c r="I4115" s="135"/>
    </row>
    <row r="4116" spans="5:9" x14ac:dyDescent="0.25">
      <c r="E4116" s="135"/>
      <c r="F4116" s="135"/>
      <c r="G4116" s="135"/>
      <c r="H4116" s="135"/>
      <c r="I4116" s="135"/>
    </row>
    <row r="4117" spans="5:9" x14ac:dyDescent="0.25">
      <c r="E4117" s="135"/>
      <c r="F4117" s="135"/>
      <c r="G4117" s="135"/>
      <c r="H4117" s="135"/>
      <c r="I4117" s="135"/>
    </row>
    <row r="4118" spans="5:9" x14ac:dyDescent="0.25">
      <c r="E4118" s="135"/>
      <c r="F4118" s="135"/>
      <c r="G4118" s="135"/>
      <c r="H4118" s="135"/>
      <c r="I4118" s="135"/>
    </row>
    <row r="4119" spans="5:9" x14ac:dyDescent="0.25">
      <c r="E4119" s="135"/>
      <c r="F4119" s="135"/>
      <c r="G4119" s="135"/>
      <c r="H4119" s="135"/>
      <c r="I4119" s="135"/>
    </row>
    <row r="4120" spans="5:9" x14ac:dyDescent="0.25">
      <c r="E4120" s="135"/>
      <c r="F4120" s="135"/>
      <c r="G4120" s="135"/>
      <c r="H4120" s="135"/>
      <c r="I4120" s="135"/>
    </row>
    <row r="4121" spans="5:9" x14ac:dyDescent="0.25">
      <c r="E4121" s="135"/>
      <c r="F4121" s="135"/>
      <c r="G4121" s="135"/>
      <c r="H4121" s="135"/>
      <c r="I4121" s="135"/>
    </row>
    <row r="4122" spans="5:9" x14ac:dyDescent="0.25">
      <c r="E4122" s="135"/>
      <c r="F4122" s="135"/>
      <c r="G4122" s="135"/>
      <c r="H4122" s="135"/>
      <c r="I4122" s="135"/>
    </row>
    <row r="4123" spans="5:9" x14ac:dyDescent="0.25">
      <c r="E4123" s="135"/>
      <c r="F4123" s="135"/>
      <c r="G4123" s="135"/>
      <c r="H4123" s="135"/>
      <c r="I4123" s="135"/>
    </row>
    <row r="4124" spans="5:9" x14ac:dyDescent="0.25">
      <c r="E4124" s="135"/>
      <c r="F4124" s="135"/>
      <c r="G4124" s="135"/>
      <c r="H4124" s="135"/>
      <c r="I4124" s="135"/>
    </row>
    <row r="4125" spans="5:9" x14ac:dyDescent="0.25">
      <c r="E4125" s="135"/>
      <c r="F4125" s="135"/>
      <c r="G4125" s="135"/>
      <c r="H4125" s="135"/>
      <c r="I4125" s="135"/>
    </row>
    <row r="4126" spans="5:9" x14ac:dyDescent="0.25">
      <c r="E4126" s="135"/>
      <c r="F4126" s="135"/>
      <c r="G4126" s="135"/>
      <c r="H4126" s="135"/>
      <c r="I4126" s="135"/>
    </row>
    <row r="4127" spans="5:9" x14ac:dyDescent="0.25">
      <c r="E4127" s="135"/>
      <c r="F4127" s="135"/>
      <c r="G4127" s="135"/>
      <c r="H4127" s="135"/>
      <c r="I4127" s="135"/>
    </row>
    <row r="4128" spans="5:9" x14ac:dyDescent="0.25">
      <c r="E4128" s="135"/>
      <c r="F4128" s="135"/>
      <c r="G4128" s="135"/>
      <c r="H4128" s="135"/>
      <c r="I4128" s="135"/>
    </row>
    <row r="4129" spans="5:9" x14ac:dyDescent="0.25">
      <c r="E4129" s="135"/>
      <c r="F4129" s="135"/>
      <c r="G4129" s="135"/>
      <c r="H4129" s="135"/>
      <c r="I4129" s="135"/>
    </row>
    <row r="4130" spans="5:9" x14ac:dyDescent="0.25">
      <c r="E4130" s="135"/>
      <c r="F4130" s="135"/>
      <c r="G4130" s="135"/>
      <c r="H4130" s="135"/>
      <c r="I4130" s="135"/>
    </row>
    <row r="4131" spans="5:9" x14ac:dyDescent="0.25">
      <c r="E4131" s="135"/>
      <c r="F4131" s="135"/>
      <c r="G4131" s="135"/>
      <c r="H4131" s="135"/>
      <c r="I4131" s="135"/>
    </row>
    <row r="4132" spans="5:9" x14ac:dyDescent="0.25">
      <c r="E4132" s="135"/>
      <c r="F4132" s="135"/>
      <c r="G4132" s="135"/>
      <c r="H4132" s="135"/>
      <c r="I4132" s="135"/>
    </row>
    <row r="4133" spans="5:9" x14ac:dyDescent="0.25">
      <c r="E4133" s="135"/>
      <c r="F4133" s="135"/>
      <c r="G4133" s="135"/>
      <c r="H4133" s="135"/>
      <c r="I4133" s="135"/>
    </row>
    <row r="4134" spans="5:9" x14ac:dyDescent="0.25">
      <c r="E4134" s="135"/>
      <c r="F4134" s="135"/>
      <c r="G4134" s="135"/>
      <c r="H4134" s="135"/>
      <c r="I4134" s="135"/>
    </row>
    <row r="4135" spans="5:9" x14ac:dyDescent="0.25">
      <c r="E4135" s="135"/>
      <c r="F4135" s="135"/>
      <c r="G4135" s="135"/>
      <c r="H4135" s="135"/>
      <c r="I4135" s="135"/>
    </row>
    <row r="4136" spans="5:9" x14ac:dyDescent="0.25">
      <c r="E4136" s="135"/>
      <c r="F4136" s="135"/>
      <c r="G4136" s="135"/>
      <c r="H4136" s="135"/>
      <c r="I4136" s="135"/>
    </row>
    <row r="4137" spans="5:9" x14ac:dyDescent="0.25">
      <c r="E4137" s="135"/>
      <c r="F4137" s="135"/>
      <c r="G4137" s="135"/>
      <c r="H4137" s="135"/>
      <c r="I4137" s="135"/>
    </row>
    <row r="4138" spans="5:9" x14ac:dyDescent="0.25">
      <c r="E4138" s="135"/>
      <c r="F4138" s="135"/>
      <c r="G4138" s="135"/>
      <c r="H4138" s="135"/>
      <c r="I4138" s="135"/>
    </row>
    <row r="4139" spans="5:9" x14ac:dyDescent="0.25">
      <c r="E4139" s="135"/>
      <c r="F4139" s="135"/>
      <c r="G4139" s="135"/>
      <c r="H4139" s="135"/>
      <c r="I4139" s="135"/>
    </row>
    <row r="4140" spans="5:9" x14ac:dyDescent="0.25">
      <c r="E4140" s="135"/>
      <c r="F4140" s="135"/>
      <c r="G4140" s="135"/>
      <c r="H4140" s="135"/>
      <c r="I4140" s="135"/>
    </row>
    <row r="4141" spans="5:9" x14ac:dyDescent="0.25">
      <c r="E4141" s="135"/>
      <c r="F4141" s="135"/>
      <c r="G4141" s="135"/>
      <c r="H4141" s="135"/>
      <c r="I4141" s="135"/>
    </row>
    <row r="4142" spans="5:9" x14ac:dyDescent="0.25">
      <c r="E4142" s="135"/>
      <c r="F4142" s="135"/>
      <c r="G4142" s="135"/>
      <c r="H4142" s="135"/>
      <c r="I4142" s="135"/>
    </row>
    <row r="4143" spans="5:9" x14ac:dyDescent="0.25">
      <c r="E4143" s="135"/>
      <c r="F4143" s="135"/>
      <c r="G4143" s="135"/>
      <c r="H4143" s="135"/>
      <c r="I4143" s="135"/>
    </row>
    <row r="4144" spans="5:9" x14ac:dyDescent="0.25">
      <c r="E4144" s="135"/>
      <c r="F4144" s="135"/>
      <c r="G4144" s="135"/>
      <c r="H4144" s="135"/>
      <c r="I4144" s="135"/>
    </row>
    <row r="4145" spans="5:9" x14ac:dyDescent="0.25">
      <c r="E4145" s="135"/>
      <c r="F4145" s="135"/>
      <c r="G4145" s="135"/>
      <c r="H4145" s="135"/>
      <c r="I4145" s="135"/>
    </row>
    <row r="4146" spans="5:9" x14ac:dyDescent="0.25">
      <c r="E4146" s="135"/>
      <c r="F4146" s="135"/>
      <c r="G4146" s="135"/>
      <c r="H4146" s="135"/>
      <c r="I4146" s="135"/>
    </row>
    <row r="4147" spans="5:9" x14ac:dyDescent="0.25">
      <c r="E4147" s="135"/>
      <c r="F4147" s="135"/>
      <c r="G4147" s="135"/>
      <c r="H4147" s="135"/>
      <c r="I4147" s="135"/>
    </row>
    <row r="4148" spans="5:9" x14ac:dyDescent="0.25">
      <c r="E4148" s="135"/>
      <c r="F4148" s="135"/>
      <c r="G4148" s="135"/>
      <c r="H4148" s="135"/>
      <c r="I4148" s="135"/>
    </row>
    <row r="4149" spans="5:9" x14ac:dyDescent="0.25">
      <c r="E4149" s="135"/>
      <c r="F4149" s="135"/>
      <c r="G4149" s="135"/>
      <c r="H4149" s="135"/>
      <c r="I4149" s="135"/>
    </row>
    <row r="4150" spans="5:9" x14ac:dyDescent="0.25">
      <c r="E4150" s="135"/>
      <c r="F4150" s="135"/>
      <c r="G4150" s="135"/>
      <c r="H4150" s="135"/>
      <c r="I4150" s="135"/>
    </row>
    <row r="4151" spans="5:9" x14ac:dyDescent="0.25">
      <c r="E4151" s="135"/>
      <c r="F4151" s="135"/>
      <c r="G4151" s="135"/>
      <c r="H4151" s="135"/>
      <c r="I4151" s="135"/>
    </row>
    <row r="4152" spans="5:9" x14ac:dyDescent="0.25">
      <c r="E4152" s="135"/>
      <c r="F4152" s="135"/>
      <c r="G4152" s="135"/>
      <c r="H4152" s="135"/>
      <c r="I4152" s="135"/>
    </row>
    <row r="4153" spans="5:9" x14ac:dyDescent="0.25">
      <c r="E4153" s="135"/>
      <c r="F4153" s="135"/>
      <c r="G4153" s="135"/>
      <c r="H4153" s="135"/>
      <c r="I4153" s="135"/>
    </row>
    <row r="4154" spans="5:9" x14ac:dyDescent="0.25">
      <c r="E4154" s="135"/>
      <c r="F4154" s="135"/>
      <c r="G4154" s="135"/>
      <c r="H4154" s="135"/>
      <c r="I4154" s="135"/>
    </row>
    <row r="4155" spans="5:9" x14ac:dyDescent="0.25">
      <c r="E4155" s="135"/>
      <c r="F4155" s="135"/>
      <c r="G4155" s="135"/>
      <c r="H4155" s="135"/>
      <c r="I4155" s="135"/>
    </row>
    <row r="4156" spans="5:9" x14ac:dyDescent="0.25">
      <c r="E4156" s="135"/>
      <c r="F4156" s="135"/>
      <c r="G4156" s="135"/>
      <c r="H4156" s="135"/>
      <c r="I4156" s="135"/>
    </row>
    <row r="4157" spans="5:9" x14ac:dyDescent="0.25">
      <c r="E4157" s="135"/>
      <c r="F4157" s="135"/>
      <c r="G4157" s="135"/>
      <c r="H4157" s="135"/>
      <c r="I4157" s="135"/>
    </row>
    <row r="4158" spans="5:9" x14ac:dyDescent="0.25">
      <c r="E4158" s="135"/>
      <c r="F4158" s="135"/>
      <c r="G4158" s="135"/>
      <c r="H4158" s="135"/>
      <c r="I4158" s="135"/>
    </row>
    <row r="4159" spans="5:9" x14ac:dyDescent="0.25">
      <c r="E4159" s="135"/>
      <c r="F4159" s="135"/>
      <c r="G4159" s="135"/>
      <c r="H4159" s="135"/>
      <c r="I4159" s="135"/>
    </row>
    <row r="4160" spans="5:9" x14ac:dyDescent="0.25">
      <c r="E4160" s="135"/>
      <c r="F4160" s="135"/>
      <c r="G4160" s="135"/>
      <c r="H4160" s="135"/>
      <c r="I4160" s="135"/>
    </row>
    <row r="4161" spans="5:9" x14ac:dyDescent="0.25">
      <c r="E4161" s="135"/>
      <c r="F4161" s="135"/>
      <c r="G4161" s="135"/>
      <c r="H4161" s="135"/>
      <c r="I4161" s="135"/>
    </row>
    <row r="4162" spans="5:9" x14ac:dyDescent="0.25">
      <c r="E4162" s="135"/>
      <c r="F4162" s="135"/>
      <c r="G4162" s="135"/>
      <c r="H4162" s="135"/>
      <c r="I4162" s="135"/>
    </row>
    <row r="4163" spans="5:9" x14ac:dyDescent="0.25">
      <c r="E4163" s="135"/>
      <c r="F4163" s="135"/>
      <c r="G4163" s="135"/>
      <c r="H4163" s="135"/>
      <c r="I4163" s="135"/>
    </row>
    <row r="4164" spans="5:9" x14ac:dyDescent="0.25">
      <c r="E4164" s="135"/>
      <c r="F4164" s="135"/>
      <c r="G4164" s="135"/>
      <c r="H4164" s="135"/>
      <c r="I4164" s="135"/>
    </row>
    <row r="4165" spans="5:9" x14ac:dyDescent="0.25">
      <c r="E4165" s="135"/>
      <c r="F4165" s="135"/>
      <c r="G4165" s="135"/>
      <c r="H4165" s="135"/>
      <c r="I4165" s="135"/>
    </row>
    <row r="4166" spans="5:9" x14ac:dyDescent="0.25">
      <c r="E4166" s="135"/>
      <c r="F4166" s="135"/>
      <c r="G4166" s="135"/>
      <c r="H4166" s="135"/>
      <c r="I4166" s="135"/>
    </row>
    <row r="4167" spans="5:9" x14ac:dyDescent="0.25">
      <c r="E4167" s="135"/>
      <c r="F4167" s="135"/>
      <c r="G4167" s="135"/>
      <c r="H4167" s="135"/>
      <c r="I4167" s="135"/>
    </row>
    <row r="4168" spans="5:9" x14ac:dyDescent="0.25">
      <c r="E4168" s="135"/>
      <c r="F4168" s="135"/>
      <c r="G4168" s="135"/>
      <c r="H4168" s="135"/>
      <c r="I4168" s="135"/>
    </row>
    <row r="4169" spans="5:9" x14ac:dyDescent="0.25">
      <c r="E4169" s="135"/>
      <c r="F4169" s="135"/>
      <c r="G4169" s="135"/>
      <c r="H4169" s="135"/>
      <c r="I4169" s="135"/>
    </row>
    <row r="4170" spans="5:9" x14ac:dyDescent="0.25">
      <c r="E4170" s="135"/>
      <c r="F4170" s="135"/>
      <c r="G4170" s="135"/>
      <c r="H4170" s="135"/>
      <c r="I4170" s="135"/>
    </row>
    <row r="4171" spans="5:9" x14ac:dyDescent="0.25">
      <c r="E4171" s="135"/>
      <c r="F4171" s="135"/>
      <c r="G4171" s="135"/>
      <c r="H4171" s="135"/>
      <c r="I4171" s="135"/>
    </row>
    <row r="4172" spans="5:9" x14ac:dyDescent="0.25">
      <c r="E4172" s="135"/>
      <c r="F4172" s="135"/>
      <c r="G4172" s="135"/>
      <c r="H4172" s="135"/>
      <c r="I4172" s="135"/>
    </row>
    <row r="4173" spans="5:9" x14ac:dyDescent="0.25">
      <c r="E4173" s="135"/>
      <c r="F4173" s="135"/>
      <c r="G4173" s="135"/>
      <c r="H4173" s="135"/>
      <c r="I4173" s="135"/>
    </row>
    <row r="4174" spans="5:9" x14ac:dyDescent="0.25">
      <c r="E4174" s="135"/>
      <c r="F4174" s="135"/>
      <c r="G4174" s="135"/>
      <c r="H4174" s="135"/>
      <c r="I4174" s="135"/>
    </row>
    <row r="4175" spans="5:9" x14ac:dyDescent="0.25">
      <c r="E4175" s="135"/>
      <c r="F4175" s="135"/>
      <c r="G4175" s="135"/>
      <c r="H4175" s="135"/>
      <c r="I4175" s="135"/>
    </row>
    <row r="4176" spans="5:9" x14ac:dyDescent="0.25">
      <c r="E4176" s="135"/>
      <c r="F4176" s="135"/>
      <c r="G4176" s="135"/>
      <c r="H4176" s="135"/>
      <c r="I4176" s="135"/>
    </row>
    <row r="4177" spans="5:9" x14ac:dyDescent="0.25">
      <c r="E4177" s="135"/>
      <c r="F4177" s="135"/>
      <c r="G4177" s="135"/>
      <c r="H4177" s="135"/>
      <c r="I4177" s="135"/>
    </row>
    <row r="4178" spans="5:9" x14ac:dyDescent="0.25">
      <c r="E4178" s="135"/>
      <c r="F4178" s="135"/>
      <c r="G4178" s="135"/>
      <c r="H4178" s="135"/>
      <c r="I4178" s="135"/>
    </row>
    <row r="4179" spans="5:9" x14ac:dyDescent="0.25">
      <c r="E4179" s="135"/>
      <c r="F4179" s="135"/>
      <c r="G4179" s="135"/>
      <c r="H4179" s="135"/>
      <c r="I4179" s="135"/>
    </row>
    <row r="4180" spans="5:9" x14ac:dyDescent="0.25">
      <c r="E4180" s="135"/>
      <c r="F4180" s="135"/>
      <c r="G4180" s="135"/>
      <c r="H4180" s="135"/>
      <c r="I4180" s="135"/>
    </row>
    <row r="4181" spans="5:9" x14ac:dyDescent="0.25">
      <c r="E4181" s="135"/>
      <c r="F4181" s="135"/>
      <c r="G4181" s="135"/>
      <c r="H4181" s="135"/>
      <c r="I4181" s="135"/>
    </row>
    <row r="4182" spans="5:9" x14ac:dyDescent="0.25">
      <c r="E4182" s="135"/>
      <c r="F4182" s="135"/>
      <c r="G4182" s="135"/>
      <c r="H4182" s="135"/>
      <c r="I4182" s="135"/>
    </row>
    <row r="4183" spans="5:9" x14ac:dyDescent="0.25">
      <c r="E4183" s="135"/>
      <c r="F4183" s="135"/>
      <c r="G4183" s="135"/>
      <c r="H4183" s="135"/>
      <c r="I4183" s="135"/>
    </row>
    <row r="4184" spans="5:9" x14ac:dyDescent="0.25">
      <c r="E4184" s="135"/>
      <c r="F4184" s="135"/>
      <c r="G4184" s="135"/>
      <c r="H4184" s="135"/>
      <c r="I4184" s="135"/>
    </row>
    <row r="4185" spans="5:9" x14ac:dyDescent="0.25">
      <c r="E4185" s="135"/>
      <c r="F4185" s="135"/>
      <c r="G4185" s="135"/>
      <c r="H4185" s="135"/>
      <c r="I4185" s="135"/>
    </row>
    <row r="4186" spans="5:9" x14ac:dyDescent="0.25">
      <c r="E4186" s="135"/>
      <c r="F4186" s="135"/>
      <c r="G4186" s="135"/>
      <c r="H4186" s="135"/>
      <c r="I4186" s="135"/>
    </row>
    <row r="4187" spans="5:9" x14ac:dyDescent="0.25">
      <c r="E4187" s="135"/>
      <c r="F4187" s="135"/>
      <c r="G4187" s="135"/>
      <c r="H4187" s="135"/>
      <c r="I4187" s="135"/>
    </row>
    <row r="4188" spans="5:9" x14ac:dyDescent="0.25">
      <c r="E4188" s="135"/>
      <c r="F4188" s="135"/>
      <c r="G4188" s="135"/>
      <c r="H4188" s="135"/>
      <c r="I4188" s="135"/>
    </row>
    <row r="4189" spans="5:9" x14ac:dyDescent="0.25">
      <c r="E4189" s="135"/>
      <c r="F4189" s="135"/>
      <c r="G4189" s="135"/>
      <c r="H4189" s="135"/>
      <c r="I4189" s="135"/>
    </row>
    <row r="4190" spans="5:9" x14ac:dyDescent="0.25">
      <c r="E4190" s="135"/>
      <c r="F4190" s="135"/>
      <c r="G4190" s="135"/>
      <c r="H4190" s="135"/>
      <c r="I4190" s="135"/>
    </row>
    <row r="4191" spans="5:9" x14ac:dyDescent="0.25">
      <c r="E4191" s="135"/>
      <c r="F4191" s="135"/>
      <c r="G4191" s="135"/>
      <c r="H4191" s="135"/>
      <c r="I4191" s="135"/>
    </row>
    <row r="4192" spans="5:9" x14ac:dyDescent="0.25">
      <c r="E4192" s="135"/>
      <c r="F4192" s="135"/>
      <c r="G4192" s="135"/>
      <c r="H4192" s="135"/>
      <c r="I4192" s="135"/>
    </row>
    <row r="4193" spans="5:9" x14ac:dyDescent="0.25">
      <c r="E4193" s="135"/>
      <c r="F4193" s="135"/>
      <c r="G4193" s="135"/>
      <c r="H4193" s="135"/>
      <c r="I4193" s="135"/>
    </row>
    <row r="4194" spans="5:9" x14ac:dyDescent="0.25">
      <c r="E4194" s="135"/>
      <c r="F4194" s="135"/>
      <c r="G4194" s="135"/>
      <c r="H4194" s="135"/>
      <c r="I4194" s="135"/>
    </row>
    <row r="4195" spans="5:9" x14ac:dyDescent="0.25">
      <c r="E4195" s="135"/>
      <c r="F4195" s="135"/>
      <c r="G4195" s="135"/>
      <c r="H4195" s="135"/>
      <c r="I4195" s="135"/>
    </row>
    <row r="4196" spans="5:9" x14ac:dyDescent="0.25">
      <c r="E4196" s="135"/>
      <c r="F4196" s="135"/>
      <c r="G4196" s="135"/>
      <c r="H4196" s="135"/>
      <c r="I4196" s="135"/>
    </row>
    <row r="4197" spans="5:9" x14ac:dyDescent="0.25">
      <c r="E4197" s="135"/>
      <c r="F4197" s="135"/>
      <c r="G4197" s="135"/>
      <c r="H4197" s="135"/>
      <c r="I4197" s="135"/>
    </row>
    <row r="4198" spans="5:9" x14ac:dyDescent="0.25">
      <c r="E4198" s="135"/>
      <c r="F4198" s="135"/>
      <c r="G4198" s="135"/>
      <c r="H4198" s="135"/>
      <c r="I4198" s="135"/>
    </row>
    <row r="4199" spans="5:9" x14ac:dyDescent="0.25">
      <c r="E4199" s="135"/>
      <c r="F4199" s="135"/>
      <c r="G4199" s="135"/>
      <c r="H4199" s="135"/>
      <c r="I4199" s="135"/>
    </row>
    <row r="4200" spans="5:9" x14ac:dyDescent="0.25">
      <c r="E4200" s="135"/>
      <c r="F4200" s="135"/>
      <c r="G4200" s="135"/>
      <c r="H4200" s="135"/>
      <c r="I4200" s="135"/>
    </row>
    <row r="4201" spans="5:9" x14ac:dyDescent="0.25">
      <c r="E4201" s="135"/>
      <c r="F4201" s="135"/>
      <c r="G4201" s="135"/>
      <c r="H4201" s="135"/>
      <c r="I4201" s="135"/>
    </row>
    <row r="4202" spans="5:9" x14ac:dyDescent="0.25">
      <c r="E4202" s="135"/>
      <c r="F4202" s="135"/>
      <c r="G4202" s="135"/>
      <c r="H4202" s="135"/>
      <c r="I4202" s="135"/>
    </row>
    <row r="4203" spans="5:9" x14ac:dyDescent="0.25">
      <c r="E4203" s="135"/>
      <c r="F4203" s="135"/>
      <c r="G4203" s="135"/>
      <c r="H4203" s="135"/>
      <c r="I4203" s="135"/>
    </row>
    <row r="4204" spans="5:9" x14ac:dyDescent="0.25">
      <c r="E4204" s="135"/>
      <c r="F4204" s="135"/>
      <c r="G4204" s="135"/>
      <c r="H4204" s="135"/>
      <c r="I4204" s="135"/>
    </row>
    <row r="4205" spans="5:9" x14ac:dyDescent="0.25">
      <c r="E4205" s="135"/>
      <c r="F4205" s="135"/>
      <c r="G4205" s="135"/>
      <c r="H4205" s="135"/>
      <c r="I4205" s="135"/>
    </row>
    <row r="4206" spans="5:9" x14ac:dyDescent="0.25">
      <c r="E4206" s="135"/>
      <c r="F4206" s="135"/>
      <c r="G4206" s="135"/>
      <c r="H4206" s="135"/>
      <c r="I4206" s="135"/>
    </row>
    <row r="4207" spans="5:9" x14ac:dyDescent="0.25">
      <c r="E4207" s="135"/>
      <c r="F4207" s="135"/>
      <c r="G4207" s="135"/>
      <c r="H4207" s="135"/>
      <c r="I4207" s="135"/>
    </row>
    <row r="4208" spans="5:9" x14ac:dyDescent="0.25">
      <c r="E4208" s="135"/>
      <c r="F4208" s="135"/>
      <c r="G4208" s="135"/>
      <c r="H4208" s="135"/>
      <c r="I4208" s="135"/>
    </row>
    <row r="4209" spans="5:9" x14ac:dyDescent="0.25">
      <c r="E4209" s="135"/>
      <c r="F4209" s="135"/>
      <c r="G4209" s="135"/>
      <c r="H4209" s="135"/>
      <c r="I4209" s="135"/>
    </row>
    <row r="4210" spans="5:9" x14ac:dyDescent="0.25">
      <c r="E4210" s="135"/>
      <c r="F4210" s="135"/>
      <c r="G4210" s="135"/>
      <c r="H4210" s="135"/>
      <c r="I4210" s="135"/>
    </row>
    <row r="4211" spans="5:9" x14ac:dyDescent="0.25">
      <c r="E4211" s="135"/>
      <c r="F4211" s="135"/>
      <c r="G4211" s="135"/>
      <c r="H4211" s="135"/>
      <c r="I4211" s="135"/>
    </row>
    <row r="4212" spans="5:9" x14ac:dyDescent="0.25">
      <c r="E4212" s="135"/>
      <c r="F4212" s="135"/>
      <c r="G4212" s="135"/>
      <c r="H4212" s="135"/>
      <c r="I4212" s="135"/>
    </row>
    <row r="4213" spans="5:9" x14ac:dyDescent="0.25">
      <c r="E4213" s="135"/>
      <c r="F4213" s="135"/>
      <c r="G4213" s="135"/>
      <c r="H4213" s="135"/>
      <c r="I4213" s="135"/>
    </row>
    <row r="4214" spans="5:9" x14ac:dyDescent="0.25">
      <c r="E4214" s="135"/>
      <c r="F4214" s="135"/>
      <c r="G4214" s="135"/>
      <c r="H4214" s="135"/>
      <c r="I4214" s="135"/>
    </row>
    <row r="4215" spans="5:9" x14ac:dyDescent="0.25">
      <c r="E4215" s="135"/>
      <c r="F4215" s="135"/>
      <c r="G4215" s="135"/>
      <c r="H4215" s="135"/>
      <c r="I4215" s="135"/>
    </row>
    <row r="4216" spans="5:9" x14ac:dyDescent="0.25">
      <c r="E4216" s="135"/>
      <c r="F4216" s="135"/>
      <c r="G4216" s="135"/>
      <c r="H4216" s="135"/>
      <c r="I4216" s="135"/>
    </row>
    <row r="4217" spans="5:9" x14ac:dyDescent="0.25">
      <c r="E4217" s="135"/>
      <c r="F4217" s="135"/>
      <c r="G4217" s="135"/>
      <c r="H4217" s="135"/>
      <c r="I4217" s="135"/>
    </row>
    <row r="4218" spans="5:9" x14ac:dyDescent="0.25">
      <c r="E4218" s="135"/>
      <c r="F4218" s="135"/>
      <c r="G4218" s="135"/>
      <c r="H4218" s="135"/>
      <c r="I4218" s="135"/>
    </row>
    <row r="4219" spans="5:9" x14ac:dyDescent="0.25">
      <c r="E4219" s="135"/>
      <c r="F4219" s="135"/>
      <c r="G4219" s="135"/>
      <c r="H4219" s="135"/>
      <c r="I4219" s="135"/>
    </row>
    <row r="4220" spans="5:9" x14ac:dyDescent="0.25">
      <c r="E4220" s="135"/>
      <c r="F4220" s="135"/>
      <c r="G4220" s="135"/>
      <c r="H4220" s="135"/>
      <c r="I4220" s="135"/>
    </row>
    <row r="4221" spans="5:9" x14ac:dyDescent="0.25">
      <c r="E4221" s="135"/>
      <c r="F4221" s="135"/>
      <c r="G4221" s="135"/>
      <c r="H4221" s="135"/>
      <c r="I4221" s="135"/>
    </row>
    <row r="4222" spans="5:9" x14ac:dyDescent="0.25">
      <c r="E4222" s="135"/>
      <c r="F4222" s="135"/>
      <c r="G4222" s="135"/>
      <c r="H4222" s="135"/>
      <c r="I4222" s="135"/>
    </row>
    <row r="4223" spans="5:9" x14ac:dyDescent="0.25">
      <c r="E4223" s="135"/>
      <c r="F4223" s="135"/>
      <c r="G4223" s="135"/>
      <c r="H4223" s="135"/>
      <c r="I4223" s="135"/>
    </row>
    <row r="4224" spans="5:9" x14ac:dyDescent="0.25">
      <c r="E4224" s="135"/>
      <c r="F4224" s="135"/>
      <c r="G4224" s="135"/>
      <c r="H4224" s="135"/>
      <c r="I4224" s="135"/>
    </row>
    <row r="4225" spans="5:9" x14ac:dyDescent="0.25">
      <c r="E4225" s="135"/>
      <c r="F4225" s="135"/>
      <c r="G4225" s="135"/>
      <c r="H4225" s="135"/>
      <c r="I4225" s="135"/>
    </row>
    <row r="4226" spans="5:9" x14ac:dyDescent="0.25">
      <c r="E4226" s="135"/>
      <c r="F4226" s="135"/>
      <c r="G4226" s="135"/>
      <c r="H4226" s="135"/>
      <c r="I4226" s="135"/>
    </row>
    <row r="4227" spans="5:9" x14ac:dyDescent="0.25">
      <c r="E4227" s="135"/>
      <c r="F4227" s="135"/>
      <c r="G4227" s="135"/>
      <c r="H4227" s="135"/>
      <c r="I4227" s="135"/>
    </row>
    <row r="4228" spans="5:9" x14ac:dyDescent="0.25">
      <c r="E4228" s="135"/>
      <c r="F4228" s="135"/>
      <c r="G4228" s="135"/>
      <c r="H4228" s="135"/>
      <c r="I4228" s="135"/>
    </row>
    <row r="4229" spans="5:9" x14ac:dyDescent="0.25">
      <c r="E4229" s="135"/>
      <c r="F4229" s="135"/>
      <c r="G4229" s="135"/>
      <c r="H4229" s="135"/>
      <c r="I4229" s="135"/>
    </row>
    <row r="4230" spans="5:9" x14ac:dyDescent="0.25">
      <c r="E4230" s="135"/>
      <c r="F4230" s="135"/>
      <c r="G4230" s="135"/>
      <c r="H4230" s="135"/>
      <c r="I4230" s="135"/>
    </row>
    <row r="4231" spans="5:9" x14ac:dyDescent="0.25">
      <c r="E4231" s="135"/>
      <c r="F4231" s="135"/>
      <c r="G4231" s="135"/>
      <c r="H4231" s="135"/>
      <c r="I4231" s="135"/>
    </row>
    <row r="4232" spans="5:9" x14ac:dyDescent="0.25">
      <c r="E4232" s="135"/>
      <c r="F4232" s="135"/>
      <c r="G4232" s="135"/>
      <c r="H4232" s="135"/>
      <c r="I4232" s="135"/>
    </row>
    <row r="4233" spans="5:9" x14ac:dyDescent="0.25">
      <c r="E4233" s="135"/>
      <c r="F4233" s="135"/>
      <c r="G4233" s="135"/>
      <c r="H4233" s="135"/>
      <c r="I4233" s="135"/>
    </row>
    <row r="4234" spans="5:9" x14ac:dyDescent="0.25">
      <c r="E4234" s="135"/>
      <c r="F4234" s="135"/>
      <c r="G4234" s="135"/>
      <c r="H4234" s="135"/>
      <c r="I4234" s="135"/>
    </row>
    <row r="4235" spans="5:9" x14ac:dyDescent="0.25">
      <c r="E4235" s="135"/>
      <c r="F4235" s="135"/>
      <c r="G4235" s="135"/>
      <c r="H4235" s="135"/>
      <c r="I4235" s="135"/>
    </row>
    <row r="4236" spans="5:9" x14ac:dyDescent="0.25">
      <c r="E4236" s="135"/>
      <c r="F4236" s="135"/>
      <c r="G4236" s="135"/>
      <c r="H4236" s="135"/>
      <c r="I4236" s="135"/>
    </row>
    <row r="4237" spans="5:9" x14ac:dyDescent="0.25">
      <c r="E4237" s="135"/>
      <c r="F4237" s="135"/>
      <c r="G4237" s="135"/>
      <c r="H4237" s="135"/>
      <c r="I4237" s="135"/>
    </row>
    <row r="4238" spans="5:9" x14ac:dyDescent="0.25">
      <c r="E4238" s="135"/>
      <c r="F4238" s="135"/>
      <c r="G4238" s="135"/>
      <c r="H4238" s="135"/>
      <c r="I4238" s="135"/>
    </row>
    <row r="4239" spans="5:9" x14ac:dyDescent="0.25">
      <c r="E4239" s="135"/>
      <c r="F4239" s="135"/>
      <c r="G4239" s="135"/>
      <c r="H4239" s="135"/>
      <c r="I4239" s="135"/>
    </row>
    <row r="4240" spans="5:9" x14ac:dyDescent="0.25">
      <c r="E4240" s="135"/>
      <c r="F4240" s="135"/>
      <c r="G4240" s="135"/>
      <c r="H4240" s="135"/>
      <c r="I4240" s="135"/>
    </row>
    <row r="4241" spans="5:9" x14ac:dyDescent="0.25">
      <c r="E4241" s="135"/>
      <c r="F4241" s="135"/>
      <c r="G4241" s="135"/>
      <c r="H4241" s="135"/>
      <c r="I4241" s="135"/>
    </row>
    <row r="4242" spans="5:9" x14ac:dyDescent="0.25">
      <c r="E4242" s="135"/>
      <c r="F4242" s="135"/>
      <c r="G4242" s="135"/>
      <c r="H4242" s="135"/>
      <c r="I4242" s="135"/>
    </row>
    <row r="4243" spans="5:9" x14ac:dyDescent="0.25">
      <c r="E4243" s="135"/>
      <c r="F4243" s="135"/>
      <c r="G4243" s="135"/>
      <c r="H4243" s="135"/>
      <c r="I4243" s="135"/>
    </row>
    <row r="4244" spans="5:9" x14ac:dyDescent="0.25">
      <c r="E4244" s="135"/>
      <c r="F4244" s="135"/>
      <c r="G4244" s="135"/>
      <c r="H4244" s="135"/>
      <c r="I4244" s="135"/>
    </row>
    <row r="4245" spans="5:9" x14ac:dyDescent="0.25">
      <c r="E4245" s="135"/>
      <c r="F4245" s="135"/>
      <c r="G4245" s="135"/>
      <c r="H4245" s="135"/>
      <c r="I4245" s="135"/>
    </row>
    <row r="4246" spans="5:9" x14ac:dyDescent="0.25">
      <c r="E4246" s="135"/>
      <c r="F4246" s="135"/>
      <c r="G4246" s="135"/>
      <c r="H4246" s="135"/>
      <c r="I4246" s="135"/>
    </row>
    <row r="4247" spans="5:9" x14ac:dyDescent="0.25">
      <c r="E4247" s="135"/>
      <c r="F4247" s="135"/>
      <c r="G4247" s="135"/>
      <c r="H4247" s="135"/>
      <c r="I4247" s="135"/>
    </row>
    <row r="4248" spans="5:9" x14ac:dyDescent="0.25">
      <c r="E4248" s="135"/>
      <c r="F4248" s="135"/>
      <c r="G4248" s="135"/>
      <c r="H4248" s="135"/>
      <c r="I4248" s="135"/>
    </row>
    <row r="4249" spans="5:9" x14ac:dyDescent="0.25">
      <c r="E4249" s="135"/>
      <c r="F4249" s="135"/>
      <c r="G4249" s="135"/>
      <c r="H4249" s="135"/>
      <c r="I4249" s="135"/>
    </row>
    <row r="4250" spans="5:9" x14ac:dyDescent="0.25">
      <c r="E4250" s="135"/>
      <c r="F4250" s="135"/>
      <c r="G4250" s="135"/>
      <c r="H4250" s="135"/>
      <c r="I4250" s="135"/>
    </row>
    <row r="4251" spans="5:9" x14ac:dyDescent="0.25">
      <c r="E4251" s="135"/>
      <c r="F4251" s="135"/>
      <c r="G4251" s="135"/>
      <c r="H4251" s="135"/>
      <c r="I4251" s="135"/>
    </row>
    <row r="4252" spans="5:9" x14ac:dyDescent="0.25">
      <c r="E4252" s="135"/>
      <c r="F4252" s="135"/>
      <c r="G4252" s="135"/>
      <c r="H4252" s="135"/>
      <c r="I4252" s="135"/>
    </row>
    <row r="4253" spans="5:9" x14ac:dyDescent="0.25">
      <c r="E4253" s="135"/>
      <c r="F4253" s="135"/>
      <c r="G4253" s="135"/>
      <c r="H4253" s="135"/>
      <c r="I4253" s="135"/>
    </row>
    <row r="4254" spans="5:9" x14ac:dyDescent="0.25">
      <c r="E4254" s="135"/>
      <c r="F4254" s="135"/>
      <c r="G4254" s="135"/>
      <c r="H4254" s="135"/>
      <c r="I4254" s="135"/>
    </row>
    <row r="4255" spans="5:9" x14ac:dyDescent="0.25">
      <c r="E4255" s="135"/>
      <c r="F4255" s="135"/>
      <c r="G4255" s="135"/>
      <c r="H4255" s="135"/>
      <c r="I4255" s="135"/>
    </row>
    <row r="4256" spans="5:9" x14ac:dyDescent="0.25">
      <c r="E4256" s="135"/>
      <c r="F4256" s="135"/>
      <c r="G4256" s="135"/>
      <c r="H4256" s="135"/>
      <c r="I4256" s="135"/>
    </row>
    <row r="4257" spans="5:9" x14ac:dyDescent="0.25">
      <c r="E4257" s="135"/>
      <c r="F4257" s="135"/>
      <c r="G4257" s="135"/>
      <c r="H4257" s="135"/>
      <c r="I4257" s="135"/>
    </row>
    <row r="4258" spans="5:9" x14ac:dyDescent="0.25">
      <c r="E4258" s="135"/>
      <c r="F4258" s="135"/>
      <c r="G4258" s="135"/>
      <c r="H4258" s="135"/>
      <c r="I4258" s="135"/>
    </row>
    <row r="4259" spans="5:9" x14ac:dyDescent="0.25">
      <c r="E4259" s="135"/>
      <c r="F4259" s="135"/>
      <c r="G4259" s="135"/>
      <c r="H4259" s="135"/>
      <c r="I4259" s="135"/>
    </row>
    <row r="4260" spans="5:9" x14ac:dyDescent="0.25">
      <c r="E4260" s="135"/>
      <c r="F4260" s="135"/>
      <c r="G4260" s="135"/>
      <c r="H4260" s="135"/>
      <c r="I4260" s="135"/>
    </row>
    <row r="4261" spans="5:9" x14ac:dyDescent="0.25">
      <c r="E4261" s="135"/>
      <c r="F4261" s="135"/>
      <c r="G4261" s="135"/>
      <c r="H4261" s="135"/>
      <c r="I4261" s="135"/>
    </row>
    <row r="4262" spans="5:9" x14ac:dyDescent="0.25">
      <c r="E4262" s="135"/>
      <c r="F4262" s="135"/>
      <c r="G4262" s="135"/>
      <c r="H4262" s="135"/>
      <c r="I4262" s="135"/>
    </row>
    <row r="4263" spans="5:9" x14ac:dyDescent="0.25">
      <c r="E4263" s="135"/>
      <c r="F4263" s="135"/>
      <c r="G4263" s="135"/>
      <c r="H4263" s="135"/>
      <c r="I4263" s="135"/>
    </row>
    <row r="4264" spans="5:9" x14ac:dyDescent="0.25">
      <c r="E4264" s="135"/>
      <c r="F4264" s="135"/>
      <c r="G4264" s="135"/>
      <c r="H4264" s="135"/>
      <c r="I4264" s="135"/>
    </row>
    <row r="4265" spans="5:9" x14ac:dyDescent="0.25">
      <c r="E4265" s="135"/>
      <c r="F4265" s="135"/>
      <c r="G4265" s="135"/>
      <c r="H4265" s="135"/>
      <c r="I4265" s="135"/>
    </row>
    <row r="4266" spans="5:9" x14ac:dyDescent="0.25">
      <c r="E4266" s="135"/>
      <c r="F4266" s="135"/>
      <c r="G4266" s="135"/>
      <c r="H4266" s="135"/>
      <c r="I4266" s="135"/>
    </row>
    <row r="4267" spans="5:9" x14ac:dyDescent="0.25">
      <c r="E4267" s="135"/>
      <c r="F4267" s="135"/>
      <c r="G4267" s="135"/>
      <c r="H4267" s="135"/>
      <c r="I4267" s="135"/>
    </row>
    <row r="4268" spans="5:9" x14ac:dyDescent="0.25">
      <c r="E4268" s="135"/>
      <c r="F4268" s="135"/>
      <c r="G4268" s="135"/>
      <c r="H4268" s="135"/>
      <c r="I4268" s="135"/>
    </row>
    <row r="4269" spans="5:9" x14ac:dyDescent="0.25">
      <c r="E4269" s="135"/>
      <c r="F4269" s="135"/>
      <c r="G4269" s="135"/>
      <c r="H4269" s="135"/>
      <c r="I4269" s="135"/>
    </row>
    <row r="4270" spans="5:9" x14ac:dyDescent="0.25">
      <c r="E4270" s="135"/>
      <c r="F4270" s="135"/>
      <c r="G4270" s="135"/>
      <c r="H4270" s="135"/>
      <c r="I4270" s="135"/>
    </row>
    <row r="4271" spans="5:9" x14ac:dyDescent="0.25">
      <c r="E4271" s="135"/>
      <c r="F4271" s="135"/>
      <c r="G4271" s="135"/>
      <c r="H4271" s="135"/>
      <c r="I4271" s="135"/>
    </row>
    <row r="4272" spans="5:9" x14ac:dyDescent="0.25">
      <c r="E4272" s="135"/>
      <c r="F4272" s="135"/>
      <c r="G4272" s="135"/>
      <c r="H4272" s="135"/>
      <c r="I4272" s="135"/>
    </row>
    <row r="4273" spans="5:9" x14ac:dyDescent="0.25">
      <c r="E4273" s="135"/>
      <c r="F4273" s="135"/>
      <c r="G4273" s="135"/>
      <c r="H4273" s="135"/>
      <c r="I4273" s="135"/>
    </row>
    <row r="4274" spans="5:9" x14ac:dyDescent="0.25">
      <c r="E4274" s="135"/>
      <c r="F4274" s="135"/>
      <c r="G4274" s="135"/>
      <c r="H4274" s="135"/>
      <c r="I4274" s="135"/>
    </row>
    <row r="4275" spans="5:9" x14ac:dyDescent="0.25">
      <c r="E4275" s="135"/>
      <c r="F4275" s="135"/>
      <c r="G4275" s="135"/>
      <c r="H4275" s="135"/>
      <c r="I4275" s="135"/>
    </row>
    <row r="4276" spans="5:9" x14ac:dyDescent="0.25">
      <c r="E4276" s="135"/>
      <c r="F4276" s="135"/>
      <c r="G4276" s="135"/>
      <c r="H4276" s="135"/>
      <c r="I4276" s="135"/>
    </row>
    <row r="4277" spans="5:9" x14ac:dyDescent="0.25">
      <c r="E4277" s="135"/>
      <c r="F4277" s="135"/>
      <c r="G4277" s="135"/>
      <c r="H4277" s="135"/>
      <c r="I4277" s="135"/>
    </row>
    <row r="4278" spans="5:9" x14ac:dyDescent="0.25">
      <c r="E4278" s="135"/>
      <c r="F4278" s="135"/>
      <c r="G4278" s="135"/>
      <c r="H4278" s="135"/>
      <c r="I4278" s="135"/>
    </row>
    <row r="4279" spans="5:9" x14ac:dyDescent="0.25">
      <c r="E4279" s="135"/>
      <c r="F4279" s="135"/>
      <c r="G4279" s="135"/>
      <c r="H4279" s="135"/>
      <c r="I4279" s="135"/>
    </row>
    <row r="4280" spans="5:9" x14ac:dyDescent="0.25">
      <c r="E4280" s="135"/>
      <c r="F4280" s="135"/>
      <c r="G4280" s="135"/>
      <c r="H4280" s="135"/>
      <c r="I4280" s="135"/>
    </row>
    <row r="4281" spans="5:9" x14ac:dyDescent="0.25">
      <c r="E4281" s="135"/>
      <c r="F4281" s="135"/>
      <c r="G4281" s="135"/>
      <c r="H4281" s="135"/>
      <c r="I4281" s="135"/>
    </row>
    <row r="4282" spans="5:9" x14ac:dyDescent="0.25">
      <c r="E4282" s="135"/>
      <c r="F4282" s="135"/>
      <c r="G4282" s="135"/>
      <c r="H4282" s="135"/>
      <c r="I4282" s="135"/>
    </row>
    <row r="4283" spans="5:9" x14ac:dyDescent="0.25">
      <c r="E4283" s="135"/>
      <c r="F4283" s="135"/>
      <c r="G4283" s="135"/>
      <c r="H4283" s="135"/>
      <c r="I4283" s="135"/>
    </row>
    <row r="4284" spans="5:9" x14ac:dyDescent="0.25">
      <c r="E4284" s="135"/>
      <c r="F4284" s="135"/>
      <c r="G4284" s="135"/>
      <c r="H4284" s="135"/>
      <c r="I4284" s="135"/>
    </row>
    <row r="4285" spans="5:9" x14ac:dyDescent="0.25">
      <c r="E4285" s="135"/>
      <c r="F4285" s="135"/>
      <c r="G4285" s="135"/>
      <c r="H4285" s="135"/>
      <c r="I4285" s="135"/>
    </row>
    <row r="4286" spans="5:9" x14ac:dyDescent="0.25">
      <c r="E4286" s="135"/>
      <c r="F4286" s="135"/>
      <c r="G4286" s="135"/>
      <c r="H4286" s="135"/>
      <c r="I4286" s="135"/>
    </row>
    <row r="4287" spans="5:9" x14ac:dyDescent="0.25">
      <c r="E4287" s="135"/>
      <c r="F4287" s="135"/>
      <c r="G4287" s="135"/>
      <c r="H4287" s="135"/>
      <c r="I4287" s="135"/>
    </row>
    <row r="4288" spans="5:9" x14ac:dyDescent="0.25">
      <c r="E4288" s="135"/>
      <c r="F4288" s="135"/>
      <c r="G4288" s="135"/>
      <c r="H4288" s="135"/>
      <c r="I4288" s="135"/>
    </row>
    <row r="4289" spans="5:9" x14ac:dyDescent="0.25">
      <c r="E4289" s="135"/>
      <c r="F4289" s="135"/>
      <c r="G4289" s="135"/>
      <c r="H4289" s="135"/>
      <c r="I4289" s="135"/>
    </row>
    <row r="4290" spans="5:9" x14ac:dyDescent="0.25">
      <c r="E4290" s="135"/>
      <c r="F4290" s="135"/>
      <c r="G4290" s="135"/>
      <c r="H4290" s="135"/>
      <c r="I4290" s="135"/>
    </row>
    <row r="4291" spans="5:9" x14ac:dyDescent="0.25">
      <c r="E4291" s="135"/>
      <c r="F4291" s="135"/>
      <c r="G4291" s="135"/>
      <c r="H4291" s="135"/>
      <c r="I4291" s="135"/>
    </row>
    <row r="4292" spans="5:9" x14ac:dyDescent="0.25">
      <c r="E4292" s="135"/>
      <c r="F4292" s="135"/>
      <c r="G4292" s="135"/>
      <c r="H4292" s="135"/>
      <c r="I4292" s="135"/>
    </row>
    <row r="4293" spans="5:9" x14ac:dyDescent="0.25">
      <c r="E4293" s="135"/>
      <c r="F4293" s="135"/>
      <c r="G4293" s="135"/>
      <c r="H4293" s="135"/>
      <c r="I4293" s="135"/>
    </row>
    <row r="4294" spans="5:9" x14ac:dyDescent="0.25">
      <c r="E4294" s="135"/>
      <c r="F4294" s="135"/>
      <c r="G4294" s="135"/>
      <c r="H4294" s="135"/>
      <c r="I4294" s="135"/>
    </row>
    <row r="4295" spans="5:9" x14ac:dyDescent="0.25">
      <c r="E4295" s="135"/>
      <c r="F4295" s="135"/>
      <c r="G4295" s="135"/>
      <c r="H4295" s="135"/>
      <c r="I4295" s="135"/>
    </row>
    <row r="4296" spans="5:9" x14ac:dyDescent="0.25">
      <c r="E4296" s="135"/>
      <c r="F4296" s="135"/>
      <c r="G4296" s="135"/>
      <c r="H4296" s="135"/>
      <c r="I4296" s="135"/>
    </row>
    <row r="4297" spans="5:9" x14ac:dyDescent="0.25">
      <c r="E4297" s="135"/>
      <c r="F4297" s="135"/>
      <c r="G4297" s="135"/>
      <c r="H4297" s="135"/>
      <c r="I4297" s="135"/>
    </row>
    <row r="4298" spans="5:9" x14ac:dyDescent="0.25">
      <c r="E4298" s="135"/>
      <c r="F4298" s="135"/>
      <c r="G4298" s="135"/>
      <c r="H4298" s="135"/>
      <c r="I4298" s="135"/>
    </row>
    <row r="4299" spans="5:9" x14ac:dyDescent="0.25">
      <c r="E4299" s="135"/>
      <c r="F4299" s="135"/>
      <c r="G4299" s="135"/>
      <c r="H4299" s="135"/>
      <c r="I4299" s="135"/>
    </row>
    <row r="4300" spans="5:9" x14ac:dyDescent="0.25">
      <c r="E4300" s="135"/>
      <c r="F4300" s="135"/>
      <c r="G4300" s="135"/>
      <c r="H4300" s="135"/>
      <c r="I4300" s="135"/>
    </row>
    <row r="4301" spans="5:9" x14ac:dyDescent="0.25">
      <c r="E4301" s="135"/>
      <c r="F4301" s="135"/>
      <c r="G4301" s="135"/>
      <c r="H4301" s="135"/>
      <c r="I4301" s="135"/>
    </row>
    <row r="4302" spans="5:9" x14ac:dyDescent="0.25">
      <c r="E4302" s="135"/>
      <c r="F4302" s="135"/>
      <c r="G4302" s="135"/>
      <c r="H4302" s="135"/>
      <c r="I4302" s="135"/>
    </row>
    <row r="4303" spans="5:9" x14ac:dyDescent="0.25">
      <c r="E4303" s="135"/>
      <c r="F4303" s="135"/>
      <c r="G4303" s="135"/>
      <c r="H4303" s="135"/>
      <c r="I4303" s="135"/>
    </row>
    <row r="4304" spans="5:9" x14ac:dyDescent="0.25">
      <c r="E4304" s="135"/>
      <c r="F4304" s="135"/>
      <c r="G4304" s="135"/>
      <c r="H4304" s="135"/>
      <c r="I4304" s="135"/>
    </row>
    <row r="4305" spans="5:9" x14ac:dyDescent="0.25">
      <c r="E4305" s="135"/>
      <c r="F4305" s="135"/>
      <c r="G4305" s="135"/>
      <c r="H4305" s="135"/>
      <c r="I4305" s="135"/>
    </row>
    <row r="4306" spans="5:9" x14ac:dyDescent="0.25">
      <c r="E4306" s="135"/>
      <c r="F4306" s="135"/>
      <c r="G4306" s="135"/>
      <c r="H4306" s="135"/>
      <c r="I4306" s="135"/>
    </row>
    <row r="4307" spans="5:9" x14ac:dyDescent="0.25">
      <c r="E4307" s="135"/>
      <c r="F4307" s="135"/>
      <c r="G4307" s="135"/>
      <c r="H4307" s="135"/>
      <c r="I4307" s="135"/>
    </row>
    <row r="4308" spans="5:9" x14ac:dyDescent="0.25">
      <c r="E4308" s="135"/>
      <c r="F4308" s="135"/>
      <c r="G4308" s="135"/>
      <c r="H4308" s="135"/>
      <c r="I4308" s="135"/>
    </row>
    <row r="4309" spans="5:9" x14ac:dyDescent="0.25">
      <c r="E4309" s="135"/>
      <c r="F4309" s="135"/>
      <c r="G4309" s="135"/>
      <c r="H4309" s="135"/>
      <c r="I4309" s="135"/>
    </row>
    <row r="4310" spans="5:9" x14ac:dyDescent="0.25">
      <c r="E4310" s="135"/>
      <c r="F4310" s="135"/>
      <c r="G4310" s="135"/>
      <c r="H4310" s="135"/>
      <c r="I4310" s="135"/>
    </row>
    <row r="4311" spans="5:9" x14ac:dyDescent="0.25">
      <c r="E4311" s="135"/>
      <c r="F4311" s="135"/>
      <c r="G4311" s="135"/>
      <c r="H4311" s="135"/>
      <c r="I4311" s="135"/>
    </row>
    <row r="4312" spans="5:9" x14ac:dyDescent="0.25">
      <c r="E4312" s="135"/>
      <c r="F4312" s="135"/>
      <c r="G4312" s="135"/>
      <c r="H4312" s="135"/>
      <c r="I4312" s="135"/>
    </row>
    <row r="4313" spans="5:9" x14ac:dyDescent="0.25">
      <c r="E4313" s="135"/>
      <c r="F4313" s="135"/>
      <c r="G4313" s="135"/>
      <c r="H4313" s="135"/>
      <c r="I4313" s="135"/>
    </row>
    <row r="4314" spans="5:9" x14ac:dyDescent="0.25">
      <c r="E4314" s="135"/>
      <c r="F4314" s="135"/>
      <c r="G4314" s="135"/>
      <c r="H4314" s="135"/>
      <c r="I4314" s="135"/>
    </row>
    <row r="4315" spans="5:9" x14ac:dyDescent="0.25">
      <c r="E4315" s="135"/>
      <c r="F4315" s="135"/>
      <c r="G4315" s="135"/>
      <c r="H4315" s="135"/>
      <c r="I4315" s="135"/>
    </row>
    <row r="4316" spans="5:9" x14ac:dyDescent="0.25">
      <c r="E4316" s="135"/>
      <c r="F4316" s="135"/>
      <c r="G4316" s="135"/>
      <c r="H4316" s="135"/>
      <c r="I4316" s="135"/>
    </row>
    <row r="4317" spans="5:9" x14ac:dyDescent="0.25">
      <c r="E4317" s="135"/>
      <c r="F4317" s="135"/>
      <c r="G4317" s="135"/>
      <c r="H4317" s="135"/>
      <c r="I4317" s="135"/>
    </row>
    <row r="4318" spans="5:9" x14ac:dyDescent="0.25">
      <c r="E4318" s="135"/>
      <c r="F4318" s="135"/>
      <c r="G4318" s="135"/>
      <c r="H4318" s="135"/>
      <c r="I4318" s="135"/>
    </row>
    <row r="4319" spans="5:9" x14ac:dyDescent="0.25">
      <c r="E4319" s="135"/>
      <c r="F4319" s="135"/>
      <c r="G4319" s="135"/>
      <c r="H4319" s="135"/>
      <c r="I4319" s="135"/>
    </row>
    <row r="4320" spans="5:9" x14ac:dyDescent="0.25">
      <c r="E4320" s="135"/>
      <c r="F4320" s="135"/>
      <c r="G4320" s="135"/>
      <c r="H4320" s="135"/>
      <c r="I4320" s="135"/>
    </row>
    <row r="4321" spans="5:9" x14ac:dyDescent="0.25">
      <c r="E4321" s="135"/>
      <c r="F4321" s="135"/>
      <c r="G4321" s="135"/>
      <c r="H4321" s="135"/>
      <c r="I4321" s="135"/>
    </row>
    <row r="4322" spans="5:9" x14ac:dyDescent="0.25">
      <c r="E4322" s="135"/>
      <c r="F4322" s="135"/>
      <c r="G4322" s="135"/>
      <c r="H4322" s="135"/>
      <c r="I4322" s="135"/>
    </row>
    <row r="4323" spans="5:9" x14ac:dyDescent="0.25">
      <c r="E4323" s="135"/>
      <c r="F4323" s="135"/>
      <c r="G4323" s="135"/>
      <c r="H4323" s="135"/>
      <c r="I4323" s="135"/>
    </row>
    <row r="4324" spans="5:9" x14ac:dyDescent="0.25">
      <c r="E4324" s="135"/>
      <c r="F4324" s="135"/>
      <c r="G4324" s="135"/>
      <c r="H4324" s="135"/>
      <c r="I4324" s="135"/>
    </row>
    <row r="4325" spans="5:9" x14ac:dyDescent="0.25">
      <c r="E4325" s="135"/>
      <c r="F4325" s="135"/>
      <c r="G4325" s="135"/>
      <c r="H4325" s="135"/>
      <c r="I4325" s="135"/>
    </row>
    <row r="4326" spans="5:9" x14ac:dyDescent="0.25">
      <c r="E4326" s="135"/>
      <c r="F4326" s="135"/>
      <c r="G4326" s="135"/>
      <c r="H4326" s="135"/>
      <c r="I4326" s="135"/>
    </row>
    <row r="4327" spans="5:9" x14ac:dyDescent="0.25">
      <c r="E4327" s="135"/>
      <c r="F4327" s="135"/>
      <c r="G4327" s="135"/>
      <c r="H4327" s="135"/>
      <c r="I4327" s="135"/>
    </row>
    <row r="4328" spans="5:9" x14ac:dyDescent="0.25">
      <c r="E4328" s="135"/>
      <c r="F4328" s="135"/>
      <c r="G4328" s="135"/>
      <c r="H4328" s="135"/>
      <c r="I4328" s="135"/>
    </row>
    <row r="4329" spans="5:9" x14ac:dyDescent="0.25">
      <c r="E4329" s="135"/>
      <c r="F4329" s="135"/>
      <c r="G4329" s="135"/>
      <c r="H4329" s="135"/>
      <c r="I4329" s="135"/>
    </row>
    <row r="4330" spans="5:9" x14ac:dyDescent="0.25">
      <c r="E4330" s="135"/>
      <c r="F4330" s="135"/>
      <c r="G4330" s="135"/>
      <c r="H4330" s="135"/>
      <c r="I4330" s="135"/>
    </row>
    <row r="4331" spans="5:9" x14ac:dyDescent="0.25">
      <c r="E4331" s="135"/>
      <c r="F4331" s="135"/>
      <c r="G4331" s="135"/>
      <c r="H4331" s="135"/>
      <c r="I4331" s="135"/>
    </row>
    <row r="4332" spans="5:9" x14ac:dyDescent="0.25">
      <c r="E4332" s="135"/>
      <c r="F4332" s="135"/>
      <c r="G4332" s="135"/>
      <c r="H4332" s="135"/>
      <c r="I4332" s="135"/>
    </row>
    <row r="4333" spans="5:9" x14ac:dyDescent="0.25">
      <c r="E4333" s="135"/>
      <c r="F4333" s="135"/>
      <c r="G4333" s="135"/>
      <c r="H4333" s="135"/>
      <c r="I4333" s="135"/>
    </row>
    <row r="4334" spans="5:9" x14ac:dyDescent="0.25">
      <c r="E4334" s="135"/>
      <c r="F4334" s="135"/>
      <c r="G4334" s="135"/>
      <c r="H4334" s="135"/>
      <c r="I4334" s="135"/>
    </row>
    <row r="4335" spans="5:9" x14ac:dyDescent="0.25">
      <c r="E4335" s="135"/>
      <c r="F4335" s="135"/>
      <c r="G4335" s="135"/>
      <c r="H4335" s="135"/>
      <c r="I4335" s="135"/>
    </row>
    <row r="4336" spans="5:9" x14ac:dyDescent="0.25">
      <c r="E4336" s="135"/>
      <c r="F4336" s="135"/>
      <c r="G4336" s="135"/>
      <c r="H4336" s="135"/>
      <c r="I4336" s="135"/>
    </row>
    <row r="4337" spans="5:9" x14ac:dyDescent="0.25">
      <c r="E4337" s="135"/>
      <c r="F4337" s="135"/>
      <c r="G4337" s="135"/>
      <c r="H4337" s="135"/>
      <c r="I4337" s="135"/>
    </row>
    <row r="4338" spans="5:9" x14ac:dyDescent="0.25">
      <c r="E4338" s="135"/>
      <c r="F4338" s="135"/>
      <c r="G4338" s="135"/>
      <c r="H4338" s="135"/>
      <c r="I4338" s="135"/>
    </row>
    <row r="4339" spans="5:9" x14ac:dyDescent="0.25">
      <c r="E4339" s="135"/>
      <c r="F4339" s="135"/>
      <c r="G4339" s="135"/>
      <c r="H4339" s="135"/>
      <c r="I4339" s="135"/>
    </row>
    <row r="4340" spans="5:9" x14ac:dyDescent="0.25">
      <c r="E4340" s="135"/>
      <c r="F4340" s="135"/>
      <c r="G4340" s="135"/>
      <c r="H4340" s="135"/>
      <c r="I4340" s="135"/>
    </row>
    <row r="4341" spans="5:9" x14ac:dyDescent="0.25">
      <c r="E4341" s="135"/>
      <c r="F4341" s="135"/>
      <c r="G4341" s="135"/>
      <c r="H4341" s="135"/>
      <c r="I4341" s="135"/>
    </row>
    <row r="4342" spans="5:9" x14ac:dyDescent="0.25">
      <c r="E4342" s="135"/>
      <c r="F4342" s="135"/>
      <c r="G4342" s="135"/>
      <c r="H4342" s="135"/>
      <c r="I4342" s="135"/>
    </row>
    <row r="4343" spans="5:9" x14ac:dyDescent="0.25">
      <c r="E4343" s="135"/>
      <c r="F4343" s="135"/>
      <c r="G4343" s="135"/>
      <c r="H4343" s="135"/>
      <c r="I4343" s="135"/>
    </row>
    <row r="4344" spans="5:9" x14ac:dyDescent="0.25">
      <c r="E4344" s="135"/>
      <c r="F4344" s="135"/>
      <c r="G4344" s="135"/>
      <c r="H4344" s="135"/>
      <c r="I4344" s="135"/>
    </row>
    <row r="4345" spans="5:9" x14ac:dyDescent="0.25">
      <c r="E4345" s="135"/>
      <c r="F4345" s="135"/>
      <c r="G4345" s="135"/>
      <c r="H4345" s="135"/>
      <c r="I4345" s="135"/>
    </row>
    <row r="4346" spans="5:9" x14ac:dyDescent="0.25">
      <c r="E4346" s="135"/>
      <c r="F4346" s="135"/>
      <c r="G4346" s="135"/>
      <c r="H4346" s="135"/>
      <c r="I4346" s="135"/>
    </row>
    <row r="4347" spans="5:9" x14ac:dyDescent="0.25">
      <c r="E4347" s="135"/>
      <c r="F4347" s="135"/>
      <c r="G4347" s="135"/>
      <c r="H4347" s="135"/>
      <c r="I4347" s="135"/>
    </row>
    <row r="4348" spans="5:9" x14ac:dyDescent="0.25">
      <c r="E4348" s="135"/>
      <c r="F4348" s="135"/>
      <c r="G4348" s="135"/>
      <c r="H4348" s="135"/>
      <c r="I4348" s="135"/>
    </row>
    <row r="4349" spans="5:9" x14ac:dyDescent="0.25">
      <c r="E4349" s="135"/>
      <c r="F4349" s="135"/>
      <c r="G4349" s="135"/>
      <c r="H4349" s="135"/>
      <c r="I4349" s="135"/>
    </row>
    <row r="4350" spans="5:9" x14ac:dyDescent="0.25">
      <c r="E4350" s="135"/>
      <c r="F4350" s="135"/>
      <c r="G4350" s="135"/>
      <c r="H4350" s="135"/>
      <c r="I4350" s="135"/>
    </row>
    <row r="4351" spans="5:9" x14ac:dyDescent="0.25">
      <c r="E4351" s="135"/>
      <c r="F4351" s="135"/>
      <c r="G4351" s="135"/>
      <c r="H4351" s="135"/>
      <c r="I4351" s="135"/>
    </row>
    <row r="4352" spans="5:9" x14ac:dyDescent="0.25">
      <c r="E4352" s="135"/>
      <c r="F4352" s="135"/>
      <c r="G4352" s="135"/>
      <c r="H4352" s="135"/>
      <c r="I4352" s="135"/>
    </row>
    <row r="4353" spans="5:9" x14ac:dyDescent="0.25">
      <c r="E4353" s="135"/>
      <c r="F4353" s="135"/>
      <c r="G4353" s="135"/>
      <c r="H4353" s="135"/>
      <c r="I4353" s="135"/>
    </row>
    <row r="4354" spans="5:9" x14ac:dyDescent="0.25">
      <c r="E4354" s="135"/>
      <c r="F4354" s="135"/>
      <c r="G4354" s="135"/>
      <c r="H4354" s="135"/>
      <c r="I4354" s="135"/>
    </row>
    <row r="4355" spans="5:9" x14ac:dyDescent="0.25">
      <c r="E4355" s="135"/>
      <c r="F4355" s="135"/>
      <c r="G4355" s="135"/>
      <c r="H4355" s="135"/>
      <c r="I4355" s="135"/>
    </row>
    <row r="4356" spans="5:9" x14ac:dyDescent="0.25">
      <c r="E4356" s="135"/>
      <c r="F4356" s="135"/>
      <c r="G4356" s="135"/>
      <c r="H4356" s="135"/>
      <c r="I4356" s="135"/>
    </row>
    <row r="4357" spans="5:9" x14ac:dyDescent="0.25">
      <c r="E4357" s="135"/>
      <c r="F4357" s="135"/>
      <c r="G4357" s="135"/>
      <c r="H4357" s="135"/>
      <c r="I4357" s="135"/>
    </row>
    <row r="4358" spans="5:9" x14ac:dyDescent="0.25">
      <c r="E4358" s="135"/>
      <c r="F4358" s="135"/>
      <c r="G4358" s="135"/>
      <c r="H4358" s="135"/>
      <c r="I4358" s="135"/>
    </row>
    <row r="4359" spans="5:9" x14ac:dyDescent="0.25">
      <c r="E4359" s="135"/>
      <c r="F4359" s="135"/>
      <c r="G4359" s="135"/>
      <c r="H4359" s="135"/>
      <c r="I4359" s="135"/>
    </row>
    <row r="4360" spans="5:9" x14ac:dyDescent="0.25">
      <c r="E4360" s="135"/>
      <c r="F4360" s="135"/>
      <c r="G4360" s="135"/>
      <c r="H4360" s="135"/>
      <c r="I4360" s="135"/>
    </row>
    <row r="4361" spans="5:9" x14ac:dyDescent="0.25">
      <c r="E4361" s="135"/>
      <c r="F4361" s="135"/>
      <c r="G4361" s="135"/>
      <c r="H4361" s="135"/>
      <c r="I4361" s="135"/>
    </row>
    <row r="4362" spans="5:9" x14ac:dyDescent="0.25">
      <c r="E4362" s="135"/>
      <c r="F4362" s="135"/>
      <c r="G4362" s="135"/>
      <c r="H4362" s="135"/>
      <c r="I4362" s="135"/>
    </row>
    <row r="4363" spans="5:9" x14ac:dyDescent="0.25">
      <c r="E4363" s="135"/>
      <c r="F4363" s="135"/>
      <c r="G4363" s="135"/>
      <c r="H4363" s="135"/>
      <c r="I4363" s="135"/>
    </row>
    <row r="4364" spans="5:9" x14ac:dyDescent="0.25">
      <c r="E4364" s="135"/>
      <c r="F4364" s="135"/>
      <c r="G4364" s="135"/>
      <c r="H4364" s="135"/>
      <c r="I4364" s="135"/>
    </row>
    <row r="4365" spans="5:9" x14ac:dyDescent="0.25">
      <c r="E4365" s="135"/>
      <c r="F4365" s="135"/>
      <c r="G4365" s="135"/>
      <c r="H4365" s="135"/>
      <c r="I4365" s="135"/>
    </row>
    <row r="4366" spans="5:9" x14ac:dyDescent="0.25">
      <c r="E4366" s="135"/>
      <c r="F4366" s="135"/>
      <c r="G4366" s="135"/>
      <c r="H4366" s="135"/>
      <c r="I4366" s="135"/>
    </row>
    <row r="4367" spans="5:9" x14ac:dyDescent="0.25">
      <c r="E4367" s="135"/>
      <c r="F4367" s="135"/>
      <c r="G4367" s="135"/>
      <c r="H4367" s="135"/>
      <c r="I4367" s="135"/>
    </row>
    <row r="4368" spans="5:9" x14ac:dyDescent="0.25">
      <c r="E4368" s="135"/>
      <c r="F4368" s="135"/>
      <c r="G4368" s="135"/>
      <c r="H4368" s="135"/>
      <c r="I4368" s="135"/>
    </row>
    <row r="4369" spans="5:9" x14ac:dyDescent="0.25">
      <c r="E4369" s="135"/>
      <c r="F4369" s="135"/>
      <c r="G4369" s="135"/>
      <c r="H4369" s="135"/>
      <c r="I4369" s="135"/>
    </row>
    <row r="4370" spans="5:9" x14ac:dyDescent="0.25">
      <c r="E4370" s="135"/>
      <c r="F4370" s="135"/>
      <c r="G4370" s="135"/>
      <c r="H4370" s="135"/>
      <c r="I4370" s="135"/>
    </row>
    <row r="4371" spans="5:9" x14ac:dyDescent="0.25">
      <c r="E4371" s="135"/>
      <c r="F4371" s="135"/>
      <c r="G4371" s="135"/>
      <c r="H4371" s="135"/>
      <c r="I4371" s="135"/>
    </row>
    <row r="4372" spans="5:9" x14ac:dyDescent="0.25">
      <c r="E4372" s="135"/>
      <c r="F4372" s="135"/>
      <c r="G4372" s="135"/>
      <c r="H4372" s="135"/>
      <c r="I4372" s="135"/>
    </row>
    <row r="4373" spans="5:9" x14ac:dyDescent="0.25">
      <c r="E4373" s="135"/>
      <c r="F4373" s="135"/>
      <c r="G4373" s="135"/>
      <c r="H4373" s="135"/>
      <c r="I4373" s="135"/>
    </row>
    <row r="4374" spans="5:9" x14ac:dyDescent="0.25">
      <c r="E4374" s="135"/>
      <c r="F4374" s="135"/>
      <c r="G4374" s="135"/>
      <c r="H4374" s="135"/>
      <c r="I4374" s="135"/>
    </row>
    <row r="4375" spans="5:9" x14ac:dyDescent="0.25">
      <c r="E4375" s="135"/>
      <c r="F4375" s="135"/>
      <c r="G4375" s="135"/>
      <c r="H4375" s="135"/>
      <c r="I4375" s="135"/>
    </row>
    <row r="4376" spans="5:9" x14ac:dyDescent="0.25">
      <c r="E4376" s="135"/>
      <c r="F4376" s="135"/>
      <c r="G4376" s="135"/>
      <c r="H4376" s="135"/>
      <c r="I4376" s="135"/>
    </row>
    <row r="4377" spans="5:9" x14ac:dyDescent="0.25">
      <c r="E4377" s="135"/>
      <c r="F4377" s="135"/>
      <c r="G4377" s="135"/>
      <c r="H4377" s="135"/>
      <c r="I4377" s="135"/>
    </row>
    <row r="4378" spans="5:9" x14ac:dyDescent="0.25">
      <c r="E4378" s="135"/>
      <c r="F4378" s="135"/>
      <c r="G4378" s="135"/>
      <c r="H4378" s="135"/>
      <c r="I4378" s="135"/>
    </row>
    <row r="4379" spans="5:9" x14ac:dyDescent="0.25">
      <c r="E4379" s="135"/>
      <c r="F4379" s="135"/>
      <c r="G4379" s="135"/>
      <c r="H4379" s="135"/>
      <c r="I4379" s="135"/>
    </row>
    <row r="4380" spans="5:9" x14ac:dyDescent="0.25">
      <c r="E4380" s="135"/>
      <c r="F4380" s="135"/>
      <c r="G4380" s="135"/>
      <c r="H4380" s="135"/>
      <c r="I4380" s="135"/>
    </row>
    <row r="4381" spans="5:9" x14ac:dyDescent="0.25">
      <c r="E4381" s="135"/>
      <c r="F4381" s="135"/>
      <c r="G4381" s="135"/>
      <c r="H4381" s="135"/>
      <c r="I4381" s="135"/>
    </row>
    <row r="4382" spans="5:9" x14ac:dyDescent="0.25">
      <c r="E4382" s="135"/>
      <c r="F4382" s="135"/>
      <c r="G4382" s="135"/>
      <c r="H4382" s="135"/>
      <c r="I4382" s="135"/>
    </row>
    <row r="4383" spans="5:9" x14ac:dyDescent="0.25">
      <c r="E4383" s="135"/>
      <c r="F4383" s="135"/>
      <c r="G4383" s="135"/>
      <c r="H4383" s="135"/>
      <c r="I4383" s="135"/>
    </row>
    <row r="4384" spans="5:9" x14ac:dyDescent="0.25">
      <c r="E4384" s="135"/>
      <c r="F4384" s="135"/>
      <c r="G4384" s="135"/>
      <c r="H4384" s="135"/>
      <c r="I4384" s="135"/>
    </row>
    <row r="4385" spans="5:9" x14ac:dyDescent="0.25">
      <c r="E4385" s="135"/>
      <c r="F4385" s="135"/>
      <c r="G4385" s="135"/>
      <c r="H4385" s="135"/>
      <c r="I4385" s="135"/>
    </row>
    <row r="4386" spans="5:9" x14ac:dyDescent="0.25">
      <c r="E4386" s="135"/>
      <c r="F4386" s="135"/>
      <c r="G4386" s="135"/>
      <c r="H4386" s="135"/>
      <c r="I4386" s="135"/>
    </row>
    <row r="4387" spans="5:9" x14ac:dyDescent="0.25">
      <c r="E4387" s="135"/>
      <c r="F4387" s="135"/>
      <c r="G4387" s="135"/>
      <c r="H4387" s="135"/>
      <c r="I4387" s="135"/>
    </row>
    <row r="4388" spans="5:9" x14ac:dyDescent="0.25">
      <c r="E4388" s="135"/>
      <c r="F4388" s="135"/>
      <c r="G4388" s="135"/>
      <c r="H4388" s="135"/>
      <c r="I4388" s="135"/>
    </row>
    <row r="4389" spans="5:9" x14ac:dyDescent="0.25">
      <c r="E4389" s="135"/>
      <c r="F4389" s="135"/>
      <c r="G4389" s="135"/>
      <c r="H4389" s="135"/>
      <c r="I4389" s="135"/>
    </row>
    <row r="4390" spans="5:9" x14ac:dyDescent="0.25">
      <c r="E4390" s="135"/>
      <c r="F4390" s="135"/>
      <c r="G4390" s="135"/>
      <c r="H4390" s="135"/>
      <c r="I4390" s="135"/>
    </row>
    <row r="4391" spans="5:9" x14ac:dyDescent="0.25">
      <c r="E4391" s="135"/>
      <c r="F4391" s="135"/>
      <c r="G4391" s="135"/>
      <c r="H4391" s="135"/>
      <c r="I4391" s="135"/>
    </row>
    <row r="4392" spans="5:9" x14ac:dyDescent="0.25">
      <c r="E4392" s="135"/>
      <c r="F4392" s="135"/>
      <c r="G4392" s="135"/>
      <c r="H4392" s="135"/>
      <c r="I4392" s="135"/>
    </row>
    <row r="4393" spans="5:9" x14ac:dyDescent="0.25">
      <c r="E4393" s="135"/>
      <c r="F4393" s="135"/>
      <c r="G4393" s="135"/>
      <c r="H4393" s="135"/>
      <c r="I4393" s="135"/>
    </row>
    <row r="4394" spans="5:9" x14ac:dyDescent="0.25">
      <c r="E4394" s="135"/>
      <c r="F4394" s="135"/>
      <c r="G4394" s="135"/>
      <c r="H4394" s="135"/>
      <c r="I4394" s="135"/>
    </row>
    <row r="4395" spans="5:9" x14ac:dyDescent="0.25">
      <c r="E4395" s="135"/>
      <c r="F4395" s="135"/>
      <c r="G4395" s="135"/>
      <c r="H4395" s="135"/>
      <c r="I4395" s="135"/>
    </row>
    <row r="4396" spans="5:9" x14ac:dyDescent="0.25">
      <c r="E4396" s="135"/>
      <c r="F4396" s="135"/>
      <c r="G4396" s="135"/>
      <c r="H4396" s="135"/>
      <c r="I4396" s="135"/>
    </row>
    <row r="4397" spans="5:9" x14ac:dyDescent="0.25">
      <c r="E4397" s="135"/>
      <c r="F4397" s="135"/>
      <c r="G4397" s="135"/>
      <c r="H4397" s="135"/>
      <c r="I4397" s="135"/>
    </row>
    <row r="4398" spans="5:9" x14ac:dyDescent="0.25">
      <c r="E4398" s="135"/>
      <c r="F4398" s="135"/>
      <c r="G4398" s="135"/>
      <c r="H4398" s="135"/>
      <c r="I4398" s="135"/>
    </row>
    <row r="4399" spans="5:9" x14ac:dyDescent="0.25">
      <c r="E4399" s="135"/>
      <c r="F4399" s="135"/>
      <c r="G4399" s="135"/>
      <c r="H4399" s="135"/>
      <c r="I4399" s="135"/>
    </row>
    <row r="4400" spans="5:9" x14ac:dyDescent="0.25">
      <c r="E4400" s="135"/>
      <c r="F4400" s="135"/>
      <c r="G4400" s="135"/>
      <c r="H4400" s="135"/>
      <c r="I4400" s="135"/>
    </row>
    <row r="4401" spans="5:9" x14ac:dyDescent="0.25">
      <c r="E4401" s="135"/>
      <c r="F4401" s="135"/>
      <c r="G4401" s="135"/>
      <c r="H4401" s="135"/>
      <c r="I4401" s="135"/>
    </row>
    <row r="4402" spans="5:9" x14ac:dyDescent="0.25">
      <c r="E4402" s="135"/>
      <c r="F4402" s="135"/>
      <c r="G4402" s="135"/>
      <c r="H4402" s="135"/>
      <c r="I4402" s="135"/>
    </row>
    <row r="4403" spans="5:9" x14ac:dyDescent="0.25">
      <c r="E4403" s="135"/>
      <c r="F4403" s="135"/>
      <c r="G4403" s="135"/>
      <c r="H4403" s="135"/>
      <c r="I4403" s="135"/>
    </row>
    <row r="4404" spans="5:9" x14ac:dyDescent="0.25">
      <c r="E4404" s="135"/>
      <c r="F4404" s="135"/>
      <c r="G4404" s="135"/>
      <c r="H4404" s="135"/>
      <c r="I4404" s="135"/>
    </row>
    <row r="4405" spans="5:9" x14ac:dyDescent="0.25">
      <c r="E4405" s="135"/>
      <c r="F4405" s="135"/>
      <c r="G4405" s="135"/>
      <c r="H4405" s="135"/>
      <c r="I4405" s="135"/>
    </row>
    <row r="4406" spans="5:9" x14ac:dyDescent="0.25">
      <c r="E4406" s="135"/>
      <c r="F4406" s="135"/>
      <c r="G4406" s="135"/>
      <c r="H4406" s="135"/>
      <c r="I4406" s="135"/>
    </row>
    <row r="4407" spans="5:9" x14ac:dyDescent="0.25">
      <c r="E4407" s="135"/>
      <c r="F4407" s="135"/>
      <c r="G4407" s="135"/>
      <c r="H4407" s="135"/>
      <c r="I4407" s="135"/>
    </row>
    <row r="4408" spans="5:9" x14ac:dyDescent="0.25">
      <c r="E4408" s="135"/>
      <c r="F4408" s="135"/>
      <c r="G4408" s="135"/>
      <c r="H4408" s="135"/>
      <c r="I4408" s="135"/>
    </row>
    <row r="4409" spans="5:9" x14ac:dyDescent="0.25">
      <c r="E4409" s="135"/>
      <c r="F4409" s="135"/>
      <c r="G4409" s="135"/>
      <c r="H4409" s="135"/>
      <c r="I4409" s="135"/>
    </row>
    <row r="4410" spans="5:9" x14ac:dyDescent="0.25">
      <c r="E4410" s="135"/>
      <c r="F4410" s="135"/>
      <c r="G4410" s="135"/>
      <c r="H4410" s="135"/>
      <c r="I4410" s="135"/>
    </row>
    <row r="4411" spans="5:9" x14ac:dyDescent="0.25">
      <c r="E4411" s="135"/>
      <c r="F4411" s="135"/>
      <c r="G4411" s="135"/>
      <c r="H4411" s="135"/>
      <c r="I4411" s="135"/>
    </row>
    <row r="4412" spans="5:9" x14ac:dyDescent="0.25">
      <c r="E4412" s="135"/>
      <c r="F4412" s="135"/>
      <c r="G4412" s="135"/>
      <c r="H4412" s="135"/>
      <c r="I4412" s="135"/>
    </row>
    <row r="4413" spans="5:9" x14ac:dyDescent="0.25">
      <c r="E4413" s="135"/>
      <c r="F4413" s="135"/>
      <c r="G4413" s="135"/>
      <c r="H4413" s="135"/>
      <c r="I4413" s="135"/>
    </row>
    <row r="4414" spans="5:9" x14ac:dyDescent="0.25">
      <c r="E4414" s="135"/>
      <c r="F4414" s="135"/>
      <c r="G4414" s="135"/>
      <c r="H4414" s="135"/>
      <c r="I4414" s="135"/>
    </row>
    <row r="4415" spans="5:9" x14ac:dyDescent="0.25">
      <c r="E4415" s="135"/>
      <c r="F4415" s="135"/>
      <c r="G4415" s="135"/>
      <c r="H4415" s="135"/>
      <c r="I4415" s="135"/>
    </row>
    <row r="4416" spans="5:9" x14ac:dyDescent="0.25">
      <c r="E4416" s="135"/>
      <c r="F4416" s="135"/>
      <c r="G4416" s="135"/>
      <c r="H4416" s="135"/>
      <c r="I4416" s="135"/>
    </row>
    <row r="4417" spans="5:9" x14ac:dyDescent="0.25">
      <c r="E4417" s="135"/>
      <c r="F4417" s="135"/>
      <c r="G4417" s="135"/>
      <c r="H4417" s="135"/>
      <c r="I4417" s="135"/>
    </row>
    <row r="4418" spans="5:9" x14ac:dyDescent="0.25">
      <c r="E4418" s="135"/>
      <c r="F4418" s="135"/>
      <c r="G4418" s="135"/>
      <c r="H4418" s="135"/>
      <c r="I4418" s="135"/>
    </row>
    <row r="4419" spans="5:9" x14ac:dyDescent="0.25">
      <c r="E4419" s="135"/>
      <c r="F4419" s="135"/>
      <c r="G4419" s="135"/>
      <c r="H4419" s="135"/>
      <c r="I4419" s="135"/>
    </row>
    <row r="4420" spans="5:9" x14ac:dyDescent="0.25">
      <c r="E4420" s="135"/>
      <c r="F4420" s="135"/>
      <c r="G4420" s="135"/>
      <c r="H4420" s="135"/>
      <c r="I4420" s="135"/>
    </row>
    <row r="4421" spans="5:9" x14ac:dyDescent="0.25">
      <c r="E4421" s="135"/>
      <c r="F4421" s="135"/>
      <c r="G4421" s="135"/>
      <c r="H4421" s="135"/>
      <c r="I4421" s="135"/>
    </row>
    <row r="4422" spans="5:9" x14ac:dyDescent="0.25">
      <c r="E4422" s="135"/>
      <c r="F4422" s="135"/>
      <c r="G4422" s="135"/>
      <c r="H4422" s="135"/>
      <c r="I4422" s="135"/>
    </row>
    <row r="4423" spans="5:9" x14ac:dyDescent="0.25">
      <c r="E4423" s="135"/>
      <c r="F4423" s="135"/>
      <c r="G4423" s="135"/>
      <c r="H4423" s="135"/>
      <c r="I4423" s="135"/>
    </row>
    <row r="4424" spans="5:9" x14ac:dyDescent="0.25">
      <c r="E4424" s="135"/>
      <c r="F4424" s="135"/>
      <c r="G4424" s="135"/>
      <c r="H4424" s="135"/>
      <c r="I4424" s="135"/>
    </row>
    <row r="4425" spans="5:9" x14ac:dyDescent="0.25">
      <c r="E4425" s="135"/>
      <c r="F4425" s="135"/>
      <c r="G4425" s="135"/>
      <c r="H4425" s="135"/>
      <c r="I4425" s="135"/>
    </row>
    <row r="4426" spans="5:9" x14ac:dyDescent="0.25">
      <c r="E4426" s="135"/>
      <c r="F4426" s="135"/>
      <c r="G4426" s="135"/>
      <c r="H4426" s="135"/>
      <c r="I4426" s="135"/>
    </row>
    <row r="4427" spans="5:9" x14ac:dyDescent="0.25">
      <c r="E4427" s="135"/>
      <c r="F4427" s="135"/>
      <c r="G4427" s="135"/>
      <c r="H4427" s="135"/>
      <c r="I4427" s="135"/>
    </row>
    <row r="4428" spans="5:9" x14ac:dyDescent="0.25">
      <c r="E4428" s="135"/>
      <c r="F4428" s="135"/>
      <c r="G4428" s="135"/>
      <c r="H4428" s="135"/>
      <c r="I4428" s="135"/>
    </row>
    <row r="4429" spans="5:9" x14ac:dyDescent="0.25">
      <c r="E4429" s="135"/>
      <c r="F4429" s="135"/>
      <c r="G4429" s="135"/>
      <c r="H4429" s="135"/>
      <c r="I4429" s="135"/>
    </row>
    <row r="4430" spans="5:9" x14ac:dyDescent="0.25">
      <c r="E4430" s="135"/>
      <c r="F4430" s="135"/>
      <c r="G4430" s="135"/>
      <c r="H4430" s="135"/>
      <c r="I4430" s="135"/>
    </row>
    <row r="4431" spans="5:9" x14ac:dyDescent="0.25">
      <c r="E4431" s="135"/>
      <c r="F4431" s="135"/>
      <c r="G4431" s="135"/>
      <c r="H4431" s="135"/>
      <c r="I4431" s="135"/>
    </row>
    <row r="4432" spans="5:9" x14ac:dyDescent="0.25">
      <c r="E4432" s="135"/>
      <c r="F4432" s="135"/>
      <c r="G4432" s="135"/>
      <c r="H4432" s="135"/>
      <c r="I4432" s="135"/>
    </row>
    <row r="4433" spans="5:9" x14ac:dyDescent="0.25">
      <c r="E4433" s="135"/>
      <c r="F4433" s="135"/>
      <c r="G4433" s="135"/>
      <c r="H4433" s="135"/>
      <c r="I4433" s="135"/>
    </row>
    <row r="4434" spans="5:9" x14ac:dyDescent="0.25">
      <c r="E4434" s="135"/>
      <c r="F4434" s="135"/>
      <c r="G4434" s="135"/>
      <c r="H4434" s="135"/>
      <c r="I4434" s="135"/>
    </row>
    <row r="4435" spans="5:9" x14ac:dyDescent="0.25">
      <c r="E4435" s="135"/>
      <c r="F4435" s="135"/>
      <c r="G4435" s="135"/>
      <c r="H4435" s="135"/>
      <c r="I4435" s="135"/>
    </row>
    <row r="4436" spans="5:9" x14ac:dyDescent="0.25">
      <c r="E4436" s="135"/>
      <c r="F4436" s="135"/>
      <c r="G4436" s="135"/>
      <c r="H4436" s="135"/>
      <c r="I4436" s="135"/>
    </row>
    <row r="4437" spans="5:9" x14ac:dyDescent="0.25">
      <c r="E4437" s="135"/>
      <c r="F4437" s="135"/>
      <c r="G4437" s="135"/>
      <c r="H4437" s="135"/>
      <c r="I4437" s="135"/>
    </row>
    <row r="4438" spans="5:9" x14ac:dyDescent="0.25">
      <c r="E4438" s="135"/>
      <c r="F4438" s="135"/>
      <c r="G4438" s="135"/>
      <c r="H4438" s="135"/>
      <c r="I4438" s="135"/>
    </row>
    <row r="4439" spans="5:9" x14ac:dyDescent="0.25">
      <c r="E4439" s="135"/>
      <c r="F4439" s="135"/>
      <c r="G4439" s="135"/>
      <c r="H4439" s="135"/>
      <c r="I4439" s="135"/>
    </row>
    <row r="4440" spans="5:9" x14ac:dyDescent="0.25">
      <c r="E4440" s="135"/>
      <c r="F4440" s="135"/>
      <c r="G4440" s="135"/>
      <c r="H4440" s="135"/>
      <c r="I4440" s="135"/>
    </row>
    <row r="4441" spans="5:9" x14ac:dyDescent="0.25">
      <c r="E4441" s="135"/>
      <c r="F4441" s="135"/>
      <c r="G4441" s="135"/>
      <c r="H4441" s="135"/>
      <c r="I4441" s="135"/>
    </row>
    <row r="4442" spans="5:9" x14ac:dyDescent="0.25">
      <c r="E4442" s="135"/>
      <c r="F4442" s="135"/>
      <c r="G4442" s="135"/>
      <c r="H4442" s="135"/>
      <c r="I4442" s="135"/>
    </row>
    <row r="4443" spans="5:9" x14ac:dyDescent="0.25">
      <c r="E4443" s="135"/>
      <c r="F4443" s="135"/>
      <c r="G4443" s="135"/>
      <c r="H4443" s="135"/>
      <c r="I4443" s="135"/>
    </row>
    <row r="4444" spans="5:9" x14ac:dyDescent="0.25">
      <c r="E4444" s="135"/>
      <c r="F4444" s="135"/>
      <c r="G4444" s="135"/>
      <c r="H4444" s="135"/>
      <c r="I4444" s="135"/>
    </row>
    <row r="4445" spans="5:9" x14ac:dyDescent="0.25">
      <c r="E4445" s="135"/>
      <c r="F4445" s="135"/>
      <c r="G4445" s="135"/>
      <c r="H4445" s="135"/>
      <c r="I4445" s="135"/>
    </row>
    <row r="4446" spans="5:9" x14ac:dyDescent="0.25">
      <c r="E4446" s="135"/>
      <c r="F4446" s="135"/>
      <c r="G4446" s="135"/>
      <c r="H4446" s="135"/>
      <c r="I4446" s="135"/>
    </row>
    <row r="4447" spans="5:9" x14ac:dyDescent="0.25">
      <c r="E4447" s="135"/>
      <c r="F4447" s="135"/>
      <c r="G4447" s="135"/>
      <c r="H4447" s="135"/>
      <c r="I4447" s="135"/>
    </row>
    <row r="4448" spans="5:9" x14ac:dyDescent="0.25">
      <c r="E4448" s="135"/>
      <c r="F4448" s="135"/>
      <c r="G4448" s="135"/>
      <c r="H4448" s="135"/>
      <c r="I4448" s="135"/>
    </row>
    <row r="4449" spans="5:9" x14ac:dyDescent="0.25">
      <c r="E4449" s="135"/>
      <c r="F4449" s="135"/>
      <c r="G4449" s="135"/>
      <c r="H4449" s="135"/>
      <c r="I4449" s="135"/>
    </row>
    <row r="4450" spans="5:9" x14ac:dyDescent="0.25">
      <c r="E4450" s="135"/>
      <c r="F4450" s="135"/>
      <c r="G4450" s="135"/>
      <c r="H4450" s="135"/>
      <c r="I4450" s="135"/>
    </row>
    <row r="4451" spans="5:9" x14ac:dyDescent="0.25">
      <c r="E4451" s="135"/>
      <c r="F4451" s="135"/>
      <c r="G4451" s="135"/>
      <c r="H4451" s="135"/>
      <c r="I4451" s="135"/>
    </row>
    <row r="4452" spans="5:9" x14ac:dyDescent="0.25">
      <c r="E4452" s="135"/>
      <c r="F4452" s="135"/>
      <c r="G4452" s="135"/>
      <c r="H4452" s="135"/>
      <c r="I4452" s="135"/>
    </row>
    <row r="4453" spans="5:9" x14ac:dyDescent="0.25">
      <c r="E4453" s="135"/>
      <c r="F4453" s="135"/>
      <c r="G4453" s="135"/>
      <c r="H4453" s="135"/>
      <c r="I4453" s="135"/>
    </row>
    <row r="4454" spans="5:9" x14ac:dyDescent="0.25">
      <c r="E4454" s="135"/>
      <c r="F4454" s="135"/>
      <c r="G4454" s="135"/>
      <c r="H4454" s="135"/>
      <c r="I4454" s="135"/>
    </row>
    <row r="4455" spans="5:9" x14ac:dyDescent="0.25">
      <c r="E4455" s="135"/>
      <c r="F4455" s="135"/>
      <c r="G4455" s="135"/>
      <c r="H4455" s="135"/>
      <c r="I4455" s="135"/>
    </row>
    <row r="4456" spans="5:9" x14ac:dyDescent="0.25">
      <c r="E4456" s="135"/>
      <c r="F4456" s="135"/>
      <c r="G4456" s="135"/>
      <c r="H4456" s="135"/>
      <c r="I4456" s="135"/>
    </row>
    <row r="4457" spans="5:9" x14ac:dyDescent="0.25">
      <c r="E4457" s="135"/>
      <c r="F4457" s="135"/>
      <c r="G4457" s="135"/>
      <c r="H4457" s="135"/>
      <c r="I4457" s="135"/>
    </row>
    <row r="4458" spans="5:9" x14ac:dyDescent="0.25">
      <c r="E4458" s="135"/>
      <c r="F4458" s="135"/>
      <c r="G4458" s="135"/>
      <c r="H4458" s="135"/>
      <c r="I4458" s="135"/>
    </row>
    <row r="4459" spans="5:9" x14ac:dyDescent="0.25">
      <c r="E4459" s="135"/>
      <c r="F4459" s="135"/>
      <c r="G4459" s="135"/>
      <c r="H4459" s="135"/>
      <c r="I4459" s="135"/>
    </row>
    <row r="4460" spans="5:9" x14ac:dyDescent="0.25">
      <c r="E4460" s="135"/>
      <c r="F4460" s="135"/>
      <c r="G4460" s="135"/>
      <c r="H4460" s="135"/>
      <c r="I4460" s="135"/>
    </row>
    <row r="4461" spans="5:9" x14ac:dyDescent="0.25">
      <c r="E4461" s="135"/>
      <c r="F4461" s="135"/>
      <c r="G4461" s="135"/>
      <c r="H4461" s="135"/>
      <c r="I4461" s="135"/>
    </row>
    <row r="4462" spans="5:9" x14ac:dyDescent="0.25">
      <c r="E4462" s="135"/>
      <c r="F4462" s="135"/>
      <c r="G4462" s="135"/>
      <c r="H4462" s="135"/>
      <c r="I4462" s="135"/>
    </row>
    <row r="4463" spans="5:9" x14ac:dyDescent="0.25">
      <c r="E4463" s="135"/>
      <c r="F4463" s="135"/>
      <c r="G4463" s="135"/>
      <c r="H4463" s="135"/>
      <c r="I4463" s="135"/>
    </row>
    <row r="4464" spans="5:9" x14ac:dyDescent="0.25">
      <c r="E4464" s="135"/>
      <c r="F4464" s="135"/>
      <c r="G4464" s="135"/>
      <c r="H4464" s="135"/>
      <c r="I4464" s="135"/>
    </row>
    <row r="4465" spans="5:9" x14ac:dyDescent="0.25">
      <c r="E4465" s="135"/>
      <c r="F4465" s="135"/>
      <c r="G4465" s="135"/>
      <c r="H4465" s="135"/>
      <c r="I4465" s="135"/>
    </row>
    <row r="4466" spans="5:9" x14ac:dyDescent="0.25">
      <c r="E4466" s="135"/>
      <c r="F4466" s="135"/>
      <c r="G4466" s="135"/>
      <c r="H4466" s="135"/>
      <c r="I4466" s="135"/>
    </row>
    <row r="4467" spans="5:9" x14ac:dyDescent="0.25">
      <c r="E4467" s="135"/>
      <c r="F4467" s="135"/>
      <c r="G4467" s="135"/>
      <c r="H4467" s="135"/>
      <c r="I4467" s="135"/>
    </row>
    <row r="4468" spans="5:9" x14ac:dyDescent="0.25">
      <c r="E4468" s="135"/>
      <c r="F4468" s="135"/>
      <c r="G4468" s="135"/>
      <c r="H4468" s="135"/>
      <c r="I4468" s="135"/>
    </row>
    <row r="4469" spans="5:9" x14ac:dyDescent="0.25">
      <c r="E4469" s="135"/>
      <c r="F4469" s="135"/>
      <c r="G4469" s="135"/>
      <c r="H4469" s="135"/>
      <c r="I4469" s="135"/>
    </row>
    <row r="4470" spans="5:9" x14ac:dyDescent="0.25">
      <c r="E4470" s="135"/>
      <c r="F4470" s="135"/>
      <c r="G4470" s="135"/>
      <c r="H4470" s="135"/>
      <c r="I4470" s="135"/>
    </row>
    <row r="4471" spans="5:9" x14ac:dyDescent="0.25">
      <c r="E4471" s="135"/>
      <c r="F4471" s="135"/>
      <c r="G4471" s="135"/>
      <c r="H4471" s="135"/>
      <c r="I4471" s="135"/>
    </row>
    <row r="4472" spans="5:9" x14ac:dyDescent="0.25">
      <c r="E4472" s="135"/>
      <c r="F4472" s="135"/>
      <c r="G4472" s="135"/>
      <c r="H4472" s="135"/>
      <c r="I4472" s="135"/>
    </row>
    <row r="4473" spans="5:9" x14ac:dyDescent="0.25">
      <c r="E4473" s="135"/>
      <c r="F4473" s="135"/>
      <c r="G4473" s="135"/>
      <c r="H4473" s="135"/>
      <c r="I4473" s="135"/>
    </row>
    <row r="4474" spans="5:9" x14ac:dyDescent="0.25">
      <c r="E4474" s="135"/>
      <c r="F4474" s="135"/>
      <c r="G4474" s="135"/>
      <c r="H4474" s="135"/>
      <c r="I4474" s="135"/>
    </row>
    <row r="4475" spans="5:9" x14ac:dyDescent="0.25">
      <c r="E4475" s="135"/>
      <c r="F4475" s="135"/>
      <c r="G4475" s="135"/>
      <c r="H4475" s="135"/>
      <c r="I4475" s="135"/>
    </row>
    <row r="4476" spans="5:9" x14ac:dyDescent="0.25">
      <c r="E4476" s="135"/>
      <c r="F4476" s="135"/>
      <c r="G4476" s="135"/>
      <c r="H4476" s="135"/>
      <c r="I4476" s="135"/>
    </row>
    <row r="4477" spans="5:9" x14ac:dyDescent="0.25">
      <c r="E4477" s="135"/>
      <c r="F4477" s="135"/>
      <c r="G4477" s="135"/>
      <c r="H4477" s="135"/>
      <c r="I4477" s="135"/>
    </row>
    <row r="4478" spans="5:9" x14ac:dyDescent="0.25">
      <c r="E4478" s="135"/>
      <c r="F4478" s="135"/>
      <c r="G4478" s="135"/>
      <c r="H4478" s="135"/>
      <c r="I4478" s="135"/>
    </row>
    <row r="4479" spans="5:9" x14ac:dyDescent="0.25">
      <c r="E4479" s="135"/>
      <c r="F4479" s="135"/>
      <c r="G4479" s="135"/>
      <c r="H4479" s="135"/>
      <c r="I4479" s="135"/>
    </row>
    <row r="4480" spans="5:9" x14ac:dyDescent="0.25">
      <c r="E4480" s="135"/>
      <c r="F4480" s="135"/>
      <c r="G4480" s="135"/>
      <c r="H4480" s="135"/>
      <c r="I4480" s="135"/>
    </row>
    <row r="4481" spans="5:9" x14ac:dyDescent="0.25">
      <c r="E4481" s="135"/>
      <c r="F4481" s="135"/>
      <c r="G4481" s="135"/>
      <c r="H4481" s="135"/>
      <c r="I4481" s="135"/>
    </row>
    <row r="4482" spans="5:9" x14ac:dyDescent="0.25">
      <c r="E4482" s="135"/>
      <c r="F4482" s="135"/>
      <c r="G4482" s="135"/>
      <c r="H4482" s="135"/>
      <c r="I4482" s="135"/>
    </row>
    <row r="4483" spans="5:9" x14ac:dyDescent="0.25">
      <c r="E4483" s="135"/>
      <c r="F4483" s="135"/>
      <c r="G4483" s="135"/>
      <c r="H4483" s="135"/>
      <c r="I4483" s="135"/>
    </row>
    <row r="4484" spans="5:9" x14ac:dyDescent="0.25">
      <c r="E4484" s="135"/>
      <c r="F4484" s="135"/>
      <c r="G4484" s="135"/>
      <c r="H4484" s="135"/>
      <c r="I4484" s="135"/>
    </row>
    <row r="4485" spans="5:9" x14ac:dyDescent="0.25">
      <c r="E4485" s="135"/>
      <c r="F4485" s="135"/>
      <c r="G4485" s="135"/>
      <c r="H4485" s="135"/>
      <c r="I4485" s="135"/>
    </row>
    <row r="4486" spans="5:9" x14ac:dyDescent="0.25">
      <c r="E4486" s="135"/>
      <c r="F4486" s="135"/>
      <c r="G4486" s="135"/>
      <c r="H4486" s="135"/>
      <c r="I4486" s="135"/>
    </row>
    <row r="4487" spans="5:9" x14ac:dyDescent="0.25">
      <c r="E4487" s="135"/>
      <c r="F4487" s="135"/>
      <c r="G4487" s="135"/>
      <c r="H4487" s="135"/>
      <c r="I4487" s="135"/>
    </row>
    <row r="4488" spans="5:9" x14ac:dyDescent="0.25">
      <c r="E4488" s="135"/>
      <c r="F4488" s="135"/>
      <c r="G4488" s="135"/>
      <c r="H4488" s="135"/>
      <c r="I4488" s="135"/>
    </row>
    <row r="4489" spans="5:9" x14ac:dyDescent="0.25">
      <c r="E4489" s="135"/>
      <c r="F4489" s="135"/>
      <c r="G4489" s="135"/>
      <c r="H4489" s="135"/>
      <c r="I4489" s="135"/>
    </row>
    <row r="4490" spans="5:9" x14ac:dyDescent="0.25">
      <c r="E4490" s="135"/>
      <c r="F4490" s="135"/>
      <c r="G4490" s="135"/>
      <c r="H4490" s="135"/>
      <c r="I4490" s="135"/>
    </row>
    <row r="4491" spans="5:9" x14ac:dyDescent="0.25">
      <c r="E4491" s="135"/>
      <c r="F4491" s="135"/>
      <c r="G4491" s="135"/>
      <c r="H4491" s="135"/>
      <c r="I4491" s="135"/>
    </row>
    <row r="4492" spans="5:9" x14ac:dyDescent="0.25">
      <c r="E4492" s="135"/>
      <c r="F4492" s="135"/>
      <c r="G4492" s="135"/>
      <c r="H4492" s="135"/>
      <c r="I4492" s="135"/>
    </row>
    <row r="4493" spans="5:9" x14ac:dyDescent="0.25">
      <c r="E4493" s="135"/>
      <c r="F4493" s="135"/>
      <c r="G4493" s="135"/>
      <c r="H4493" s="135"/>
      <c r="I4493" s="135"/>
    </row>
    <row r="4494" spans="5:9" x14ac:dyDescent="0.25">
      <c r="E4494" s="135"/>
      <c r="F4494" s="135"/>
      <c r="G4494" s="135"/>
      <c r="H4494" s="135"/>
      <c r="I4494" s="135"/>
    </row>
    <row r="4495" spans="5:9" x14ac:dyDescent="0.25">
      <c r="E4495" s="135"/>
      <c r="F4495" s="135"/>
      <c r="G4495" s="135"/>
      <c r="H4495" s="135"/>
      <c r="I4495" s="135"/>
    </row>
    <row r="4496" spans="5:9" x14ac:dyDescent="0.25">
      <c r="E4496" s="135"/>
      <c r="F4496" s="135"/>
      <c r="G4496" s="135"/>
      <c r="H4496" s="135"/>
      <c r="I4496" s="135"/>
    </row>
    <row r="4497" spans="5:9" x14ac:dyDescent="0.25">
      <c r="E4497" s="135"/>
      <c r="F4497" s="135"/>
      <c r="G4497" s="135"/>
      <c r="H4497" s="135"/>
      <c r="I4497" s="135"/>
    </row>
    <row r="4498" spans="5:9" x14ac:dyDescent="0.25">
      <c r="E4498" s="135"/>
      <c r="F4498" s="135"/>
      <c r="G4498" s="135"/>
      <c r="H4498" s="135"/>
      <c r="I4498" s="135"/>
    </row>
    <row r="4499" spans="5:9" x14ac:dyDescent="0.25">
      <c r="E4499" s="135"/>
      <c r="F4499" s="135"/>
      <c r="G4499" s="135"/>
      <c r="H4499" s="135"/>
      <c r="I4499" s="135"/>
    </row>
    <row r="4500" spans="5:9" x14ac:dyDescent="0.25">
      <c r="E4500" s="135"/>
      <c r="F4500" s="135"/>
      <c r="G4500" s="135"/>
      <c r="H4500" s="135"/>
      <c r="I4500" s="135"/>
    </row>
    <row r="4501" spans="5:9" x14ac:dyDescent="0.25">
      <c r="E4501" s="135"/>
      <c r="F4501" s="135"/>
      <c r="G4501" s="135"/>
      <c r="H4501" s="135"/>
      <c r="I4501" s="135"/>
    </row>
    <row r="4502" spans="5:9" x14ac:dyDescent="0.25">
      <c r="E4502" s="135"/>
      <c r="F4502" s="135"/>
      <c r="G4502" s="135"/>
      <c r="H4502" s="135"/>
      <c r="I4502" s="135"/>
    </row>
    <row r="4503" spans="5:9" x14ac:dyDescent="0.25">
      <c r="E4503" s="135"/>
      <c r="F4503" s="135"/>
      <c r="G4503" s="135"/>
      <c r="H4503" s="135"/>
      <c r="I4503" s="135"/>
    </row>
    <row r="4504" spans="5:9" x14ac:dyDescent="0.25">
      <c r="E4504" s="135"/>
      <c r="F4504" s="135"/>
      <c r="G4504" s="135"/>
      <c r="H4504" s="135"/>
      <c r="I4504" s="135"/>
    </row>
    <row r="4505" spans="5:9" x14ac:dyDescent="0.25">
      <c r="E4505" s="135"/>
      <c r="F4505" s="135"/>
      <c r="G4505" s="135"/>
      <c r="H4505" s="135"/>
      <c r="I4505" s="135"/>
    </row>
    <row r="4506" spans="5:9" x14ac:dyDescent="0.25">
      <c r="E4506" s="135"/>
      <c r="F4506" s="135"/>
      <c r="G4506" s="135"/>
      <c r="H4506" s="135"/>
      <c r="I4506" s="135"/>
    </row>
    <row r="4507" spans="5:9" x14ac:dyDescent="0.25">
      <c r="E4507" s="135"/>
      <c r="F4507" s="135"/>
      <c r="G4507" s="135"/>
      <c r="H4507" s="135"/>
      <c r="I4507" s="135"/>
    </row>
    <row r="4508" spans="5:9" x14ac:dyDescent="0.25">
      <c r="E4508" s="135"/>
      <c r="F4508" s="135"/>
      <c r="G4508" s="135"/>
      <c r="H4508" s="135"/>
      <c r="I4508" s="135"/>
    </row>
    <row r="4509" spans="5:9" x14ac:dyDescent="0.25">
      <c r="E4509" s="135"/>
      <c r="F4509" s="135"/>
      <c r="G4509" s="135"/>
      <c r="H4509" s="135"/>
      <c r="I4509" s="135"/>
    </row>
    <row r="4510" spans="5:9" x14ac:dyDescent="0.25">
      <c r="E4510" s="135"/>
      <c r="F4510" s="135"/>
      <c r="G4510" s="135"/>
      <c r="H4510" s="135"/>
      <c r="I4510" s="135"/>
    </row>
    <row r="4511" spans="5:9" x14ac:dyDescent="0.25">
      <c r="E4511" s="135"/>
      <c r="F4511" s="135"/>
      <c r="G4511" s="135"/>
      <c r="H4511" s="135"/>
      <c r="I4511" s="135"/>
    </row>
    <row r="4512" spans="5:9" x14ac:dyDescent="0.25">
      <c r="E4512" s="135"/>
      <c r="F4512" s="135"/>
      <c r="G4512" s="135"/>
      <c r="H4512" s="135"/>
      <c r="I4512" s="135"/>
    </row>
    <row r="4513" spans="5:9" x14ac:dyDescent="0.25">
      <c r="E4513" s="135"/>
      <c r="F4513" s="135"/>
      <c r="G4513" s="135"/>
      <c r="H4513" s="135"/>
      <c r="I4513" s="135"/>
    </row>
    <row r="4514" spans="5:9" x14ac:dyDescent="0.25">
      <c r="E4514" s="135"/>
      <c r="F4514" s="135"/>
      <c r="G4514" s="135"/>
      <c r="H4514" s="135"/>
      <c r="I4514" s="135"/>
    </row>
    <row r="4515" spans="5:9" x14ac:dyDescent="0.25">
      <c r="E4515" s="135"/>
      <c r="F4515" s="135"/>
      <c r="G4515" s="135"/>
      <c r="H4515" s="135"/>
      <c r="I4515" s="135"/>
    </row>
    <row r="4516" spans="5:9" x14ac:dyDescent="0.25">
      <c r="E4516" s="135"/>
      <c r="F4516" s="135"/>
      <c r="G4516" s="135"/>
      <c r="H4516" s="135"/>
      <c r="I4516" s="135"/>
    </row>
    <row r="4517" spans="5:9" x14ac:dyDescent="0.25">
      <c r="E4517" s="135"/>
      <c r="F4517" s="135"/>
      <c r="G4517" s="135"/>
      <c r="H4517" s="135"/>
      <c r="I4517" s="135"/>
    </row>
    <row r="4518" spans="5:9" x14ac:dyDescent="0.25">
      <c r="E4518" s="135"/>
      <c r="F4518" s="135"/>
      <c r="G4518" s="135"/>
      <c r="H4518" s="135"/>
      <c r="I4518" s="135"/>
    </row>
    <row r="4519" spans="5:9" x14ac:dyDescent="0.25">
      <c r="E4519" s="135"/>
      <c r="F4519" s="135"/>
      <c r="G4519" s="135"/>
      <c r="H4519" s="135"/>
      <c r="I4519" s="135"/>
    </row>
    <row r="4520" spans="5:9" x14ac:dyDescent="0.25">
      <c r="E4520" s="135"/>
      <c r="F4520" s="135"/>
      <c r="G4520" s="135"/>
      <c r="H4520" s="135"/>
      <c r="I4520" s="135"/>
    </row>
    <row r="4521" spans="5:9" x14ac:dyDescent="0.25">
      <c r="E4521" s="135"/>
      <c r="F4521" s="135"/>
      <c r="G4521" s="135"/>
      <c r="H4521" s="135"/>
      <c r="I4521" s="135"/>
    </row>
    <row r="4522" spans="5:9" x14ac:dyDescent="0.25">
      <c r="E4522" s="135"/>
      <c r="F4522" s="135"/>
      <c r="G4522" s="135"/>
      <c r="H4522" s="135"/>
      <c r="I4522" s="135"/>
    </row>
    <row r="4523" spans="5:9" x14ac:dyDescent="0.25">
      <c r="E4523" s="135"/>
      <c r="F4523" s="135"/>
      <c r="G4523" s="135"/>
      <c r="H4523" s="135"/>
      <c r="I4523" s="135"/>
    </row>
    <row r="4524" spans="5:9" x14ac:dyDescent="0.25">
      <c r="E4524" s="135"/>
      <c r="F4524" s="135"/>
      <c r="G4524" s="135"/>
      <c r="H4524" s="135"/>
      <c r="I4524" s="135"/>
    </row>
    <row r="4525" spans="5:9" x14ac:dyDescent="0.25">
      <c r="E4525" s="135"/>
      <c r="F4525" s="135"/>
      <c r="G4525" s="135"/>
      <c r="H4525" s="135"/>
      <c r="I4525" s="135"/>
    </row>
    <row r="4526" spans="5:9" x14ac:dyDescent="0.25">
      <c r="E4526" s="135"/>
      <c r="F4526" s="135"/>
      <c r="G4526" s="135"/>
      <c r="H4526" s="135"/>
      <c r="I4526" s="135"/>
    </row>
    <row r="4527" spans="5:9" x14ac:dyDescent="0.25">
      <c r="E4527" s="135"/>
      <c r="F4527" s="135"/>
      <c r="G4527" s="135"/>
      <c r="H4527" s="135"/>
      <c r="I4527" s="135"/>
    </row>
    <row r="4528" spans="5:9" x14ac:dyDescent="0.25">
      <c r="E4528" s="135"/>
      <c r="F4528" s="135"/>
      <c r="G4528" s="135"/>
      <c r="H4528" s="135"/>
      <c r="I4528" s="135"/>
    </row>
    <row r="4529" spans="5:9" x14ac:dyDescent="0.25">
      <c r="E4529" s="135"/>
      <c r="F4529" s="135"/>
      <c r="G4529" s="135"/>
      <c r="H4529" s="135"/>
      <c r="I4529" s="135"/>
    </row>
    <row r="4530" spans="5:9" x14ac:dyDescent="0.25">
      <c r="E4530" s="135"/>
      <c r="F4530" s="135"/>
      <c r="G4530" s="135"/>
      <c r="H4530" s="135"/>
      <c r="I4530" s="135"/>
    </row>
    <row r="4531" spans="5:9" x14ac:dyDescent="0.25">
      <c r="E4531" s="135"/>
      <c r="F4531" s="135"/>
      <c r="G4531" s="135"/>
      <c r="H4531" s="135"/>
      <c r="I4531" s="135"/>
    </row>
    <row r="4532" spans="5:9" x14ac:dyDescent="0.25">
      <c r="E4532" s="135"/>
      <c r="F4532" s="135"/>
      <c r="G4532" s="135"/>
      <c r="H4532" s="135"/>
      <c r="I4532" s="135"/>
    </row>
    <row r="4533" spans="5:9" x14ac:dyDescent="0.25">
      <c r="E4533" s="135"/>
      <c r="F4533" s="135"/>
      <c r="G4533" s="135"/>
      <c r="H4533" s="135"/>
      <c r="I4533" s="135"/>
    </row>
    <row r="4534" spans="5:9" x14ac:dyDescent="0.25">
      <c r="E4534" s="135"/>
      <c r="F4534" s="135"/>
      <c r="G4534" s="135"/>
      <c r="H4534" s="135"/>
      <c r="I4534" s="135"/>
    </row>
    <row r="4535" spans="5:9" x14ac:dyDescent="0.25">
      <c r="E4535" s="135"/>
      <c r="F4535" s="135"/>
      <c r="G4535" s="135"/>
      <c r="H4535" s="135"/>
      <c r="I4535" s="135"/>
    </row>
    <row r="4536" spans="5:9" x14ac:dyDescent="0.25">
      <c r="E4536" s="135"/>
      <c r="F4536" s="135"/>
      <c r="G4536" s="135"/>
      <c r="H4536" s="135"/>
      <c r="I4536" s="135"/>
    </row>
    <row r="4537" spans="5:9" x14ac:dyDescent="0.25">
      <c r="E4537" s="135"/>
      <c r="F4537" s="135"/>
      <c r="G4537" s="135"/>
      <c r="H4537" s="135"/>
      <c r="I4537" s="135"/>
    </row>
    <row r="4538" spans="5:9" x14ac:dyDescent="0.25">
      <c r="E4538" s="135"/>
      <c r="F4538" s="135"/>
      <c r="G4538" s="135"/>
      <c r="H4538" s="135"/>
      <c r="I4538" s="135"/>
    </row>
    <row r="4539" spans="5:9" x14ac:dyDescent="0.25">
      <c r="E4539" s="135"/>
      <c r="F4539" s="135"/>
      <c r="G4539" s="135"/>
      <c r="H4539" s="135"/>
      <c r="I4539" s="135"/>
    </row>
    <row r="4540" spans="5:9" x14ac:dyDescent="0.25">
      <c r="E4540" s="135"/>
      <c r="F4540" s="135"/>
      <c r="G4540" s="135"/>
      <c r="H4540" s="135"/>
      <c r="I4540" s="135"/>
    </row>
    <row r="4541" spans="5:9" x14ac:dyDescent="0.25">
      <c r="E4541" s="135"/>
      <c r="F4541" s="135"/>
      <c r="G4541" s="135"/>
      <c r="H4541" s="135"/>
      <c r="I4541" s="135"/>
    </row>
    <row r="4542" spans="5:9" x14ac:dyDescent="0.25">
      <c r="E4542" s="135"/>
      <c r="F4542" s="135"/>
      <c r="G4542" s="135"/>
      <c r="H4542" s="135"/>
      <c r="I4542" s="135"/>
    </row>
    <row r="4543" spans="5:9" x14ac:dyDescent="0.25">
      <c r="E4543" s="135"/>
      <c r="F4543" s="135"/>
      <c r="G4543" s="135"/>
      <c r="H4543" s="135"/>
      <c r="I4543" s="135"/>
    </row>
    <row r="4544" spans="5:9" x14ac:dyDescent="0.25">
      <c r="E4544" s="135"/>
      <c r="F4544" s="135"/>
      <c r="G4544" s="135"/>
      <c r="H4544" s="135"/>
      <c r="I4544" s="135"/>
    </row>
    <row r="4545" spans="5:9" x14ac:dyDescent="0.25">
      <c r="E4545" s="135"/>
      <c r="F4545" s="135"/>
      <c r="G4545" s="135"/>
      <c r="H4545" s="135"/>
      <c r="I4545" s="135"/>
    </row>
    <row r="4546" spans="5:9" x14ac:dyDescent="0.25">
      <c r="E4546" s="135"/>
      <c r="F4546" s="135"/>
      <c r="G4546" s="135"/>
      <c r="H4546" s="135"/>
      <c r="I4546" s="135"/>
    </row>
    <row r="4547" spans="5:9" x14ac:dyDescent="0.25">
      <c r="E4547" s="135"/>
      <c r="F4547" s="135"/>
      <c r="G4547" s="135"/>
      <c r="H4547" s="135"/>
      <c r="I4547" s="135"/>
    </row>
    <row r="4548" spans="5:9" x14ac:dyDescent="0.25">
      <c r="E4548" s="135"/>
      <c r="F4548" s="135"/>
      <c r="G4548" s="135"/>
      <c r="H4548" s="135"/>
      <c r="I4548" s="135"/>
    </row>
    <row r="4549" spans="5:9" x14ac:dyDescent="0.25">
      <c r="E4549" s="135"/>
      <c r="F4549" s="135"/>
      <c r="G4549" s="135"/>
      <c r="H4549" s="135"/>
      <c r="I4549" s="135"/>
    </row>
    <row r="4550" spans="5:9" x14ac:dyDescent="0.25">
      <c r="E4550" s="135"/>
      <c r="F4550" s="135"/>
      <c r="G4550" s="135"/>
      <c r="H4550" s="135"/>
      <c r="I4550" s="135"/>
    </row>
    <row r="4551" spans="5:9" x14ac:dyDescent="0.25">
      <c r="E4551" s="135"/>
      <c r="F4551" s="135"/>
      <c r="G4551" s="135"/>
      <c r="H4551" s="135"/>
      <c r="I4551" s="135"/>
    </row>
    <row r="4552" spans="5:9" x14ac:dyDescent="0.25">
      <c r="E4552" s="135"/>
      <c r="F4552" s="135"/>
      <c r="G4552" s="135"/>
      <c r="H4552" s="135"/>
      <c r="I4552" s="135"/>
    </row>
    <row r="4553" spans="5:9" x14ac:dyDescent="0.25">
      <c r="E4553" s="135"/>
      <c r="F4553" s="135"/>
      <c r="G4553" s="135"/>
      <c r="H4553" s="135"/>
      <c r="I4553" s="135"/>
    </row>
    <row r="4554" spans="5:9" x14ac:dyDescent="0.25">
      <c r="E4554" s="135"/>
      <c r="F4554" s="135"/>
      <c r="G4554" s="135"/>
      <c r="H4554" s="135"/>
      <c r="I4554" s="135"/>
    </row>
    <row r="4555" spans="5:9" x14ac:dyDescent="0.25">
      <c r="E4555" s="135"/>
      <c r="F4555" s="135"/>
      <c r="G4555" s="135"/>
      <c r="H4555" s="135"/>
      <c r="I4555" s="135"/>
    </row>
    <row r="4556" spans="5:9" x14ac:dyDescent="0.25">
      <c r="E4556" s="135"/>
      <c r="F4556" s="135"/>
      <c r="G4556" s="135"/>
      <c r="H4556" s="135"/>
      <c r="I4556" s="135"/>
    </row>
    <row r="4557" spans="5:9" x14ac:dyDescent="0.25">
      <c r="E4557" s="135"/>
      <c r="F4557" s="135"/>
      <c r="G4557" s="135"/>
      <c r="H4557" s="135"/>
      <c r="I4557" s="135"/>
    </row>
    <row r="4558" spans="5:9" x14ac:dyDescent="0.25">
      <c r="E4558" s="135"/>
      <c r="F4558" s="135"/>
      <c r="G4558" s="135"/>
      <c r="H4558" s="135"/>
      <c r="I4558" s="135"/>
    </row>
    <row r="4559" spans="5:9" x14ac:dyDescent="0.25">
      <c r="E4559" s="135"/>
      <c r="F4559" s="135"/>
      <c r="G4559" s="135"/>
      <c r="H4559" s="135"/>
      <c r="I4559" s="135"/>
    </row>
    <row r="4560" spans="5:9" x14ac:dyDescent="0.25">
      <c r="E4560" s="135"/>
      <c r="F4560" s="135"/>
      <c r="G4560" s="135"/>
      <c r="H4560" s="135"/>
      <c r="I4560" s="135"/>
    </row>
    <row r="4561" spans="5:9" x14ac:dyDescent="0.25">
      <c r="E4561" s="135"/>
      <c r="F4561" s="135"/>
      <c r="G4561" s="135"/>
      <c r="H4561" s="135"/>
      <c r="I4561" s="135"/>
    </row>
    <row r="4562" spans="5:9" x14ac:dyDescent="0.25">
      <c r="E4562" s="135"/>
      <c r="F4562" s="135"/>
      <c r="G4562" s="135"/>
      <c r="H4562" s="135"/>
      <c r="I4562" s="135"/>
    </row>
    <row r="4563" spans="5:9" x14ac:dyDescent="0.25">
      <c r="E4563" s="135"/>
      <c r="F4563" s="135"/>
      <c r="G4563" s="135"/>
      <c r="H4563" s="135"/>
      <c r="I4563" s="135"/>
    </row>
    <row r="4564" spans="5:9" x14ac:dyDescent="0.25">
      <c r="E4564" s="135"/>
      <c r="F4564" s="135"/>
      <c r="G4564" s="135"/>
      <c r="H4564" s="135"/>
      <c r="I4564" s="135"/>
    </row>
    <row r="4565" spans="5:9" x14ac:dyDescent="0.25">
      <c r="E4565" s="135"/>
      <c r="F4565" s="135"/>
      <c r="G4565" s="135"/>
      <c r="H4565" s="135"/>
      <c r="I4565" s="135"/>
    </row>
    <row r="4566" spans="5:9" x14ac:dyDescent="0.25">
      <c r="E4566" s="135"/>
      <c r="F4566" s="135"/>
      <c r="G4566" s="135"/>
      <c r="H4566" s="135"/>
      <c r="I4566" s="135"/>
    </row>
    <row r="4567" spans="5:9" x14ac:dyDescent="0.25">
      <c r="E4567" s="135"/>
      <c r="F4567" s="135"/>
      <c r="G4567" s="135"/>
      <c r="H4567" s="135"/>
      <c r="I4567" s="135"/>
    </row>
    <row r="4568" spans="5:9" x14ac:dyDescent="0.25">
      <c r="E4568" s="135"/>
      <c r="F4568" s="135"/>
      <c r="G4568" s="135"/>
      <c r="H4568" s="135"/>
      <c r="I4568" s="135"/>
    </row>
    <row r="4569" spans="5:9" x14ac:dyDescent="0.25">
      <c r="E4569" s="135"/>
      <c r="F4569" s="135"/>
      <c r="G4569" s="135"/>
      <c r="H4569" s="135"/>
      <c r="I4569" s="135"/>
    </row>
    <row r="4570" spans="5:9" x14ac:dyDescent="0.25">
      <c r="E4570" s="135"/>
      <c r="F4570" s="135"/>
      <c r="G4570" s="135"/>
      <c r="H4570" s="135"/>
      <c r="I4570" s="135"/>
    </row>
    <row r="4571" spans="5:9" x14ac:dyDescent="0.25">
      <c r="E4571" s="135"/>
      <c r="F4571" s="135"/>
      <c r="G4571" s="135"/>
      <c r="H4571" s="135"/>
      <c r="I4571" s="135"/>
    </row>
    <row r="4572" spans="5:9" x14ac:dyDescent="0.25">
      <c r="E4572" s="135"/>
      <c r="F4572" s="135"/>
      <c r="G4572" s="135"/>
      <c r="H4572" s="135"/>
      <c r="I4572" s="135"/>
    </row>
    <row r="4573" spans="5:9" x14ac:dyDescent="0.25">
      <c r="E4573" s="135"/>
      <c r="F4573" s="135"/>
      <c r="G4573" s="135"/>
      <c r="H4573" s="135"/>
      <c r="I4573" s="135"/>
    </row>
    <row r="4574" spans="5:9" x14ac:dyDescent="0.25">
      <c r="E4574" s="135"/>
      <c r="F4574" s="135"/>
      <c r="G4574" s="135"/>
      <c r="H4574" s="135"/>
      <c r="I4574" s="135"/>
    </row>
    <row r="4575" spans="5:9" x14ac:dyDescent="0.25">
      <c r="E4575" s="135"/>
      <c r="F4575" s="135"/>
      <c r="G4575" s="135"/>
      <c r="H4575" s="135"/>
      <c r="I4575" s="135"/>
    </row>
    <row r="4576" spans="5:9" x14ac:dyDescent="0.25">
      <c r="E4576" s="135"/>
      <c r="F4576" s="135"/>
      <c r="G4576" s="135"/>
      <c r="H4576" s="135"/>
      <c r="I4576" s="135"/>
    </row>
    <row r="4577" spans="5:9" x14ac:dyDescent="0.25">
      <c r="E4577" s="135"/>
      <c r="F4577" s="135"/>
      <c r="G4577" s="135"/>
      <c r="H4577" s="135"/>
      <c r="I4577" s="135"/>
    </row>
    <row r="4578" spans="5:9" x14ac:dyDescent="0.25">
      <c r="E4578" s="135"/>
      <c r="F4578" s="135"/>
      <c r="G4578" s="135"/>
      <c r="H4578" s="135"/>
      <c r="I4578" s="135"/>
    </row>
    <row r="4579" spans="5:9" x14ac:dyDescent="0.25">
      <c r="E4579" s="135"/>
      <c r="F4579" s="135"/>
      <c r="G4579" s="135"/>
      <c r="H4579" s="135"/>
      <c r="I4579" s="135"/>
    </row>
    <row r="4580" spans="5:9" x14ac:dyDescent="0.25">
      <c r="E4580" s="135"/>
      <c r="F4580" s="135"/>
      <c r="G4580" s="135"/>
      <c r="H4580" s="135"/>
      <c r="I4580" s="135"/>
    </row>
    <row r="4581" spans="5:9" x14ac:dyDescent="0.25">
      <c r="E4581" s="135"/>
      <c r="F4581" s="135"/>
      <c r="G4581" s="135"/>
      <c r="H4581" s="135"/>
      <c r="I4581" s="135"/>
    </row>
    <row r="4582" spans="5:9" x14ac:dyDescent="0.25">
      <c r="E4582" s="135"/>
      <c r="F4582" s="135"/>
      <c r="G4582" s="135"/>
      <c r="H4582" s="135"/>
      <c r="I4582" s="135"/>
    </row>
    <row r="4583" spans="5:9" x14ac:dyDescent="0.25">
      <c r="E4583" s="135"/>
      <c r="F4583" s="135"/>
      <c r="G4583" s="135"/>
      <c r="H4583" s="135"/>
      <c r="I4583" s="135"/>
    </row>
    <row r="4584" spans="5:9" x14ac:dyDescent="0.25">
      <c r="E4584" s="135"/>
      <c r="F4584" s="135"/>
      <c r="G4584" s="135"/>
      <c r="H4584" s="135"/>
      <c r="I4584" s="135"/>
    </row>
    <row r="4585" spans="5:9" x14ac:dyDescent="0.25">
      <c r="E4585" s="135"/>
      <c r="F4585" s="135"/>
      <c r="G4585" s="135"/>
      <c r="H4585" s="135"/>
      <c r="I4585" s="135"/>
    </row>
    <row r="4586" spans="5:9" x14ac:dyDescent="0.25">
      <c r="E4586" s="135"/>
      <c r="F4586" s="135"/>
      <c r="G4586" s="135"/>
      <c r="H4586" s="135"/>
      <c r="I4586" s="135"/>
    </row>
    <row r="4587" spans="5:9" x14ac:dyDescent="0.25">
      <c r="E4587" s="135"/>
      <c r="F4587" s="135"/>
      <c r="G4587" s="135"/>
      <c r="H4587" s="135"/>
      <c r="I4587" s="135"/>
    </row>
    <row r="4588" spans="5:9" x14ac:dyDescent="0.25">
      <c r="E4588" s="135"/>
      <c r="F4588" s="135"/>
      <c r="G4588" s="135"/>
      <c r="H4588" s="135"/>
      <c r="I4588" s="135"/>
    </row>
    <row r="4589" spans="5:9" x14ac:dyDescent="0.25">
      <c r="E4589" s="135"/>
      <c r="F4589" s="135"/>
      <c r="G4589" s="135"/>
      <c r="H4589" s="135"/>
      <c r="I4589" s="135"/>
    </row>
    <row r="4590" spans="5:9" x14ac:dyDescent="0.25">
      <c r="E4590" s="135"/>
      <c r="F4590" s="135"/>
      <c r="G4590" s="135"/>
      <c r="H4590" s="135"/>
      <c r="I4590" s="135"/>
    </row>
    <row r="4591" spans="5:9" x14ac:dyDescent="0.25">
      <c r="E4591" s="135"/>
      <c r="F4591" s="135"/>
      <c r="G4591" s="135"/>
      <c r="H4591" s="135"/>
      <c r="I4591" s="135"/>
    </row>
    <row r="4592" spans="5:9" x14ac:dyDescent="0.25">
      <c r="E4592" s="135"/>
      <c r="F4592" s="135"/>
      <c r="G4592" s="135"/>
      <c r="H4592" s="135"/>
      <c r="I4592" s="135"/>
    </row>
    <row r="4593" spans="5:9" x14ac:dyDescent="0.25">
      <c r="E4593" s="135"/>
      <c r="F4593" s="135"/>
      <c r="G4593" s="135"/>
      <c r="H4593" s="135"/>
      <c r="I4593" s="135"/>
    </row>
    <row r="4594" spans="5:9" x14ac:dyDescent="0.25">
      <c r="E4594" s="135"/>
      <c r="F4594" s="135"/>
      <c r="G4594" s="135"/>
      <c r="H4594" s="135"/>
      <c r="I4594" s="135"/>
    </row>
    <row r="4595" spans="5:9" x14ac:dyDescent="0.25">
      <c r="E4595" s="135"/>
      <c r="F4595" s="135"/>
      <c r="G4595" s="135"/>
      <c r="H4595" s="135"/>
      <c r="I4595" s="135"/>
    </row>
    <row r="4596" spans="5:9" x14ac:dyDescent="0.25">
      <c r="E4596" s="135"/>
      <c r="F4596" s="135"/>
      <c r="G4596" s="135"/>
      <c r="H4596" s="135"/>
      <c r="I4596" s="135"/>
    </row>
    <row r="4597" spans="5:9" x14ac:dyDescent="0.25">
      <c r="E4597" s="135"/>
      <c r="F4597" s="135"/>
      <c r="G4597" s="135"/>
      <c r="H4597" s="135"/>
      <c r="I4597" s="135"/>
    </row>
    <row r="4598" spans="5:9" x14ac:dyDescent="0.25">
      <c r="E4598" s="135"/>
      <c r="F4598" s="135"/>
      <c r="G4598" s="135"/>
      <c r="H4598" s="135"/>
      <c r="I4598" s="135"/>
    </row>
    <row r="4599" spans="5:9" x14ac:dyDescent="0.25">
      <c r="E4599" s="135"/>
      <c r="F4599" s="135"/>
      <c r="G4599" s="135"/>
      <c r="H4599" s="135"/>
      <c r="I4599" s="135"/>
    </row>
    <row r="4600" spans="5:9" x14ac:dyDescent="0.25">
      <c r="E4600" s="135"/>
      <c r="F4600" s="135"/>
      <c r="G4600" s="135"/>
      <c r="H4600" s="135"/>
      <c r="I4600" s="135"/>
    </row>
    <row r="4601" spans="5:9" x14ac:dyDescent="0.25">
      <c r="E4601" s="135"/>
      <c r="F4601" s="135"/>
      <c r="G4601" s="135"/>
      <c r="H4601" s="135"/>
      <c r="I4601" s="135"/>
    </row>
    <row r="4602" spans="5:9" x14ac:dyDescent="0.25">
      <c r="E4602" s="135"/>
      <c r="F4602" s="135"/>
      <c r="G4602" s="135"/>
      <c r="H4602" s="135"/>
      <c r="I4602" s="135"/>
    </row>
    <row r="4603" spans="5:9" x14ac:dyDescent="0.25">
      <c r="E4603" s="135"/>
      <c r="F4603" s="135"/>
      <c r="G4603" s="135"/>
      <c r="H4603" s="135"/>
      <c r="I4603" s="135"/>
    </row>
    <row r="4604" spans="5:9" x14ac:dyDescent="0.25">
      <c r="E4604" s="135"/>
      <c r="F4604" s="135"/>
      <c r="G4604" s="135"/>
      <c r="H4604" s="135"/>
      <c r="I4604" s="135"/>
    </row>
    <row r="4605" spans="5:9" x14ac:dyDescent="0.25">
      <c r="E4605" s="135"/>
      <c r="F4605" s="135"/>
      <c r="G4605" s="135"/>
      <c r="H4605" s="135"/>
      <c r="I4605" s="135"/>
    </row>
    <row r="4606" spans="5:9" x14ac:dyDescent="0.25">
      <c r="E4606" s="135"/>
      <c r="F4606" s="135"/>
      <c r="G4606" s="135"/>
      <c r="H4606" s="135"/>
      <c r="I4606" s="135"/>
    </row>
    <row r="4607" spans="5:9" x14ac:dyDescent="0.25">
      <c r="E4607" s="135"/>
      <c r="F4607" s="135"/>
      <c r="G4607" s="135"/>
      <c r="H4607" s="135"/>
      <c r="I4607" s="135"/>
    </row>
    <row r="4608" spans="5:9" x14ac:dyDescent="0.25">
      <c r="E4608" s="135"/>
      <c r="F4608" s="135"/>
      <c r="G4608" s="135"/>
      <c r="H4608" s="135"/>
      <c r="I4608" s="135"/>
    </row>
    <row r="4609" spans="5:9" x14ac:dyDescent="0.25">
      <c r="E4609" s="135"/>
      <c r="F4609" s="135"/>
      <c r="G4609" s="135"/>
      <c r="H4609" s="135"/>
      <c r="I4609" s="135"/>
    </row>
    <row r="4610" spans="5:9" x14ac:dyDescent="0.25">
      <c r="E4610" s="135"/>
      <c r="F4610" s="135"/>
      <c r="G4610" s="135"/>
      <c r="H4610" s="135"/>
      <c r="I4610" s="135"/>
    </row>
    <row r="4611" spans="5:9" x14ac:dyDescent="0.25">
      <c r="E4611" s="135"/>
      <c r="F4611" s="135"/>
      <c r="G4611" s="135"/>
      <c r="H4611" s="135"/>
      <c r="I4611" s="135"/>
    </row>
    <row r="4612" spans="5:9" x14ac:dyDescent="0.25">
      <c r="E4612" s="135"/>
      <c r="F4612" s="135"/>
      <c r="G4612" s="135"/>
      <c r="H4612" s="135"/>
      <c r="I4612" s="135"/>
    </row>
    <row r="4613" spans="5:9" x14ac:dyDescent="0.25">
      <c r="E4613" s="135"/>
      <c r="F4613" s="135"/>
      <c r="G4613" s="135"/>
      <c r="H4613" s="135"/>
      <c r="I4613" s="135"/>
    </row>
    <row r="4614" spans="5:9" x14ac:dyDescent="0.25">
      <c r="E4614" s="135"/>
      <c r="F4614" s="135"/>
      <c r="G4614" s="135"/>
      <c r="H4614" s="135"/>
      <c r="I4614" s="135"/>
    </row>
    <row r="4615" spans="5:9" x14ac:dyDescent="0.25">
      <c r="E4615" s="135"/>
      <c r="F4615" s="135"/>
      <c r="G4615" s="135"/>
      <c r="H4615" s="135"/>
      <c r="I4615" s="135"/>
    </row>
    <row r="4616" spans="5:9" x14ac:dyDescent="0.25">
      <c r="E4616" s="135"/>
      <c r="F4616" s="135"/>
      <c r="G4616" s="135"/>
      <c r="H4616" s="135"/>
      <c r="I4616" s="135"/>
    </row>
    <row r="4617" spans="5:9" x14ac:dyDescent="0.25">
      <c r="E4617" s="135"/>
      <c r="F4617" s="135"/>
      <c r="G4617" s="135"/>
      <c r="H4617" s="135"/>
      <c r="I4617" s="135"/>
    </row>
    <row r="4618" spans="5:9" x14ac:dyDescent="0.25">
      <c r="E4618" s="135"/>
      <c r="F4618" s="135"/>
      <c r="G4618" s="135"/>
      <c r="H4618" s="135"/>
      <c r="I4618" s="135"/>
    </row>
    <row r="4619" spans="5:9" x14ac:dyDescent="0.25">
      <c r="E4619" s="135"/>
      <c r="F4619" s="135"/>
      <c r="G4619" s="135"/>
      <c r="H4619" s="135"/>
      <c r="I4619" s="135"/>
    </row>
    <row r="4620" spans="5:9" x14ac:dyDescent="0.25">
      <c r="E4620" s="135"/>
      <c r="F4620" s="135"/>
      <c r="G4620" s="135"/>
      <c r="H4620" s="135"/>
      <c r="I4620" s="135"/>
    </row>
    <row r="4621" spans="5:9" x14ac:dyDescent="0.25">
      <c r="E4621" s="135"/>
      <c r="F4621" s="135"/>
      <c r="G4621" s="135"/>
      <c r="H4621" s="135"/>
      <c r="I4621" s="135"/>
    </row>
    <row r="4622" spans="5:9" x14ac:dyDescent="0.25">
      <c r="E4622" s="135"/>
      <c r="F4622" s="135"/>
      <c r="G4622" s="135"/>
      <c r="H4622" s="135"/>
      <c r="I4622" s="135"/>
    </row>
    <row r="4623" spans="5:9" x14ac:dyDescent="0.25">
      <c r="E4623" s="135"/>
      <c r="F4623" s="135"/>
      <c r="G4623" s="135"/>
      <c r="H4623" s="135"/>
      <c r="I4623" s="135"/>
    </row>
    <row r="4624" spans="5:9" x14ac:dyDescent="0.25">
      <c r="E4624" s="135"/>
      <c r="F4624" s="135"/>
      <c r="G4624" s="135"/>
      <c r="H4624" s="135"/>
      <c r="I4624" s="135"/>
    </row>
    <row r="4625" spans="5:9" x14ac:dyDescent="0.25">
      <c r="E4625" s="135"/>
      <c r="F4625" s="135"/>
      <c r="G4625" s="135"/>
      <c r="H4625" s="135"/>
      <c r="I4625" s="135"/>
    </row>
    <row r="4626" spans="5:9" x14ac:dyDescent="0.25">
      <c r="E4626" s="135"/>
      <c r="F4626" s="135"/>
      <c r="G4626" s="135"/>
      <c r="H4626" s="135"/>
      <c r="I4626" s="135"/>
    </row>
    <row r="4627" spans="5:9" x14ac:dyDescent="0.25">
      <c r="E4627" s="135"/>
      <c r="F4627" s="135"/>
      <c r="G4627" s="135"/>
      <c r="H4627" s="135"/>
      <c r="I4627" s="135"/>
    </row>
    <row r="4628" spans="5:9" x14ac:dyDescent="0.25">
      <c r="E4628" s="135"/>
      <c r="F4628" s="135"/>
      <c r="G4628" s="135"/>
      <c r="H4628" s="135"/>
      <c r="I4628" s="135"/>
    </row>
    <row r="4629" spans="5:9" x14ac:dyDescent="0.25">
      <c r="E4629" s="135"/>
      <c r="F4629" s="135"/>
      <c r="G4629" s="135"/>
      <c r="H4629" s="135"/>
      <c r="I4629" s="135"/>
    </row>
    <row r="4630" spans="5:9" x14ac:dyDescent="0.25">
      <c r="E4630" s="135"/>
      <c r="F4630" s="135"/>
      <c r="G4630" s="135"/>
      <c r="H4630" s="135"/>
      <c r="I4630" s="135"/>
    </row>
    <row r="4631" spans="5:9" x14ac:dyDescent="0.25">
      <c r="E4631" s="135"/>
      <c r="F4631" s="135"/>
      <c r="G4631" s="135"/>
      <c r="H4631" s="135"/>
      <c r="I4631" s="135"/>
    </row>
    <row r="4632" spans="5:9" x14ac:dyDescent="0.25">
      <c r="E4632" s="135"/>
      <c r="F4632" s="135"/>
      <c r="G4632" s="135"/>
      <c r="H4632" s="135"/>
      <c r="I4632" s="135"/>
    </row>
    <row r="4633" spans="5:9" x14ac:dyDescent="0.25">
      <c r="E4633" s="135"/>
      <c r="F4633" s="135"/>
      <c r="G4633" s="135"/>
      <c r="H4633" s="135"/>
      <c r="I4633" s="135"/>
    </row>
    <row r="4634" spans="5:9" x14ac:dyDescent="0.25">
      <c r="E4634" s="135"/>
      <c r="F4634" s="135"/>
      <c r="G4634" s="135"/>
      <c r="H4634" s="135"/>
      <c r="I4634" s="135"/>
    </row>
    <row r="4635" spans="5:9" x14ac:dyDescent="0.25">
      <c r="E4635" s="135"/>
      <c r="F4635" s="135"/>
      <c r="G4635" s="135"/>
      <c r="H4635" s="135"/>
      <c r="I4635" s="135"/>
    </row>
    <row r="4636" spans="5:9" x14ac:dyDescent="0.25">
      <c r="E4636" s="135"/>
      <c r="F4636" s="135"/>
      <c r="G4636" s="135"/>
      <c r="H4636" s="135"/>
      <c r="I4636" s="135"/>
    </row>
    <row r="4637" spans="5:9" x14ac:dyDescent="0.25">
      <c r="E4637" s="135"/>
      <c r="F4637" s="135"/>
      <c r="G4637" s="135"/>
      <c r="H4637" s="135"/>
      <c r="I4637" s="135"/>
    </row>
    <row r="4638" spans="5:9" x14ac:dyDescent="0.25">
      <c r="E4638" s="135"/>
      <c r="F4638" s="135"/>
      <c r="G4638" s="135"/>
      <c r="H4638" s="135"/>
      <c r="I4638" s="135"/>
    </row>
    <row r="4639" spans="5:9" x14ac:dyDescent="0.25">
      <c r="E4639" s="135"/>
      <c r="F4639" s="135"/>
      <c r="G4639" s="135"/>
      <c r="H4639" s="135"/>
      <c r="I4639" s="135"/>
    </row>
    <row r="4640" spans="5:9" x14ac:dyDescent="0.25">
      <c r="E4640" s="135"/>
      <c r="F4640" s="135"/>
      <c r="G4640" s="135"/>
      <c r="H4640" s="135"/>
      <c r="I4640" s="135"/>
    </row>
    <row r="4641" spans="5:9" x14ac:dyDescent="0.25">
      <c r="E4641" s="135"/>
      <c r="F4641" s="135"/>
      <c r="G4641" s="135"/>
      <c r="H4641" s="135"/>
      <c r="I4641" s="135"/>
    </row>
    <row r="4642" spans="5:9" x14ac:dyDescent="0.25">
      <c r="E4642" s="135"/>
      <c r="F4642" s="135"/>
      <c r="G4642" s="135"/>
      <c r="H4642" s="135"/>
      <c r="I4642" s="135"/>
    </row>
    <row r="4643" spans="5:9" x14ac:dyDescent="0.25">
      <c r="E4643" s="135"/>
      <c r="F4643" s="135"/>
      <c r="G4643" s="135"/>
      <c r="H4643" s="135"/>
      <c r="I4643" s="135"/>
    </row>
    <row r="4644" spans="5:9" x14ac:dyDescent="0.25">
      <c r="E4644" s="135"/>
      <c r="F4644" s="135"/>
      <c r="G4644" s="135"/>
      <c r="H4644" s="135"/>
      <c r="I4644" s="135"/>
    </row>
    <row r="4645" spans="5:9" x14ac:dyDescent="0.25">
      <c r="E4645" s="135"/>
      <c r="F4645" s="135"/>
      <c r="G4645" s="135"/>
      <c r="H4645" s="135"/>
      <c r="I4645" s="135"/>
    </row>
    <row r="4646" spans="5:9" x14ac:dyDescent="0.25">
      <c r="E4646" s="135"/>
      <c r="F4646" s="135"/>
      <c r="G4646" s="135"/>
      <c r="H4646" s="135"/>
      <c r="I4646" s="135"/>
    </row>
    <row r="4647" spans="5:9" x14ac:dyDescent="0.25">
      <c r="E4647" s="135"/>
      <c r="F4647" s="135"/>
      <c r="G4647" s="135"/>
      <c r="H4647" s="135"/>
      <c r="I4647" s="135"/>
    </row>
    <row r="4648" spans="5:9" x14ac:dyDescent="0.25">
      <c r="E4648" s="135"/>
      <c r="F4648" s="135"/>
      <c r="G4648" s="135"/>
      <c r="H4648" s="135"/>
      <c r="I4648" s="135"/>
    </row>
    <row r="4649" spans="5:9" x14ac:dyDescent="0.25">
      <c r="E4649" s="135"/>
      <c r="F4649" s="135"/>
      <c r="G4649" s="135"/>
      <c r="H4649" s="135"/>
      <c r="I4649" s="135"/>
    </row>
    <row r="4650" spans="5:9" x14ac:dyDescent="0.25">
      <c r="E4650" s="135"/>
      <c r="F4650" s="135"/>
      <c r="G4650" s="135"/>
      <c r="H4650" s="135"/>
      <c r="I4650" s="135"/>
    </row>
    <row r="4651" spans="5:9" x14ac:dyDescent="0.25">
      <c r="E4651" s="135"/>
      <c r="F4651" s="135"/>
      <c r="G4651" s="135"/>
      <c r="H4651" s="135"/>
      <c r="I4651" s="135"/>
    </row>
    <row r="4652" spans="5:9" x14ac:dyDescent="0.25">
      <c r="E4652" s="135"/>
      <c r="F4652" s="135"/>
      <c r="G4652" s="135"/>
      <c r="H4652" s="135"/>
      <c r="I4652" s="135"/>
    </row>
    <row r="4653" spans="5:9" x14ac:dyDescent="0.25">
      <c r="E4653" s="135"/>
      <c r="F4653" s="135"/>
      <c r="G4653" s="135"/>
      <c r="H4653" s="135"/>
      <c r="I4653" s="135"/>
    </row>
    <row r="4654" spans="5:9" x14ac:dyDescent="0.25">
      <c r="E4654" s="135"/>
      <c r="F4654" s="135"/>
      <c r="G4654" s="135"/>
      <c r="H4654" s="135"/>
      <c r="I4654" s="135"/>
    </row>
    <row r="4655" spans="5:9" x14ac:dyDescent="0.25">
      <c r="E4655" s="135"/>
      <c r="F4655" s="135"/>
      <c r="G4655" s="135"/>
      <c r="H4655" s="135"/>
      <c r="I4655" s="135"/>
    </row>
    <row r="4656" spans="5:9" x14ac:dyDescent="0.25">
      <c r="E4656" s="135"/>
      <c r="F4656" s="135"/>
      <c r="G4656" s="135"/>
      <c r="H4656" s="135"/>
      <c r="I4656" s="135"/>
    </row>
    <row r="4657" spans="5:9" x14ac:dyDescent="0.25">
      <c r="E4657" s="135"/>
      <c r="F4657" s="135"/>
      <c r="G4657" s="135"/>
      <c r="H4657" s="135"/>
      <c r="I4657" s="135"/>
    </row>
    <row r="4658" spans="5:9" x14ac:dyDescent="0.25">
      <c r="E4658" s="135"/>
      <c r="F4658" s="135"/>
      <c r="G4658" s="135"/>
      <c r="H4658" s="135"/>
      <c r="I4658" s="135"/>
    </row>
    <row r="4659" spans="5:9" x14ac:dyDescent="0.25">
      <c r="E4659" s="135"/>
      <c r="F4659" s="135"/>
      <c r="G4659" s="135"/>
      <c r="H4659" s="135"/>
      <c r="I4659" s="135"/>
    </row>
    <row r="4660" spans="5:9" x14ac:dyDescent="0.25">
      <c r="E4660" s="135"/>
      <c r="F4660" s="135"/>
      <c r="G4660" s="135"/>
      <c r="H4660" s="135"/>
      <c r="I4660" s="135"/>
    </row>
    <row r="4661" spans="5:9" x14ac:dyDescent="0.25">
      <c r="E4661" s="135"/>
      <c r="F4661" s="135"/>
      <c r="G4661" s="135"/>
      <c r="H4661" s="135"/>
      <c r="I4661" s="135"/>
    </row>
    <row r="4662" spans="5:9" x14ac:dyDescent="0.25">
      <c r="E4662" s="135"/>
      <c r="F4662" s="135"/>
      <c r="G4662" s="135"/>
      <c r="H4662" s="135"/>
      <c r="I4662" s="135"/>
    </row>
    <row r="4663" spans="5:9" x14ac:dyDescent="0.25">
      <c r="E4663" s="135"/>
      <c r="F4663" s="135"/>
      <c r="G4663" s="135"/>
      <c r="H4663" s="135"/>
      <c r="I4663" s="135"/>
    </row>
    <row r="4664" spans="5:9" x14ac:dyDescent="0.25">
      <c r="E4664" s="135"/>
      <c r="F4664" s="135"/>
      <c r="G4664" s="135"/>
      <c r="H4664" s="135"/>
      <c r="I4664" s="135"/>
    </row>
    <row r="4665" spans="5:9" x14ac:dyDescent="0.25">
      <c r="E4665" s="135"/>
      <c r="F4665" s="135"/>
      <c r="G4665" s="135"/>
      <c r="H4665" s="135"/>
      <c r="I4665" s="135"/>
    </row>
    <row r="4666" spans="5:9" x14ac:dyDescent="0.25">
      <c r="E4666" s="135"/>
      <c r="F4666" s="135"/>
      <c r="G4666" s="135"/>
      <c r="H4666" s="135"/>
      <c r="I4666" s="135"/>
    </row>
    <row r="4667" spans="5:9" x14ac:dyDescent="0.25">
      <c r="E4667" s="135"/>
      <c r="F4667" s="135"/>
      <c r="G4667" s="135"/>
      <c r="H4667" s="135"/>
      <c r="I4667" s="135"/>
    </row>
    <row r="4668" spans="5:9" x14ac:dyDescent="0.25">
      <c r="E4668" s="135"/>
      <c r="F4668" s="135"/>
      <c r="G4668" s="135"/>
      <c r="H4668" s="135"/>
      <c r="I4668" s="135"/>
    </row>
    <row r="4669" spans="5:9" x14ac:dyDescent="0.25">
      <c r="E4669" s="135"/>
      <c r="F4669" s="135"/>
      <c r="G4669" s="135"/>
      <c r="H4669" s="135"/>
      <c r="I4669" s="135"/>
    </row>
    <row r="4670" spans="5:9" x14ac:dyDescent="0.25">
      <c r="E4670" s="135"/>
      <c r="F4670" s="135"/>
      <c r="G4670" s="135"/>
      <c r="H4670" s="135"/>
      <c r="I4670" s="135"/>
    </row>
    <row r="4671" spans="5:9" x14ac:dyDescent="0.25">
      <c r="E4671" s="135"/>
      <c r="F4671" s="135"/>
      <c r="G4671" s="135"/>
      <c r="H4671" s="135"/>
      <c r="I4671" s="135"/>
    </row>
    <row r="4672" spans="5:9" x14ac:dyDescent="0.25">
      <c r="E4672" s="135"/>
      <c r="F4672" s="135"/>
      <c r="G4672" s="135"/>
      <c r="H4672" s="135"/>
      <c r="I4672" s="135"/>
    </row>
    <row r="4673" spans="5:9" x14ac:dyDescent="0.25">
      <c r="E4673" s="135"/>
      <c r="F4673" s="135"/>
      <c r="G4673" s="135"/>
      <c r="H4673" s="135"/>
      <c r="I4673" s="135"/>
    </row>
    <row r="4674" spans="5:9" x14ac:dyDescent="0.25">
      <c r="E4674" s="135"/>
      <c r="F4674" s="135"/>
      <c r="G4674" s="135"/>
      <c r="H4674" s="135"/>
      <c r="I4674" s="135"/>
    </row>
    <row r="4675" spans="5:9" x14ac:dyDescent="0.25">
      <c r="E4675" s="135"/>
      <c r="F4675" s="135"/>
      <c r="G4675" s="135"/>
      <c r="H4675" s="135"/>
      <c r="I4675" s="135"/>
    </row>
    <row r="4676" spans="5:9" x14ac:dyDescent="0.25">
      <c r="E4676" s="135"/>
      <c r="F4676" s="135"/>
      <c r="G4676" s="135"/>
      <c r="H4676" s="135"/>
      <c r="I4676" s="135"/>
    </row>
    <row r="4677" spans="5:9" x14ac:dyDescent="0.25">
      <c r="E4677" s="135"/>
      <c r="F4677" s="135"/>
      <c r="G4677" s="135"/>
      <c r="H4677" s="135"/>
      <c r="I4677" s="135"/>
    </row>
    <row r="4678" spans="5:9" x14ac:dyDescent="0.25">
      <c r="E4678" s="135"/>
      <c r="F4678" s="135"/>
      <c r="G4678" s="135"/>
      <c r="H4678" s="135"/>
      <c r="I4678" s="135"/>
    </row>
    <row r="4679" spans="5:9" x14ac:dyDescent="0.25">
      <c r="E4679" s="135"/>
      <c r="F4679" s="135"/>
      <c r="G4679" s="135"/>
      <c r="H4679" s="135"/>
      <c r="I4679" s="135"/>
    </row>
    <row r="4680" spans="5:9" x14ac:dyDescent="0.25">
      <c r="E4680" s="135"/>
      <c r="F4680" s="135"/>
      <c r="G4680" s="135"/>
      <c r="H4680" s="135"/>
      <c r="I4680" s="135"/>
    </row>
    <row r="4681" spans="5:9" x14ac:dyDescent="0.25">
      <c r="E4681" s="135"/>
      <c r="F4681" s="135"/>
      <c r="G4681" s="135"/>
      <c r="H4681" s="135"/>
      <c r="I4681" s="135"/>
    </row>
    <row r="4682" spans="5:9" x14ac:dyDescent="0.25">
      <c r="E4682" s="135"/>
      <c r="F4682" s="135"/>
      <c r="G4682" s="135"/>
      <c r="H4682" s="135"/>
      <c r="I4682" s="135"/>
    </row>
    <row r="4683" spans="5:9" x14ac:dyDescent="0.25">
      <c r="E4683" s="135"/>
      <c r="F4683" s="135"/>
      <c r="G4683" s="135"/>
      <c r="H4683" s="135"/>
      <c r="I4683" s="135"/>
    </row>
    <row r="4684" spans="5:9" x14ac:dyDescent="0.25">
      <c r="E4684" s="135"/>
      <c r="F4684" s="135"/>
      <c r="G4684" s="135"/>
      <c r="H4684" s="135"/>
      <c r="I4684" s="135"/>
    </row>
    <row r="4685" spans="5:9" x14ac:dyDescent="0.25">
      <c r="E4685" s="135"/>
      <c r="F4685" s="135"/>
      <c r="G4685" s="135"/>
      <c r="H4685" s="135"/>
      <c r="I4685" s="135"/>
    </row>
    <row r="4686" spans="5:9" x14ac:dyDescent="0.25">
      <c r="E4686" s="135"/>
      <c r="F4686" s="135"/>
      <c r="G4686" s="135"/>
      <c r="H4686" s="135"/>
      <c r="I4686" s="135"/>
    </row>
    <row r="4687" spans="5:9" x14ac:dyDescent="0.25">
      <c r="E4687" s="135"/>
      <c r="F4687" s="135"/>
      <c r="G4687" s="135"/>
      <c r="H4687" s="135"/>
      <c r="I4687" s="135"/>
    </row>
    <row r="4688" spans="5:9" x14ac:dyDescent="0.25">
      <c r="E4688" s="135"/>
      <c r="F4688" s="135"/>
      <c r="G4688" s="135"/>
      <c r="H4688" s="135"/>
      <c r="I4688" s="135"/>
    </row>
    <row r="4689" spans="5:9" x14ac:dyDescent="0.25">
      <c r="E4689" s="135"/>
      <c r="F4689" s="135"/>
      <c r="G4689" s="135"/>
      <c r="H4689" s="135"/>
      <c r="I4689" s="135"/>
    </row>
    <row r="4690" spans="5:9" x14ac:dyDescent="0.25">
      <c r="E4690" s="135"/>
      <c r="F4690" s="135"/>
      <c r="G4690" s="135"/>
      <c r="H4690" s="135"/>
      <c r="I4690" s="135"/>
    </row>
    <row r="4691" spans="5:9" x14ac:dyDescent="0.25">
      <c r="E4691" s="135"/>
      <c r="F4691" s="135"/>
      <c r="G4691" s="135"/>
      <c r="H4691" s="135"/>
      <c r="I4691" s="135"/>
    </row>
    <row r="4692" spans="5:9" x14ac:dyDescent="0.25">
      <c r="E4692" s="135"/>
      <c r="F4692" s="135"/>
      <c r="G4692" s="135"/>
      <c r="H4692" s="135"/>
      <c r="I4692" s="135"/>
    </row>
    <row r="4693" spans="5:9" x14ac:dyDescent="0.25">
      <c r="E4693" s="135"/>
      <c r="F4693" s="135"/>
      <c r="G4693" s="135"/>
      <c r="H4693" s="135"/>
      <c r="I4693" s="135"/>
    </row>
    <row r="4694" spans="5:9" x14ac:dyDescent="0.25">
      <c r="E4694" s="135"/>
      <c r="F4694" s="135"/>
      <c r="G4694" s="135"/>
      <c r="H4694" s="135"/>
      <c r="I4694" s="135"/>
    </row>
    <row r="4695" spans="5:9" x14ac:dyDescent="0.25">
      <c r="E4695" s="135"/>
      <c r="F4695" s="135"/>
      <c r="G4695" s="135"/>
      <c r="H4695" s="135"/>
      <c r="I4695" s="135"/>
    </row>
    <row r="4696" spans="5:9" x14ac:dyDescent="0.25">
      <c r="E4696" s="135"/>
      <c r="F4696" s="135"/>
      <c r="G4696" s="135"/>
      <c r="H4696" s="135"/>
      <c r="I4696" s="135"/>
    </row>
    <row r="4697" spans="5:9" x14ac:dyDescent="0.25">
      <c r="E4697" s="135"/>
      <c r="F4697" s="135"/>
      <c r="G4697" s="135"/>
      <c r="H4697" s="135"/>
      <c r="I4697" s="135"/>
    </row>
    <row r="4698" spans="5:9" x14ac:dyDescent="0.25">
      <c r="E4698" s="135"/>
      <c r="F4698" s="135"/>
      <c r="G4698" s="135"/>
      <c r="H4698" s="135"/>
      <c r="I4698" s="135"/>
    </row>
    <row r="4699" spans="5:9" x14ac:dyDescent="0.25">
      <c r="E4699" s="135"/>
      <c r="F4699" s="135"/>
      <c r="G4699" s="135"/>
      <c r="H4699" s="135"/>
      <c r="I4699" s="135"/>
    </row>
    <row r="4700" spans="5:9" x14ac:dyDescent="0.25">
      <c r="E4700" s="135"/>
      <c r="F4700" s="135"/>
      <c r="G4700" s="135"/>
      <c r="H4700" s="135"/>
      <c r="I4700" s="135"/>
    </row>
    <row r="4701" spans="5:9" x14ac:dyDescent="0.25">
      <c r="E4701" s="135"/>
      <c r="F4701" s="135"/>
      <c r="G4701" s="135"/>
      <c r="H4701" s="135"/>
      <c r="I4701" s="135"/>
    </row>
    <row r="4702" spans="5:9" x14ac:dyDescent="0.25">
      <c r="E4702" s="135"/>
      <c r="F4702" s="135"/>
      <c r="G4702" s="135"/>
      <c r="H4702" s="135"/>
      <c r="I4702" s="135"/>
    </row>
    <row r="4703" spans="5:9" x14ac:dyDescent="0.25">
      <c r="E4703" s="135"/>
      <c r="F4703" s="135"/>
      <c r="G4703" s="135"/>
      <c r="H4703" s="135"/>
      <c r="I4703" s="135"/>
    </row>
    <row r="4704" spans="5:9" x14ac:dyDescent="0.25">
      <c r="E4704" s="135"/>
      <c r="F4704" s="135"/>
      <c r="G4704" s="135"/>
      <c r="H4704" s="135"/>
      <c r="I4704" s="135"/>
    </row>
    <row r="4705" spans="5:9" x14ac:dyDescent="0.25">
      <c r="E4705" s="135"/>
      <c r="F4705" s="135"/>
      <c r="G4705" s="135"/>
      <c r="H4705" s="135"/>
      <c r="I4705" s="135"/>
    </row>
    <row r="4706" spans="5:9" x14ac:dyDescent="0.25">
      <c r="E4706" s="135"/>
      <c r="F4706" s="135"/>
      <c r="G4706" s="135"/>
      <c r="H4706" s="135"/>
      <c r="I4706" s="135"/>
    </row>
    <row r="4707" spans="5:9" x14ac:dyDescent="0.25">
      <c r="E4707" s="135"/>
      <c r="F4707" s="135"/>
      <c r="G4707" s="135"/>
      <c r="H4707" s="135"/>
      <c r="I4707" s="135"/>
    </row>
    <row r="4708" spans="5:9" x14ac:dyDescent="0.25">
      <c r="E4708" s="135"/>
      <c r="F4708" s="135"/>
      <c r="G4708" s="135"/>
      <c r="H4708" s="135"/>
      <c r="I4708" s="135"/>
    </row>
    <row r="4709" spans="5:9" x14ac:dyDescent="0.25">
      <c r="E4709" s="135"/>
      <c r="F4709" s="135"/>
      <c r="G4709" s="135"/>
      <c r="H4709" s="135"/>
      <c r="I4709" s="135"/>
    </row>
    <row r="4710" spans="5:9" x14ac:dyDescent="0.25">
      <c r="E4710" s="135"/>
      <c r="F4710" s="135"/>
      <c r="G4710" s="135"/>
      <c r="H4710" s="135"/>
      <c r="I4710" s="135"/>
    </row>
    <row r="4711" spans="5:9" x14ac:dyDescent="0.25">
      <c r="E4711" s="135"/>
      <c r="F4711" s="135"/>
      <c r="G4711" s="135"/>
      <c r="H4711" s="135"/>
      <c r="I4711" s="135"/>
    </row>
    <row r="4712" spans="5:9" x14ac:dyDescent="0.25">
      <c r="E4712" s="135"/>
      <c r="F4712" s="135"/>
      <c r="G4712" s="135"/>
      <c r="H4712" s="135"/>
      <c r="I4712" s="135"/>
    </row>
    <row r="4713" spans="5:9" x14ac:dyDescent="0.25">
      <c r="E4713" s="135"/>
      <c r="F4713" s="135"/>
      <c r="G4713" s="135"/>
      <c r="H4713" s="135"/>
      <c r="I4713" s="135"/>
    </row>
    <row r="4714" spans="5:9" x14ac:dyDescent="0.25">
      <c r="E4714" s="135"/>
      <c r="F4714" s="135"/>
      <c r="G4714" s="135"/>
      <c r="H4714" s="135"/>
      <c r="I4714" s="135"/>
    </row>
    <row r="4715" spans="5:9" x14ac:dyDescent="0.25">
      <c r="E4715" s="135"/>
      <c r="F4715" s="135"/>
      <c r="G4715" s="135"/>
      <c r="H4715" s="135"/>
      <c r="I4715" s="135"/>
    </row>
    <row r="4716" spans="5:9" x14ac:dyDescent="0.25">
      <c r="E4716" s="135"/>
      <c r="F4716" s="135"/>
      <c r="G4716" s="135"/>
      <c r="H4716" s="135"/>
      <c r="I4716" s="135"/>
    </row>
    <row r="4717" spans="5:9" x14ac:dyDescent="0.25">
      <c r="E4717" s="135"/>
      <c r="F4717" s="135"/>
      <c r="G4717" s="135"/>
      <c r="H4717" s="135"/>
      <c r="I4717" s="135"/>
    </row>
    <row r="4718" spans="5:9" x14ac:dyDescent="0.25">
      <c r="E4718" s="135"/>
      <c r="F4718" s="135"/>
      <c r="G4718" s="135"/>
      <c r="H4718" s="135"/>
      <c r="I4718" s="135"/>
    </row>
    <row r="4719" spans="5:9" x14ac:dyDescent="0.25">
      <c r="E4719" s="135"/>
      <c r="F4719" s="135"/>
      <c r="G4719" s="135"/>
      <c r="H4719" s="135"/>
      <c r="I4719" s="135"/>
    </row>
    <row r="4720" spans="5:9" x14ac:dyDescent="0.25">
      <c r="E4720" s="135"/>
      <c r="F4720" s="135"/>
      <c r="G4720" s="135"/>
      <c r="H4720" s="135"/>
      <c r="I4720" s="135"/>
    </row>
    <row r="4721" spans="5:9" x14ac:dyDescent="0.25">
      <c r="E4721" s="135"/>
      <c r="F4721" s="135"/>
      <c r="G4721" s="135"/>
      <c r="H4721" s="135"/>
      <c r="I4721" s="135"/>
    </row>
    <row r="4722" spans="5:9" x14ac:dyDescent="0.25">
      <c r="E4722" s="135"/>
      <c r="F4722" s="135"/>
      <c r="G4722" s="135"/>
      <c r="H4722" s="135"/>
      <c r="I4722" s="135"/>
    </row>
    <row r="4723" spans="5:9" x14ac:dyDescent="0.25">
      <c r="E4723" s="135"/>
      <c r="F4723" s="135"/>
      <c r="G4723" s="135"/>
      <c r="H4723" s="135"/>
      <c r="I4723" s="135"/>
    </row>
    <row r="4724" spans="5:9" x14ac:dyDescent="0.25">
      <c r="E4724" s="135"/>
      <c r="F4724" s="135"/>
      <c r="G4724" s="135"/>
      <c r="H4724" s="135"/>
      <c r="I4724" s="135"/>
    </row>
    <row r="4725" spans="5:9" x14ac:dyDescent="0.25">
      <c r="E4725" s="135"/>
      <c r="F4725" s="135"/>
      <c r="G4725" s="135"/>
      <c r="H4725" s="135"/>
      <c r="I4725" s="135"/>
    </row>
    <row r="4726" spans="5:9" x14ac:dyDescent="0.25">
      <c r="E4726" s="135"/>
      <c r="F4726" s="135"/>
      <c r="G4726" s="135"/>
      <c r="H4726" s="135"/>
      <c r="I4726" s="135"/>
    </row>
    <row r="4727" spans="5:9" x14ac:dyDescent="0.25">
      <c r="E4727" s="135"/>
      <c r="F4727" s="135"/>
      <c r="G4727" s="135"/>
      <c r="H4727" s="135"/>
      <c r="I4727" s="135"/>
    </row>
    <row r="4728" spans="5:9" x14ac:dyDescent="0.25">
      <c r="E4728" s="135"/>
      <c r="F4728" s="135"/>
      <c r="G4728" s="135"/>
      <c r="H4728" s="135"/>
      <c r="I4728" s="135"/>
    </row>
    <row r="4729" spans="5:9" x14ac:dyDescent="0.25">
      <c r="E4729" s="135"/>
      <c r="F4729" s="135"/>
      <c r="G4729" s="135"/>
      <c r="H4729" s="135"/>
      <c r="I4729" s="135"/>
    </row>
    <row r="4730" spans="5:9" x14ac:dyDescent="0.25">
      <c r="E4730" s="135"/>
      <c r="F4730" s="135"/>
      <c r="G4730" s="135"/>
      <c r="H4730" s="135"/>
      <c r="I4730" s="135"/>
    </row>
    <row r="4731" spans="5:9" x14ac:dyDescent="0.25">
      <c r="E4731" s="135"/>
      <c r="F4731" s="135"/>
      <c r="G4731" s="135"/>
      <c r="H4731" s="135"/>
      <c r="I4731" s="135"/>
    </row>
    <row r="4732" spans="5:9" x14ac:dyDescent="0.25">
      <c r="E4732" s="135"/>
      <c r="F4732" s="135"/>
      <c r="G4732" s="135"/>
      <c r="H4732" s="135"/>
      <c r="I4732" s="135"/>
    </row>
    <row r="4733" spans="5:9" x14ac:dyDescent="0.25">
      <c r="E4733" s="135"/>
      <c r="F4733" s="135"/>
      <c r="G4733" s="135"/>
      <c r="H4733" s="135"/>
      <c r="I4733" s="135"/>
    </row>
    <row r="4734" spans="5:9" x14ac:dyDescent="0.25">
      <c r="E4734" s="135"/>
      <c r="F4734" s="135"/>
      <c r="G4734" s="135"/>
      <c r="H4734" s="135"/>
      <c r="I4734" s="135"/>
    </row>
    <row r="4735" spans="5:9" x14ac:dyDescent="0.25">
      <c r="E4735" s="135"/>
      <c r="F4735" s="135"/>
      <c r="G4735" s="135"/>
      <c r="H4735" s="135"/>
      <c r="I4735" s="135"/>
    </row>
    <row r="4736" spans="5:9" x14ac:dyDescent="0.25">
      <c r="E4736" s="135"/>
      <c r="F4736" s="135"/>
      <c r="G4736" s="135"/>
      <c r="H4736" s="135"/>
      <c r="I4736" s="135"/>
    </row>
    <row r="4737" spans="5:9" x14ac:dyDescent="0.25">
      <c r="E4737" s="135"/>
      <c r="F4737" s="135"/>
      <c r="G4737" s="135"/>
      <c r="H4737" s="135"/>
      <c r="I4737" s="135"/>
    </row>
    <row r="4738" spans="5:9" x14ac:dyDescent="0.25">
      <c r="E4738" s="135"/>
      <c r="F4738" s="135"/>
      <c r="G4738" s="135"/>
      <c r="H4738" s="135"/>
      <c r="I4738" s="135"/>
    </row>
    <row r="4739" spans="5:9" x14ac:dyDescent="0.25">
      <c r="E4739" s="135"/>
      <c r="F4739" s="135"/>
      <c r="G4739" s="135"/>
      <c r="H4739" s="135"/>
      <c r="I4739" s="135"/>
    </row>
    <row r="4740" spans="5:9" x14ac:dyDescent="0.25">
      <c r="E4740" s="135"/>
      <c r="F4740" s="135"/>
      <c r="G4740" s="135"/>
      <c r="H4740" s="135"/>
      <c r="I4740" s="135"/>
    </row>
    <row r="4741" spans="5:9" x14ac:dyDescent="0.25">
      <c r="E4741" s="135"/>
      <c r="F4741" s="135"/>
      <c r="G4741" s="135"/>
      <c r="H4741" s="135"/>
      <c r="I4741" s="135"/>
    </row>
    <row r="4742" spans="5:9" x14ac:dyDescent="0.25">
      <c r="E4742" s="135"/>
      <c r="F4742" s="135"/>
      <c r="G4742" s="135"/>
      <c r="H4742" s="135"/>
      <c r="I4742" s="135"/>
    </row>
    <row r="4743" spans="5:9" x14ac:dyDescent="0.25">
      <c r="E4743" s="135"/>
      <c r="F4743" s="135"/>
      <c r="G4743" s="135"/>
      <c r="H4743" s="135"/>
      <c r="I4743" s="135"/>
    </row>
    <row r="4744" spans="5:9" x14ac:dyDescent="0.25">
      <c r="E4744" s="135"/>
      <c r="F4744" s="135"/>
      <c r="G4744" s="135"/>
      <c r="H4744" s="135"/>
      <c r="I4744" s="135"/>
    </row>
    <row r="4745" spans="5:9" x14ac:dyDescent="0.25">
      <c r="E4745" s="135"/>
      <c r="F4745" s="135"/>
      <c r="G4745" s="135"/>
      <c r="H4745" s="135"/>
      <c r="I4745" s="135"/>
    </row>
    <row r="4746" spans="5:9" x14ac:dyDescent="0.25">
      <c r="E4746" s="135"/>
      <c r="F4746" s="135"/>
      <c r="G4746" s="135"/>
      <c r="H4746" s="135"/>
      <c r="I4746" s="135"/>
    </row>
    <row r="4747" spans="5:9" x14ac:dyDescent="0.25">
      <c r="E4747" s="135"/>
      <c r="F4747" s="135"/>
      <c r="G4747" s="135"/>
      <c r="H4747" s="135"/>
      <c r="I4747" s="135"/>
    </row>
    <row r="4748" spans="5:9" x14ac:dyDescent="0.25">
      <c r="E4748" s="135"/>
      <c r="F4748" s="135"/>
      <c r="G4748" s="135"/>
      <c r="H4748" s="135"/>
      <c r="I4748" s="135"/>
    </row>
    <row r="4749" spans="5:9" x14ac:dyDescent="0.25">
      <c r="E4749" s="135"/>
      <c r="F4749" s="135"/>
      <c r="G4749" s="135"/>
      <c r="H4749" s="135"/>
      <c r="I4749" s="135"/>
    </row>
    <row r="4750" spans="5:9" x14ac:dyDescent="0.25">
      <c r="E4750" s="135"/>
      <c r="F4750" s="135"/>
      <c r="G4750" s="135"/>
      <c r="H4750" s="135"/>
      <c r="I4750" s="135"/>
    </row>
    <row r="4751" spans="5:9" x14ac:dyDescent="0.25">
      <c r="E4751" s="135"/>
      <c r="F4751" s="135"/>
      <c r="G4751" s="135"/>
      <c r="H4751" s="135"/>
      <c r="I4751" s="135"/>
    </row>
    <row r="4752" spans="5:9" x14ac:dyDescent="0.25">
      <c r="E4752" s="135"/>
      <c r="F4752" s="135"/>
      <c r="G4752" s="135"/>
      <c r="H4752" s="135"/>
      <c r="I4752" s="135"/>
    </row>
    <row r="4753" spans="5:9" x14ac:dyDescent="0.25">
      <c r="E4753" s="135"/>
      <c r="F4753" s="135"/>
      <c r="G4753" s="135"/>
      <c r="H4753" s="135"/>
      <c r="I4753" s="135"/>
    </row>
    <row r="4754" spans="5:9" x14ac:dyDescent="0.25">
      <c r="E4754" s="135"/>
      <c r="F4754" s="135"/>
      <c r="G4754" s="135"/>
      <c r="H4754" s="135"/>
      <c r="I4754" s="135"/>
    </row>
    <row r="4755" spans="5:9" x14ac:dyDescent="0.25">
      <c r="E4755" s="135"/>
      <c r="F4755" s="135"/>
      <c r="G4755" s="135"/>
      <c r="H4755" s="135"/>
      <c r="I4755" s="135"/>
    </row>
    <row r="4756" spans="5:9" x14ac:dyDescent="0.25">
      <c r="E4756" s="135"/>
      <c r="F4756" s="135"/>
      <c r="G4756" s="135"/>
      <c r="H4756" s="135"/>
      <c r="I4756" s="135"/>
    </row>
    <row r="4757" spans="5:9" x14ac:dyDescent="0.25">
      <c r="E4757" s="135"/>
      <c r="F4757" s="135"/>
      <c r="G4757" s="135"/>
      <c r="H4757" s="135"/>
      <c r="I4757" s="135"/>
    </row>
    <row r="4758" spans="5:9" x14ac:dyDescent="0.25">
      <c r="E4758" s="135"/>
      <c r="F4758" s="135"/>
      <c r="G4758" s="135"/>
      <c r="H4758" s="135"/>
      <c r="I4758" s="135"/>
    </row>
    <row r="4759" spans="5:9" x14ac:dyDescent="0.25">
      <c r="E4759" s="135"/>
      <c r="F4759" s="135"/>
      <c r="G4759" s="135"/>
      <c r="H4759" s="135"/>
      <c r="I4759" s="135"/>
    </row>
    <row r="4760" spans="5:9" x14ac:dyDescent="0.25">
      <c r="E4760" s="135"/>
      <c r="F4760" s="135"/>
      <c r="G4760" s="135"/>
      <c r="H4760" s="135"/>
      <c r="I4760" s="135"/>
    </row>
    <row r="4761" spans="5:9" x14ac:dyDescent="0.25">
      <c r="E4761" s="135"/>
      <c r="F4761" s="135"/>
      <c r="G4761" s="135"/>
      <c r="H4761" s="135"/>
      <c r="I4761" s="135"/>
    </row>
    <row r="4762" spans="5:9" x14ac:dyDescent="0.25">
      <c r="E4762" s="135"/>
      <c r="F4762" s="135"/>
      <c r="G4762" s="135"/>
      <c r="H4762" s="135"/>
      <c r="I4762" s="135"/>
    </row>
    <row r="4763" spans="5:9" x14ac:dyDescent="0.25">
      <c r="E4763" s="135"/>
      <c r="F4763" s="135"/>
      <c r="G4763" s="135"/>
      <c r="H4763" s="135"/>
      <c r="I4763" s="135"/>
    </row>
    <row r="4764" spans="5:9" x14ac:dyDescent="0.25">
      <c r="E4764" s="135"/>
      <c r="F4764" s="135"/>
      <c r="G4764" s="135"/>
      <c r="H4764" s="135"/>
      <c r="I4764" s="135"/>
    </row>
    <row r="4765" spans="5:9" x14ac:dyDescent="0.25">
      <c r="E4765" s="135"/>
      <c r="F4765" s="135"/>
      <c r="G4765" s="135"/>
      <c r="H4765" s="135"/>
      <c r="I4765" s="135"/>
    </row>
    <row r="4766" spans="5:9" x14ac:dyDescent="0.25">
      <c r="E4766" s="135"/>
      <c r="F4766" s="135"/>
      <c r="G4766" s="135"/>
      <c r="H4766" s="135"/>
      <c r="I4766" s="135"/>
    </row>
    <row r="4767" spans="5:9" x14ac:dyDescent="0.25">
      <c r="E4767" s="135"/>
      <c r="F4767" s="135"/>
      <c r="G4767" s="135"/>
      <c r="H4767" s="135"/>
      <c r="I4767" s="135"/>
    </row>
    <row r="4768" spans="5:9" x14ac:dyDescent="0.25">
      <c r="E4768" s="135"/>
      <c r="F4768" s="135"/>
      <c r="G4768" s="135"/>
      <c r="H4768" s="135"/>
      <c r="I4768" s="135"/>
    </row>
    <row r="4769" spans="5:9" x14ac:dyDescent="0.25">
      <c r="E4769" s="135"/>
      <c r="F4769" s="135"/>
      <c r="G4769" s="135"/>
      <c r="H4769" s="135"/>
      <c r="I4769" s="135"/>
    </row>
    <row r="4770" spans="5:9" x14ac:dyDescent="0.25">
      <c r="E4770" s="135"/>
      <c r="F4770" s="135"/>
      <c r="G4770" s="135"/>
      <c r="H4770" s="135"/>
      <c r="I4770" s="135"/>
    </row>
    <row r="4771" spans="5:9" x14ac:dyDescent="0.25">
      <c r="E4771" s="135"/>
      <c r="F4771" s="135"/>
      <c r="G4771" s="135"/>
      <c r="H4771" s="135"/>
      <c r="I4771" s="135"/>
    </row>
    <row r="4772" spans="5:9" x14ac:dyDescent="0.25">
      <c r="E4772" s="135"/>
      <c r="F4772" s="135"/>
      <c r="G4772" s="135"/>
      <c r="H4772" s="135"/>
      <c r="I4772" s="135"/>
    </row>
    <row r="4773" spans="5:9" x14ac:dyDescent="0.25">
      <c r="E4773" s="135"/>
      <c r="F4773" s="135"/>
      <c r="G4773" s="135"/>
      <c r="H4773" s="135"/>
      <c r="I4773" s="135"/>
    </row>
    <row r="4774" spans="5:9" x14ac:dyDescent="0.25">
      <c r="E4774" s="135"/>
      <c r="F4774" s="135"/>
      <c r="G4774" s="135"/>
      <c r="H4774" s="135"/>
      <c r="I4774" s="135"/>
    </row>
    <row r="4775" spans="5:9" x14ac:dyDescent="0.25">
      <c r="E4775" s="135"/>
      <c r="F4775" s="135"/>
      <c r="G4775" s="135"/>
      <c r="H4775" s="135"/>
      <c r="I4775" s="135"/>
    </row>
    <row r="4776" spans="5:9" x14ac:dyDescent="0.25">
      <c r="E4776" s="135"/>
      <c r="F4776" s="135"/>
      <c r="G4776" s="135"/>
      <c r="H4776" s="135"/>
      <c r="I4776" s="135"/>
    </row>
    <row r="4777" spans="5:9" x14ac:dyDescent="0.25">
      <c r="E4777" s="135"/>
      <c r="F4777" s="135"/>
      <c r="G4777" s="135"/>
      <c r="H4777" s="135"/>
      <c r="I4777" s="135"/>
    </row>
    <row r="4778" spans="5:9" x14ac:dyDescent="0.25">
      <c r="E4778" s="135"/>
      <c r="F4778" s="135"/>
      <c r="G4778" s="135"/>
      <c r="H4778" s="135"/>
      <c r="I4778" s="135"/>
    </row>
    <row r="4779" spans="5:9" x14ac:dyDescent="0.25">
      <c r="E4779" s="135"/>
      <c r="F4779" s="135"/>
      <c r="G4779" s="135"/>
      <c r="H4779" s="135"/>
      <c r="I4779" s="135"/>
    </row>
    <row r="4780" spans="5:9" x14ac:dyDescent="0.25">
      <c r="E4780" s="135"/>
      <c r="F4780" s="135"/>
      <c r="G4780" s="135"/>
      <c r="H4780" s="135"/>
      <c r="I4780" s="135"/>
    </row>
    <row r="4781" spans="5:9" x14ac:dyDescent="0.25">
      <c r="E4781" s="135"/>
      <c r="F4781" s="135"/>
      <c r="G4781" s="135"/>
      <c r="H4781" s="135"/>
      <c r="I4781" s="135"/>
    </row>
    <row r="4782" spans="5:9" x14ac:dyDescent="0.25">
      <c r="E4782" s="135"/>
      <c r="F4782" s="135"/>
      <c r="G4782" s="135"/>
      <c r="H4782" s="135"/>
      <c r="I4782" s="135"/>
    </row>
    <row r="4783" spans="5:9" x14ac:dyDescent="0.25">
      <c r="E4783" s="135"/>
      <c r="F4783" s="135"/>
      <c r="G4783" s="135"/>
      <c r="H4783" s="135"/>
      <c r="I4783" s="135"/>
    </row>
    <row r="4784" spans="5:9" x14ac:dyDescent="0.25">
      <c r="E4784" s="135"/>
      <c r="F4784" s="135"/>
      <c r="G4784" s="135"/>
      <c r="H4784" s="135"/>
      <c r="I4784" s="135"/>
    </row>
    <row r="4785" spans="5:9" x14ac:dyDescent="0.25">
      <c r="E4785" s="135"/>
      <c r="F4785" s="135"/>
      <c r="G4785" s="135"/>
      <c r="H4785" s="135"/>
      <c r="I4785" s="135"/>
    </row>
    <row r="4786" spans="5:9" x14ac:dyDescent="0.25">
      <c r="E4786" s="135"/>
      <c r="F4786" s="135"/>
      <c r="G4786" s="135"/>
      <c r="H4786" s="135"/>
      <c r="I4786" s="135"/>
    </row>
    <row r="4787" spans="5:9" x14ac:dyDescent="0.25">
      <c r="E4787" s="135"/>
      <c r="F4787" s="135"/>
      <c r="G4787" s="135"/>
      <c r="H4787" s="135"/>
      <c r="I4787" s="135"/>
    </row>
    <row r="4788" spans="5:9" x14ac:dyDescent="0.25">
      <c r="E4788" s="135"/>
      <c r="F4788" s="135"/>
      <c r="G4788" s="135"/>
      <c r="H4788" s="135"/>
      <c r="I4788" s="135"/>
    </row>
    <row r="4789" spans="5:9" x14ac:dyDescent="0.25">
      <c r="E4789" s="135"/>
      <c r="F4789" s="135"/>
      <c r="G4789" s="135"/>
      <c r="H4789" s="135"/>
      <c r="I4789" s="135"/>
    </row>
    <row r="4790" spans="5:9" x14ac:dyDescent="0.25">
      <c r="E4790" s="135"/>
      <c r="F4790" s="135"/>
      <c r="G4790" s="135"/>
      <c r="H4790" s="135"/>
      <c r="I4790" s="135"/>
    </row>
    <row r="4791" spans="5:9" x14ac:dyDescent="0.25">
      <c r="E4791" s="135"/>
      <c r="F4791" s="135"/>
      <c r="G4791" s="135"/>
      <c r="H4791" s="135"/>
      <c r="I4791" s="135"/>
    </row>
    <row r="4792" spans="5:9" x14ac:dyDescent="0.25">
      <c r="E4792" s="135"/>
      <c r="F4792" s="135"/>
      <c r="G4792" s="135"/>
      <c r="H4792" s="135"/>
      <c r="I4792" s="135"/>
    </row>
    <row r="4793" spans="5:9" x14ac:dyDescent="0.25">
      <c r="E4793" s="135"/>
      <c r="F4793" s="135"/>
      <c r="G4793" s="135"/>
      <c r="H4793" s="135"/>
      <c r="I4793" s="135"/>
    </row>
    <row r="4794" spans="5:9" x14ac:dyDescent="0.25">
      <c r="E4794" s="135"/>
      <c r="F4794" s="135"/>
      <c r="G4794" s="135"/>
      <c r="H4794" s="135"/>
      <c r="I4794" s="135"/>
    </row>
    <row r="4795" spans="5:9" x14ac:dyDescent="0.25">
      <c r="E4795" s="135"/>
      <c r="F4795" s="135"/>
      <c r="G4795" s="135"/>
      <c r="H4795" s="135"/>
      <c r="I4795" s="135"/>
    </row>
    <row r="4796" spans="5:9" x14ac:dyDescent="0.25">
      <c r="E4796" s="135"/>
      <c r="F4796" s="135"/>
      <c r="G4796" s="135"/>
      <c r="H4796" s="135"/>
      <c r="I4796" s="135"/>
    </row>
    <row r="4797" spans="5:9" x14ac:dyDescent="0.25">
      <c r="E4797" s="135"/>
      <c r="F4797" s="135"/>
      <c r="G4797" s="135"/>
      <c r="H4797" s="135"/>
      <c r="I4797" s="135"/>
    </row>
    <row r="4798" spans="5:9" x14ac:dyDescent="0.25">
      <c r="E4798" s="135"/>
      <c r="F4798" s="135"/>
      <c r="G4798" s="135"/>
      <c r="H4798" s="135"/>
      <c r="I4798" s="135"/>
    </row>
    <row r="4799" spans="5:9" x14ac:dyDescent="0.25">
      <c r="E4799" s="135"/>
      <c r="F4799" s="135"/>
      <c r="G4799" s="135"/>
      <c r="H4799" s="135"/>
      <c r="I4799" s="135"/>
    </row>
    <row r="4800" spans="5:9" x14ac:dyDescent="0.25">
      <c r="E4800" s="135"/>
      <c r="F4800" s="135"/>
      <c r="G4800" s="135"/>
      <c r="H4800" s="135"/>
      <c r="I4800" s="135"/>
    </row>
    <row r="4801" spans="5:9" x14ac:dyDescent="0.25">
      <c r="E4801" s="135"/>
      <c r="F4801" s="135"/>
      <c r="G4801" s="135"/>
      <c r="H4801" s="135"/>
      <c r="I4801" s="135"/>
    </row>
    <row r="4802" spans="5:9" x14ac:dyDescent="0.25">
      <c r="E4802" s="135"/>
      <c r="F4802" s="135"/>
      <c r="G4802" s="135"/>
      <c r="H4802" s="135"/>
      <c r="I4802" s="135"/>
    </row>
    <row r="4803" spans="5:9" x14ac:dyDescent="0.25">
      <c r="E4803" s="135"/>
      <c r="F4803" s="135"/>
      <c r="G4803" s="135"/>
      <c r="H4803" s="135"/>
      <c r="I4803" s="135"/>
    </row>
    <row r="4804" spans="5:9" x14ac:dyDescent="0.25">
      <c r="E4804" s="135"/>
      <c r="F4804" s="135"/>
      <c r="G4804" s="135"/>
      <c r="H4804" s="135"/>
      <c r="I4804" s="135"/>
    </row>
    <row r="4805" spans="5:9" x14ac:dyDescent="0.25">
      <c r="E4805" s="135"/>
      <c r="F4805" s="135"/>
      <c r="G4805" s="135"/>
      <c r="H4805" s="135"/>
      <c r="I4805" s="135"/>
    </row>
    <row r="4806" spans="5:9" x14ac:dyDescent="0.25">
      <c r="E4806" s="135"/>
      <c r="F4806" s="135"/>
      <c r="G4806" s="135"/>
      <c r="H4806" s="135"/>
      <c r="I4806" s="135"/>
    </row>
    <row r="4807" spans="5:9" x14ac:dyDescent="0.25">
      <c r="E4807" s="135"/>
      <c r="F4807" s="135"/>
      <c r="G4807" s="135"/>
      <c r="H4807" s="135"/>
      <c r="I4807" s="135"/>
    </row>
    <row r="4808" spans="5:9" x14ac:dyDescent="0.25">
      <c r="E4808" s="135"/>
      <c r="F4808" s="135"/>
      <c r="G4808" s="135"/>
      <c r="H4808" s="135"/>
      <c r="I4808" s="135"/>
    </row>
    <row r="4809" spans="5:9" x14ac:dyDescent="0.25">
      <c r="E4809" s="135"/>
      <c r="F4809" s="135"/>
      <c r="G4809" s="135"/>
      <c r="H4809" s="135"/>
      <c r="I4809" s="135"/>
    </row>
    <row r="4810" spans="5:9" x14ac:dyDescent="0.25">
      <c r="E4810" s="135"/>
      <c r="F4810" s="135"/>
      <c r="G4810" s="135"/>
      <c r="H4810" s="135"/>
      <c r="I4810" s="135"/>
    </row>
    <row r="4811" spans="5:9" x14ac:dyDescent="0.25">
      <c r="E4811" s="135"/>
      <c r="F4811" s="135"/>
      <c r="G4811" s="135"/>
      <c r="H4811" s="135"/>
      <c r="I4811" s="135"/>
    </row>
    <row r="4812" spans="5:9" x14ac:dyDescent="0.25">
      <c r="E4812" s="135"/>
      <c r="F4812" s="135"/>
      <c r="G4812" s="135"/>
      <c r="H4812" s="135"/>
      <c r="I4812" s="135"/>
    </row>
    <row r="4813" spans="5:9" x14ac:dyDescent="0.25">
      <c r="E4813" s="135"/>
      <c r="F4813" s="135"/>
      <c r="G4813" s="135"/>
      <c r="H4813" s="135"/>
      <c r="I4813" s="135"/>
    </row>
    <row r="4814" spans="5:9" x14ac:dyDescent="0.25">
      <c r="E4814" s="135"/>
      <c r="F4814" s="135"/>
      <c r="G4814" s="135"/>
      <c r="H4814" s="135"/>
      <c r="I4814" s="135"/>
    </row>
    <row r="4815" spans="5:9" x14ac:dyDescent="0.25">
      <c r="E4815" s="135"/>
      <c r="F4815" s="135"/>
      <c r="G4815" s="135"/>
      <c r="H4815" s="135"/>
      <c r="I4815" s="135"/>
    </row>
    <row r="4816" spans="5:9" x14ac:dyDescent="0.25">
      <c r="E4816" s="135"/>
      <c r="F4816" s="135"/>
      <c r="G4816" s="135"/>
      <c r="H4816" s="135"/>
      <c r="I4816" s="135"/>
    </row>
    <row r="4817" spans="5:9" x14ac:dyDescent="0.25">
      <c r="E4817" s="135"/>
      <c r="F4817" s="135"/>
      <c r="G4817" s="135"/>
      <c r="H4817" s="135"/>
      <c r="I4817" s="135"/>
    </row>
    <row r="4818" spans="5:9" x14ac:dyDescent="0.25">
      <c r="E4818" s="135"/>
      <c r="F4818" s="135"/>
      <c r="G4818" s="135"/>
      <c r="H4818" s="135"/>
      <c r="I4818" s="135"/>
    </row>
    <row r="4819" spans="5:9" x14ac:dyDescent="0.25">
      <c r="E4819" s="135"/>
      <c r="F4819" s="135"/>
      <c r="G4819" s="135"/>
      <c r="H4819" s="135"/>
      <c r="I4819" s="135"/>
    </row>
    <row r="4820" spans="5:9" x14ac:dyDescent="0.25">
      <c r="E4820" s="135"/>
      <c r="F4820" s="135"/>
      <c r="G4820" s="135"/>
      <c r="H4820" s="135"/>
      <c r="I4820" s="135"/>
    </row>
    <row r="4821" spans="5:9" x14ac:dyDescent="0.25">
      <c r="E4821" s="135"/>
      <c r="F4821" s="135"/>
      <c r="G4821" s="135"/>
      <c r="H4821" s="135"/>
      <c r="I4821" s="135"/>
    </row>
    <row r="4822" spans="5:9" x14ac:dyDescent="0.25">
      <c r="E4822" s="135"/>
      <c r="F4822" s="135"/>
      <c r="G4822" s="135"/>
      <c r="H4822" s="135"/>
      <c r="I4822" s="135"/>
    </row>
    <row r="4823" spans="5:9" x14ac:dyDescent="0.25">
      <c r="E4823" s="135"/>
      <c r="F4823" s="135"/>
      <c r="G4823" s="135"/>
      <c r="H4823" s="135"/>
      <c r="I4823" s="135"/>
    </row>
    <row r="4824" spans="5:9" x14ac:dyDescent="0.25">
      <c r="E4824" s="135"/>
      <c r="F4824" s="135"/>
      <c r="G4824" s="135"/>
      <c r="H4824" s="135"/>
      <c r="I4824" s="135"/>
    </row>
    <row r="4825" spans="5:9" x14ac:dyDescent="0.25">
      <c r="E4825" s="135"/>
      <c r="F4825" s="135"/>
      <c r="G4825" s="135"/>
      <c r="H4825" s="135"/>
      <c r="I4825" s="135"/>
    </row>
    <row r="4826" spans="5:9" x14ac:dyDescent="0.25">
      <c r="E4826" s="135"/>
      <c r="F4826" s="135"/>
      <c r="G4826" s="135"/>
      <c r="H4826" s="135"/>
      <c r="I4826" s="135"/>
    </row>
    <row r="4827" spans="5:9" x14ac:dyDescent="0.25">
      <c r="E4827" s="135"/>
      <c r="F4827" s="135"/>
      <c r="G4827" s="135"/>
      <c r="H4827" s="135"/>
      <c r="I4827" s="135"/>
    </row>
    <row r="4828" spans="5:9" x14ac:dyDescent="0.25">
      <c r="E4828" s="135"/>
      <c r="F4828" s="135"/>
      <c r="G4828" s="135"/>
      <c r="H4828" s="135"/>
      <c r="I4828" s="135"/>
    </row>
    <row r="4829" spans="5:9" x14ac:dyDescent="0.25">
      <c r="E4829" s="135"/>
      <c r="F4829" s="135"/>
      <c r="G4829" s="135"/>
      <c r="H4829" s="135"/>
      <c r="I4829" s="135"/>
    </row>
    <row r="4830" spans="5:9" x14ac:dyDescent="0.25">
      <c r="E4830" s="135"/>
      <c r="F4830" s="135"/>
      <c r="G4830" s="135"/>
      <c r="H4830" s="135"/>
      <c r="I4830" s="135"/>
    </row>
    <row r="4831" spans="5:9" x14ac:dyDescent="0.25">
      <c r="E4831" s="135"/>
      <c r="F4831" s="135"/>
      <c r="G4831" s="135"/>
      <c r="H4831" s="135"/>
      <c r="I4831" s="135"/>
    </row>
    <row r="4832" spans="5:9" x14ac:dyDescent="0.25">
      <c r="E4832" s="135"/>
      <c r="F4832" s="135"/>
      <c r="G4832" s="135"/>
      <c r="H4832" s="135"/>
      <c r="I4832" s="135"/>
    </row>
    <row r="4833" spans="5:9" x14ac:dyDescent="0.25">
      <c r="E4833" s="135"/>
      <c r="F4833" s="135"/>
      <c r="G4833" s="135"/>
      <c r="H4833" s="135"/>
      <c r="I4833" s="135"/>
    </row>
    <row r="4834" spans="5:9" x14ac:dyDescent="0.25">
      <c r="E4834" s="135"/>
      <c r="F4834" s="135"/>
      <c r="G4834" s="135"/>
      <c r="H4834" s="135"/>
      <c r="I4834" s="135"/>
    </row>
    <row r="4835" spans="5:9" x14ac:dyDescent="0.25">
      <c r="E4835" s="135"/>
      <c r="F4835" s="135"/>
      <c r="G4835" s="135"/>
      <c r="H4835" s="135"/>
      <c r="I4835" s="135"/>
    </row>
    <row r="4836" spans="5:9" x14ac:dyDescent="0.25">
      <c r="E4836" s="135"/>
      <c r="F4836" s="135"/>
      <c r="G4836" s="135"/>
      <c r="H4836" s="135"/>
      <c r="I4836" s="135"/>
    </row>
    <row r="4837" spans="5:9" x14ac:dyDescent="0.25">
      <c r="E4837" s="135"/>
      <c r="F4837" s="135"/>
      <c r="G4837" s="135"/>
      <c r="H4837" s="135"/>
      <c r="I4837" s="135"/>
    </row>
    <row r="4838" spans="5:9" x14ac:dyDescent="0.25">
      <c r="E4838" s="135"/>
      <c r="F4838" s="135"/>
      <c r="G4838" s="135"/>
      <c r="H4838" s="135"/>
      <c r="I4838" s="135"/>
    </row>
    <row r="4839" spans="5:9" x14ac:dyDescent="0.25">
      <c r="E4839" s="135"/>
      <c r="F4839" s="135"/>
      <c r="G4839" s="135"/>
      <c r="H4839" s="135"/>
      <c r="I4839" s="135"/>
    </row>
    <row r="4840" spans="5:9" x14ac:dyDescent="0.25">
      <c r="E4840" s="135"/>
      <c r="F4840" s="135"/>
      <c r="G4840" s="135"/>
      <c r="H4840" s="135"/>
      <c r="I4840" s="135"/>
    </row>
    <row r="4841" spans="5:9" x14ac:dyDescent="0.25">
      <c r="E4841" s="135"/>
      <c r="F4841" s="135"/>
      <c r="G4841" s="135"/>
      <c r="H4841" s="135"/>
      <c r="I4841" s="135"/>
    </row>
    <row r="4842" spans="5:9" x14ac:dyDescent="0.25">
      <c r="E4842" s="135"/>
      <c r="F4842" s="135"/>
      <c r="G4842" s="135"/>
      <c r="H4842" s="135"/>
      <c r="I4842" s="135"/>
    </row>
    <row r="4843" spans="5:9" x14ac:dyDescent="0.25">
      <c r="E4843" s="135"/>
      <c r="F4843" s="135"/>
      <c r="G4843" s="135"/>
      <c r="H4843" s="135"/>
      <c r="I4843" s="135"/>
    </row>
    <row r="4844" spans="5:9" x14ac:dyDescent="0.25">
      <c r="E4844" s="135"/>
      <c r="F4844" s="135"/>
      <c r="G4844" s="135"/>
      <c r="H4844" s="135"/>
      <c r="I4844" s="135"/>
    </row>
    <row r="4845" spans="5:9" x14ac:dyDescent="0.25">
      <c r="E4845" s="135"/>
      <c r="F4845" s="135"/>
      <c r="G4845" s="135"/>
      <c r="H4845" s="135"/>
      <c r="I4845" s="135"/>
    </row>
    <row r="4846" spans="5:9" x14ac:dyDescent="0.25">
      <c r="E4846" s="135"/>
      <c r="F4846" s="135"/>
      <c r="G4846" s="135"/>
      <c r="H4846" s="135"/>
      <c r="I4846" s="135"/>
    </row>
    <row r="4847" spans="5:9" x14ac:dyDescent="0.25">
      <c r="E4847" s="135"/>
      <c r="F4847" s="135"/>
      <c r="G4847" s="135"/>
      <c r="H4847" s="135"/>
      <c r="I4847" s="135"/>
    </row>
    <row r="4848" spans="5:9" x14ac:dyDescent="0.25">
      <c r="E4848" s="135"/>
      <c r="F4848" s="135"/>
      <c r="G4848" s="135"/>
      <c r="H4848" s="135"/>
      <c r="I4848" s="135"/>
    </row>
    <row r="4849" spans="5:9" x14ac:dyDescent="0.25">
      <c r="E4849" s="135"/>
      <c r="F4849" s="135"/>
      <c r="G4849" s="135"/>
      <c r="H4849" s="135"/>
      <c r="I4849" s="135"/>
    </row>
    <row r="4850" spans="5:9" x14ac:dyDescent="0.25">
      <c r="E4850" s="135"/>
      <c r="F4850" s="135"/>
      <c r="G4850" s="135"/>
      <c r="H4850" s="135"/>
      <c r="I4850" s="135"/>
    </row>
    <row r="4851" spans="5:9" x14ac:dyDescent="0.25">
      <c r="E4851" s="135"/>
      <c r="F4851" s="135"/>
      <c r="G4851" s="135"/>
      <c r="H4851" s="135"/>
      <c r="I4851" s="135"/>
    </row>
    <row r="4852" spans="5:9" x14ac:dyDescent="0.25">
      <c r="E4852" s="135"/>
      <c r="F4852" s="135"/>
      <c r="G4852" s="135"/>
      <c r="H4852" s="135"/>
      <c r="I4852" s="135"/>
    </row>
    <row r="4853" spans="5:9" x14ac:dyDescent="0.25">
      <c r="E4853" s="135"/>
      <c r="F4853" s="135"/>
      <c r="G4853" s="135"/>
      <c r="H4853" s="135"/>
      <c r="I4853" s="135"/>
    </row>
    <row r="4854" spans="5:9" x14ac:dyDescent="0.25">
      <c r="E4854" s="135"/>
      <c r="F4854" s="135"/>
      <c r="G4854" s="135"/>
      <c r="H4854" s="135"/>
      <c r="I4854" s="135"/>
    </row>
    <row r="4855" spans="5:9" x14ac:dyDescent="0.25">
      <c r="E4855" s="135"/>
      <c r="F4855" s="135"/>
      <c r="G4855" s="135"/>
      <c r="H4855" s="135"/>
      <c r="I4855" s="135"/>
    </row>
    <row r="4856" spans="5:9" x14ac:dyDescent="0.25">
      <c r="E4856" s="135"/>
      <c r="F4856" s="135"/>
      <c r="G4856" s="135"/>
      <c r="H4856" s="135"/>
      <c r="I4856" s="135"/>
    </row>
    <row r="4857" spans="5:9" x14ac:dyDescent="0.25">
      <c r="E4857" s="135"/>
      <c r="F4857" s="135"/>
      <c r="G4857" s="135"/>
      <c r="H4857" s="135"/>
      <c r="I4857" s="135"/>
    </row>
    <row r="4858" spans="5:9" x14ac:dyDescent="0.25">
      <c r="E4858" s="135"/>
      <c r="F4858" s="135"/>
      <c r="G4858" s="135"/>
      <c r="H4858" s="135"/>
      <c r="I4858" s="135"/>
    </row>
    <row r="4859" spans="5:9" x14ac:dyDescent="0.25">
      <c r="E4859" s="135"/>
      <c r="F4859" s="135"/>
      <c r="G4859" s="135"/>
      <c r="H4859" s="135"/>
      <c r="I4859" s="135"/>
    </row>
    <row r="4860" spans="5:9" x14ac:dyDescent="0.25">
      <c r="E4860" s="135"/>
      <c r="F4860" s="135"/>
      <c r="G4860" s="135"/>
      <c r="H4860" s="135"/>
      <c r="I4860" s="135"/>
    </row>
    <row r="4861" spans="5:9" x14ac:dyDescent="0.25">
      <c r="E4861" s="135"/>
      <c r="F4861" s="135"/>
      <c r="G4861" s="135"/>
      <c r="H4861" s="135"/>
      <c r="I4861" s="135"/>
    </row>
    <row r="4862" spans="5:9" x14ac:dyDescent="0.25">
      <c r="E4862" s="135"/>
      <c r="F4862" s="135"/>
      <c r="G4862" s="135"/>
      <c r="H4862" s="135"/>
      <c r="I4862" s="135"/>
    </row>
    <row r="4863" spans="5:9" x14ac:dyDescent="0.25">
      <c r="E4863" s="135"/>
      <c r="F4863" s="135"/>
      <c r="G4863" s="135"/>
      <c r="H4863" s="135"/>
      <c r="I4863" s="135"/>
    </row>
    <row r="4864" spans="5:9" x14ac:dyDescent="0.25">
      <c r="E4864" s="135"/>
      <c r="F4864" s="135"/>
      <c r="G4864" s="135"/>
      <c r="H4864" s="135"/>
      <c r="I4864" s="135"/>
    </row>
    <row r="4865" spans="5:9" x14ac:dyDescent="0.25">
      <c r="E4865" s="135"/>
      <c r="F4865" s="135"/>
      <c r="G4865" s="135"/>
      <c r="H4865" s="135"/>
      <c r="I4865" s="135"/>
    </row>
    <row r="4866" spans="5:9" x14ac:dyDescent="0.25">
      <c r="E4866" s="135"/>
      <c r="F4866" s="135"/>
      <c r="G4866" s="135"/>
      <c r="H4866" s="135"/>
      <c r="I4866" s="135"/>
    </row>
    <row r="4867" spans="5:9" x14ac:dyDescent="0.25">
      <c r="E4867" s="135"/>
      <c r="F4867" s="135"/>
      <c r="G4867" s="135"/>
      <c r="H4867" s="135"/>
      <c r="I4867" s="135"/>
    </row>
    <row r="4868" spans="5:9" x14ac:dyDescent="0.25">
      <c r="E4868" s="135"/>
      <c r="F4868" s="135"/>
      <c r="G4868" s="135"/>
      <c r="H4868" s="135"/>
      <c r="I4868" s="135"/>
    </row>
    <row r="4869" spans="5:9" x14ac:dyDescent="0.25">
      <c r="E4869" s="135"/>
      <c r="F4869" s="135"/>
      <c r="G4869" s="135"/>
      <c r="H4869" s="135"/>
      <c r="I4869" s="135"/>
    </row>
    <row r="4870" spans="5:9" x14ac:dyDescent="0.25">
      <c r="E4870" s="135"/>
      <c r="F4870" s="135"/>
      <c r="G4870" s="135"/>
      <c r="H4870" s="135"/>
      <c r="I4870" s="135"/>
    </row>
    <row r="4871" spans="5:9" x14ac:dyDescent="0.25">
      <c r="E4871" s="135"/>
      <c r="F4871" s="135"/>
      <c r="G4871" s="135"/>
      <c r="H4871" s="135"/>
      <c r="I4871" s="135"/>
    </row>
    <row r="4872" spans="5:9" x14ac:dyDescent="0.25">
      <c r="E4872" s="135"/>
      <c r="F4872" s="135"/>
      <c r="G4872" s="135"/>
      <c r="H4872" s="135"/>
      <c r="I4872" s="135"/>
    </row>
    <row r="4873" spans="5:9" x14ac:dyDescent="0.25">
      <c r="E4873" s="135"/>
      <c r="F4873" s="135"/>
      <c r="G4873" s="135"/>
      <c r="H4873" s="135"/>
      <c r="I4873" s="135"/>
    </row>
    <row r="4874" spans="5:9" x14ac:dyDescent="0.25">
      <c r="E4874" s="135"/>
      <c r="F4874" s="135"/>
      <c r="G4874" s="135"/>
      <c r="H4874" s="135"/>
      <c r="I4874" s="135"/>
    </row>
    <row r="4875" spans="5:9" x14ac:dyDescent="0.25">
      <c r="E4875" s="135"/>
      <c r="F4875" s="135"/>
      <c r="G4875" s="135"/>
      <c r="H4875" s="135"/>
      <c r="I4875" s="135"/>
    </row>
    <row r="4876" spans="5:9" x14ac:dyDescent="0.25">
      <c r="E4876" s="135"/>
      <c r="F4876" s="135"/>
      <c r="G4876" s="135"/>
      <c r="H4876" s="135"/>
      <c r="I4876" s="135"/>
    </row>
    <row r="4877" spans="5:9" x14ac:dyDescent="0.25">
      <c r="E4877" s="135"/>
      <c r="F4877" s="135"/>
      <c r="G4877" s="135"/>
      <c r="H4877" s="135"/>
      <c r="I4877" s="135"/>
    </row>
    <row r="4878" spans="5:9" x14ac:dyDescent="0.25">
      <c r="E4878" s="135"/>
      <c r="F4878" s="135"/>
      <c r="G4878" s="135"/>
      <c r="H4878" s="135"/>
      <c r="I4878" s="135"/>
    </row>
    <row r="4879" spans="5:9" x14ac:dyDescent="0.25">
      <c r="E4879" s="135"/>
      <c r="F4879" s="135"/>
      <c r="G4879" s="135"/>
      <c r="H4879" s="135"/>
      <c r="I4879" s="135"/>
    </row>
    <row r="4880" spans="5:9" x14ac:dyDescent="0.25">
      <c r="E4880" s="135"/>
      <c r="F4880" s="135"/>
      <c r="G4880" s="135"/>
      <c r="H4880" s="135"/>
      <c r="I4880" s="135"/>
    </row>
    <row r="4881" spans="5:9" x14ac:dyDescent="0.25">
      <c r="E4881" s="135"/>
      <c r="F4881" s="135"/>
      <c r="G4881" s="135"/>
      <c r="H4881" s="135"/>
      <c r="I4881" s="135"/>
    </row>
    <row r="4882" spans="5:9" x14ac:dyDescent="0.25">
      <c r="E4882" s="135"/>
      <c r="F4882" s="135"/>
      <c r="G4882" s="135"/>
      <c r="H4882" s="135"/>
      <c r="I4882" s="135"/>
    </row>
    <row r="4883" spans="5:9" x14ac:dyDescent="0.25">
      <c r="E4883" s="135"/>
      <c r="F4883" s="135"/>
      <c r="G4883" s="135"/>
      <c r="H4883" s="135"/>
      <c r="I4883" s="135"/>
    </row>
    <row r="4884" spans="5:9" x14ac:dyDescent="0.25">
      <c r="E4884" s="135"/>
      <c r="F4884" s="135"/>
      <c r="G4884" s="135"/>
      <c r="H4884" s="135"/>
      <c r="I4884" s="135"/>
    </row>
    <row r="4885" spans="5:9" x14ac:dyDescent="0.25">
      <c r="E4885" s="135"/>
      <c r="F4885" s="135"/>
      <c r="G4885" s="135"/>
      <c r="H4885" s="135"/>
      <c r="I4885" s="135"/>
    </row>
    <row r="4886" spans="5:9" x14ac:dyDescent="0.25">
      <c r="E4886" s="135"/>
      <c r="F4886" s="135"/>
      <c r="G4886" s="135"/>
      <c r="H4886" s="135"/>
      <c r="I4886" s="135"/>
    </row>
    <row r="4887" spans="5:9" x14ac:dyDescent="0.25">
      <c r="E4887" s="135"/>
      <c r="F4887" s="135"/>
      <c r="G4887" s="135"/>
      <c r="H4887" s="135"/>
      <c r="I4887" s="135"/>
    </row>
    <row r="4888" spans="5:9" x14ac:dyDescent="0.25">
      <c r="E4888" s="135"/>
      <c r="F4888" s="135"/>
      <c r="G4888" s="135"/>
      <c r="H4888" s="135"/>
      <c r="I4888" s="135"/>
    </row>
    <row r="4889" spans="5:9" x14ac:dyDescent="0.25">
      <c r="E4889" s="135"/>
      <c r="F4889" s="135"/>
      <c r="G4889" s="135"/>
      <c r="H4889" s="135"/>
      <c r="I4889" s="135"/>
    </row>
    <row r="4890" spans="5:9" x14ac:dyDescent="0.25">
      <c r="E4890" s="135"/>
      <c r="F4890" s="135"/>
      <c r="G4890" s="135"/>
      <c r="H4890" s="135"/>
      <c r="I4890" s="135"/>
    </row>
    <row r="4891" spans="5:9" x14ac:dyDescent="0.25">
      <c r="E4891" s="135"/>
      <c r="F4891" s="135"/>
      <c r="G4891" s="135"/>
      <c r="H4891" s="135"/>
      <c r="I4891" s="135"/>
    </row>
    <row r="4892" spans="5:9" x14ac:dyDescent="0.25">
      <c r="E4892" s="135"/>
      <c r="F4892" s="135"/>
      <c r="G4892" s="135"/>
      <c r="H4892" s="135"/>
      <c r="I4892" s="135"/>
    </row>
    <row r="4893" spans="5:9" x14ac:dyDescent="0.25">
      <c r="E4893" s="135"/>
      <c r="F4893" s="135"/>
      <c r="G4893" s="135"/>
      <c r="H4893" s="135"/>
      <c r="I4893" s="135"/>
    </row>
    <row r="4894" spans="5:9" x14ac:dyDescent="0.25">
      <c r="E4894" s="135"/>
      <c r="F4894" s="135"/>
      <c r="G4894" s="135"/>
      <c r="H4894" s="135"/>
      <c r="I4894" s="135"/>
    </row>
    <row r="4895" spans="5:9" x14ac:dyDescent="0.25">
      <c r="E4895" s="135"/>
      <c r="F4895" s="135"/>
      <c r="G4895" s="135"/>
      <c r="H4895" s="135"/>
      <c r="I4895" s="135"/>
    </row>
    <row r="4896" spans="5:9" x14ac:dyDescent="0.25">
      <c r="E4896" s="135"/>
      <c r="F4896" s="135"/>
      <c r="G4896" s="135"/>
      <c r="H4896" s="135"/>
      <c r="I4896" s="135"/>
    </row>
    <row r="4897" spans="5:9" x14ac:dyDescent="0.25">
      <c r="E4897" s="135"/>
      <c r="F4897" s="135"/>
      <c r="G4897" s="135"/>
      <c r="H4897" s="135"/>
      <c r="I4897" s="135"/>
    </row>
    <row r="4898" spans="5:9" x14ac:dyDescent="0.25">
      <c r="E4898" s="135"/>
      <c r="F4898" s="135"/>
      <c r="G4898" s="135"/>
      <c r="H4898" s="135"/>
      <c r="I4898" s="135"/>
    </row>
    <row r="4899" spans="5:9" x14ac:dyDescent="0.25">
      <c r="E4899" s="135"/>
      <c r="F4899" s="135"/>
      <c r="G4899" s="135"/>
      <c r="H4899" s="135"/>
      <c r="I4899" s="135"/>
    </row>
    <row r="4900" spans="5:9" x14ac:dyDescent="0.25">
      <c r="E4900" s="135"/>
      <c r="F4900" s="135"/>
      <c r="G4900" s="135"/>
      <c r="H4900" s="135"/>
      <c r="I4900" s="135"/>
    </row>
    <row r="4901" spans="5:9" x14ac:dyDescent="0.25">
      <c r="E4901" s="135"/>
      <c r="F4901" s="135"/>
      <c r="G4901" s="135"/>
      <c r="H4901" s="135"/>
      <c r="I4901" s="135"/>
    </row>
    <row r="4902" spans="5:9" x14ac:dyDescent="0.25">
      <c r="E4902" s="135"/>
      <c r="F4902" s="135"/>
      <c r="G4902" s="135"/>
      <c r="H4902" s="135"/>
      <c r="I4902" s="135"/>
    </row>
    <row r="4903" spans="5:9" x14ac:dyDescent="0.25">
      <c r="E4903" s="135"/>
      <c r="F4903" s="135"/>
      <c r="G4903" s="135"/>
      <c r="H4903" s="135"/>
      <c r="I4903" s="135"/>
    </row>
    <row r="4904" spans="5:9" x14ac:dyDescent="0.25">
      <c r="E4904" s="135"/>
      <c r="F4904" s="135"/>
      <c r="G4904" s="135"/>
      <c r="H4904" s="135"/>
      <c r="I4904" s="135"/>
    </row>
    <row r="4905" spans="5:9" x14ac:dyDescent="0.25">
      <c r="E4905" s="135"/>
      <c r="F4905" s="135"/>
      <c r="G4905" s="135"/>
      <c r="H4905" s="135"/>
      <c r="I4905" s="135"/>
    </row>
    <row r="4906" spans="5:9" x14ac:dyDescent="0.25">
      <c r="E4906" s="135"/>
      <c r="F4906" s="135"/>
      <c r="G4906" s="135"/>
      <c r="H4906" s="135"/>
      <c r="I4906" s="135"/>
    </row>
    <row r="4907" spans="5:9" x14ac:dyDescent="0.25">
      <c r="E4907" s="135"/>
      <c r="F4907" s="135"/>
      <c r="G4907" s="135"/>
      <c r="H4907" s="135"/>
      <c r="I4907" s="135"/>
    </row>
    <row r="4908" spans="5:9" x14ac:dyDescent="0.25">
      <c r="E4908" s="135"/>
      <c r="F4908" s="135"/>
      <c r="G4908" s="135"/>
      <c r="H4908" s="135"/>
      <c r="I4908" s="135"/>
    </row>
    <row r="4909" spans="5:9" x14ac:dyDescent="0.25">
      <c r="E4909" s="135"/>
      <c r="F4909" s="135"/>
      <c r="G4909" s="135"/>
      <c r="H4909" s="135"/>
      <c r="I4909" s="135"/>
    </row>
    <row r="4910" spans="5:9" x14ac:dyDescent="0.25">
      <c r="E4910" s="135"/>
      <c r="F4910" s="135"/>
      <c r="G4910" s="135"/>
      <c r="H4910" s="135"/>
      <c r="I4910" s="135"/>
    </row>
    <row r="4911" spans="5:9" x14ac:dyDescent="0.25">
      <c r="E4911" s="135"/>
      <c r="F4911" s="135"/>
      <c r="G4911" s="135"/>
      <c r="H4911" s="135"/>
      <c r="I4911" s="135"/>
    </row>
    <row r="4912" spans="5:9" x14ac:dyDescent="0.25">
      <c r="E4912" s="135"/>
      <c r="F4912" s="135"/>
      <c r="G4912" s="135"/>
      <c r="H4912" s="135"/>
      <c r="I4912" s="135"/>
    </row>
    <row r="4913" spans="5:9" x14ac:dyDescent="0.25">
      <c r="E4913" s="135"/>
      <c r="F4913" s="135"/>
      <c r="G4913" s="135"/>
      <c r="H4913" s="135"/>
      <c r="I4913" s="135"/>
    </row>
    <row r="4914" spans="5:9" x14ac:dyDescent="0.25">
      <c r="E4914" s="135"/>
      <c r="F4914" s="135"/>
      <c r="G4914" s="135"/>
      <c r="H4914" s="135"/>
      <c r="I4914" s="135"/>
    </row>
    <row r="4915" spans="5:9" x14ac:dyDescent="0.25">
      <c r="E4915" s="135"/>
      <c r="F4915" s="135"/>
      <c r="G4915" s="135"/>
      <c r="H4915" s="135"/>
      <c r="I4915" s="135"/>
    </row>
    <row r="4916" spans="5:9" x14ac:dyDescent="0.25">
      <c r="E4916" s="135"/>
      <c r="F4916" s="135"/>
      <c r="G4916" s="135"/>
      <c r="H4916" s="135"/>
      <c r="I4916" s="135"/>
    </row>
    <row r="4917" spans="5:9" x14ac:dyDescent="0.25">
      <c r="E4917" s="135"/>
      <c r="F4917" s="135"/>
      <c r="G4917" s="135"/>
      <c r="H4917" s="135"/>
      <c r="I4917" s="135"/>
    </row>
    <row r="4918" spans="5:9" x14ac:dyDescent="0.25">
      <c r="E4918" s="135"/>
      <c r="F4918" s="135"/>
      <c r="G4918" s="135"/>
      <c r="H4918" s="135"/>
      <c r="I4918" s="135"/>
    </row>
    <row r="4919" spans="5:9" x14ac:dyDescent="0.25">
      <c r="E4919" s="135"/>
      <c r="F4919" s="135"/>
      <c r="G4919" s="135"/>
      <c r="H4919" s="135"/>
      <c r="I4919" s="135"/>
    </row>
    <row r="4920" spans="5:9" x14ac:dyDescent="0.25">
      <c r="E4920" s="135"/>
      <c r="F4920" s="135"/>
      <c r="G4920" s="135"/>
      <c r="H4920" s="135"/>
      <c r="I4920" s="135"/>
    </row>
    <row r="4921" spans="5:9" x14ac:dyDescent="0.25">
      <c r="E4921" s="135"/>
      <c r="F4921" s="135"/>
      <c r="G4921" s="135"/>
      <c r="H4921" s="135"/>
      <c r="I4921" s="135"/>
    </row>
    <row r="4922" spans="5:9" x14ac:dyDescent="0.25">
      <c r="E4922" s="135"/>
      <c r="F4922" s="135"/>
      <c r="G4922" s="135"/>
      <c r="H4922" s="135"/>
      <c r="I4922" s="135"/>
    </row>
    <row r="4923" spans="5:9" x14ac:dyDescent="0.25">
      <c r="E4923" s="135"/>
      <c r="F4923" s="135"/>
      <c r="G4923" s="135"/>
      <c r="H4923" s="135"/>
      <c r="I4923" s="135"/>
    </row>
    <row r="4924" spans="5:9" x14ac:dyDescent="0.25">
      <c r="E4924" s="135"/>
      <c r="F4924" s="135"/>
      <c r="G4924" s="135"/>
      <c r="H4924" s="135"/>
      <c r="I4924" s="135"/>
    </row>
    <row r="4925" spans="5:9" x14ac:dyDescent="0.25">
      <c r="E4925" s="135"/>
      <c r="F4925" s="135"/>
      <c r="G4925" s="135"/>
      <c r="H4925" s="135"/>
      <c r="I4925" s="135"/>
    </row>
    <row r="4926" spans="5:9" x14ac:dyDescent="0.25">
      <c r="E4926" s="135"/>
      <c r="F4926" s="135"/>
      <c r="G4926" s="135"/>
      <c r="H4926" s="135"/>
      <c r="I4926" s="135"/>
    </row>
    <row r="4927" spans="5:9" x14ac:dyDescent="0.25">
      <c r="E4927" s="135"/>
      <c r="F4927" s="135"/>
      <c r="G4927" s="135"/>
      <c r="H4927" s="135"/>
      <c r="I4927" s="135"/>
    </row>
    <row r="4928" spans="5:9" x14ac:dyDescent="0.25">
      <c r="E4928" s="135"/>
      <c r="F4928" s="135"/>
      <c r="G4928" s="135"/>
      <c r="H4928" s="135"/>
      <c r="I4928" s="135"/>
    </row>
    <row r="4929" spans="5:9" x14ac:dyDescent="0.25">
      <c r="E4929" s="135"/>
      <c r="F4929" s="135"/>
      <c r="G4929" s="135"/>
      <c r="H4929" s="135"/>
      <c r="I4929" s="135"/>
    </row>
    <row r="4930" spans="5:9" x14ac:dyDescent="0.25">
      <c r="E4930" s="135"/>
      <c r="F4930" s="135"/>
      <c r="G4930" s="135"/>
      <c r="H4930" s="135"/>
      <c r="I4930" s="135"/>
    </row>
    <row r="4931" spans="5:9" x14ac:dyDescent="0.25">
      <c r="E4931" s="135"/>
      <c r="F4931" s="135"/>
      <c r="G4931" s="135"/>
      <c r="H4931" s="135"/>
      <c r="I4931" s="135"/>
    </row>
    <row r="4932" spans="5:9" x14ac:dyDescent="0.25">
      <c r="E4932" s="135"/>
      <c r="F4932" s="135"/>
      <c r="G4932" s="135"/>
      <c r="H4932" s="135"/>
      <c r="I4932" s="135"/>
    </row>
    <row r="4933" spans="5:9" x14ac:dyDescent="0.25">
      <c r="E4933" s="135"/>
      <c r="F4933" s="135"/>
      <c r="G4933" s="135"/>
      <c r="H4933" s="135"/>
      <c r="I4933" s="135"/>
    </row>
    <row r="4934" spans="5:9" x14ac:dyDescent="0.25">
      <c r="E4934" s="135"/>
      <c r="F4934" s="135"/>
      <c r="G4934" s="135"/>
      <c r="H4934" s="135"/>
      <c r="I4934" s="135"/>
    </row>
    <row r="4935" spans="5:9" x14ac:dyDescent="0.25">
      <c r="E4935" s="135"/>
      <c r="F4935" s="135"/>
      <c r="G4935" s="135"/>
      <c r="H4935" s="135"/>
      <c r="I4935" s="135"/>
    </row>
    <row r="4936" spans="5:9" x14ac:dyDescent="0.25">
      <c r="E4936" s="135"/>
      <c r="F4936" s="135"/>
      <c r="G4936" s="135"/>
      <c r="H4936" s="135"/>
      <c r="I4936" s="135"/>
    </row>
    <row r="4937" spans="5:9" x14ac:dyDescent="0.25">
      <c r="E4937" s="135"/>
      <c r="F4937" s="135"/>
      <c r="G4937" s="135"/>
      <c r="H4937" s="135"/>
      <c r="I4937" s="135"/>
    </row>
    <row r="4938" spans="5:9" x14ac:dyDescent="0.25">
      <c r="E4938" s="135"/>
      <c r="F4938" s="135"/>
      <c r="G4938" s="135"/>
      <c r="H4938" s="135"/>
      <c r="I4938" s="135"/>
    </row>
    <row r="4939" spans="5:9" x14ac:dyDescent="0.25">
      <c r="E4939" s="135"/>
      <c r="F4939" s="135"/>
      <c r="G4939" s="135"/>
      <c r="H4939" s="135"/>
      <c r="I4939" s="135"/>
    </row>
    <row r="4940" spans="5:9" x14ac:dyDescent="0.25">
      <c r="E4940" s="135"/>
      <c r="F4940" s="135"/>
      <c r="G4940" s="135"/>
      <c r="H4940" s="135"/>
      <c r="I4940" s="135"/>
    </row>
    <row r="4941" spans="5:9" x14ac:dyDescent="0.25">
      <c r="E4941" s="135"/>
      <c r="F4941" s="135"/>
      <c r="G4941" s="135"/>
      <c r="H4941" s="135"/>
      <c r="I4941" s="135"/>
    </row>
    <row r="4942" spans="5:9" x14ac:dyDescent="0.25">
      <c r="E4942" s="135"/>
      <c r="F4942" s="135"/>
      <c r="G4942" s="135"/>
      <c r="H4942" s="135"/>
      <c r="I4942" s="135"/>
    </row>
    <row r="4943" spans="5:9" x14ac:dyDescent="0.25">
      <c r="E4943" s="135"/>
      <c r="F4943" s="135"/>
      <c r="G4943" s="135"/>
      <c r="H4943" s="135"/>
      <c r="I4943" s="135"/>
    </row>
    <row r="4944" spans="5:9" x14ac:dyDescent="0.25">
      <c r="E4944" s="135"/>
      <c r="F4944" s="135"/>
      <c r="G4944" s="135"/>
      <c r="H4944" s="135"/>
      <c r="I4944" s="135"/>
    </row>
    <row r="4945" spans="5:9" x14ac:dyDescent="0.25">
      <c r="E4945" s="135"/>
      <c r="F4945" s="135"/>
      <c r="G4945" s="135"/>
      <c r="H4945" s="135"/>
      <c r="I4945" s="135"/>
    </row>
    <row r="4946" spans="5:9" x14ac:dyDescent="0.25">
      <c r="E4946" s="135"/>
      <c r="F4946" s="135"/>
      <c r="G4946" s="135"/>
      <c r="H4946" s="135"/>
      <c r="I4946" s="135"/>
    </row>
    <row r="4947" spans="5:9" x14ac:dyDescent="0.25">
      <c r="E4947" s="135"/>
      <c r="F4947" s="135"/>
      <c r="G4947" s="135"/>
      <c r="H4947" s="135"/>
      <c r="I4947" s="135"/>
    </row>
    <row r="4948" spans="5:9" x14ac:dyDescent="0.25">
      <c r="E4948" s="135"/>
      <c r="F4948" s="135"/>
      <c r="G4948" s="135"/>
      <c r="H4948" s="135"/>
      <c r="I4948" s="135"/>
    </row>
    <row r="4949" spans="5:9" x14ac:dyDescent="0.25">
      <c r="E4949" s="135"/>
      <c r="F4949" s="135"/>
      <c r="G4949" s="135"/>
      <c r="H4949" s="135"/>
      <c r="I4949" s="135"/>
    </row>
    <row r="4950" spans="5:9" x14ac:dyDescent="0.25">
      <c r="E4950" s="135"/>
      <c r="F4950" s="135"/>
      <c r="G4950" s="135"/>
      <c r="H4950" s="135"/>
      <c r="I4950" s="135"/>
    </row>
    <row r="4951" spans="5:9" x14ac:dyDescent="0.25">
      <c r="E4951" s="135"/>
      <c r="F4951" s="135"/>
      <c r="G4951" s="135"/>
      <c r="H4951" s="135"/>
      <c r="I4951" s="135"/>
    </row>
    <row r="4952" spans="5:9" x14ac:dyDescent="0.25">
      <c r="E4952" s="135"/>
      <c r="F4952" s="135"/>
      <c r="G4952" s="135"/>
      <c r="H4952" s="135"/>
      <c r="I4952" s="135"/>
    </row>
    <row r="4953" spans="5:9" x14ac:dyDescent="0.25">
      <c r="E4953" s="135"/>
      <c r="F4953" s="135"/>
      <c r="G4953" s="135"/>
      <c r="H4953" s="135"/>
      <c r="I4953" s="135"/>
    </row>
    <row r="4954" spans="5:9" x14ac:dyDescent="0.25">
      <c r="E4954" s="135"/>
      <c r="F4954" s="135"/>
      <c r="G4954" s="135"/>
      <c r="H4954" s="135"/>
      <c r="I4954" s="135"/>
    </row>
    <row r="4955" spans="5:9" x14ac:dyDescent="0.25">
      <c r="E4955" s="135"/>
      <c r="F4955" s="135"/>
      <c r="G4955" s="135"/>
      <c r="H4955" s="135"/>
      <c r="I4955" s="135"/>
    </row>
    <row r="4956" spans="5:9" x14ac:dyDescent="0.25">
      <c r="E4956" s="135"/>
      <c r="F4956" s="135"/>
      <c r="G4956" s="135"/>
      <c r="H4956" s="135"/>
      <c r="I4956" s="135"/>
    </row>
    <row r="4957" spans="5:9" x14ac:dyDescent="0.25">
      <c r="E4957" s="135"/>
      <c r="F4957" s="135"/>
      <c r="G4957" s="135"/>
      <c r="H4957" s="135"/>
      <c r="I4957" s="135"/>
    </row>
    <row r="4958" spans="5:9" x14ac:dyDescent="0.25">
      <c r="E4958" s="135"/>
      <c r="F4958" s="135"/>
      <c r="G4958" s="135"/>
      <c r="H4958" s="135"/>
      <c r="I4958" s="135"/>
    </row>
    <row r="4959" spans="5:9" x14ac:dyDescent="0.25">
      <c r="E4959" s="135"/>
      <c r="F4959" s="135"/>
      <c r="G4959" s="135"/>
      <c r="H4959" s="135"/>
      <c r="I4959" s="135"/>
    </row>
    <row r="4960" spans="5:9" x14ac:dyDescent="0.25">
      <c r="E4960" s="135"/>
      <c r="F4960" s="135"/>
      <c r="G4960" s="135"/>
      <c r="H4960" s="135"/>
      <c r="I4960" s="135"/>
    </row>
    <row r="4961" spans="5:9" x14ac:dyDescent="0.25">
      <c r="E4961" s="135"/>
      <c r="F4961" s="135"/>
      <c r="G4961" s="135"/>
      <c r="H4961" s="135"/>
      <c r="I4961" s="135"/>
    </row>
    <row r="4962" spans="5:9" x14ac:dyDescent="0.25">
      <c r="E4962" s="135"/>
      <c r="F4962" s="135"/>
      <c r="G4962" s="135"/>
      <c r="H4962" s="135"/>
      <c r="I4962" s="135"/>
    </row>
    <row r="4963" spans="5:9" x14ac:dyDescent="0.25">
      <c r="E4963" s="135"/>
      <c r="F4963" s="135"/>
      <c r="G4963" s="135"/>
      <c r="H4963" s="135"/>
      <c r="I4963" s="135"/>
    </row>
    <row r="4964" spans="5:9" x14ac:dyDescent="0.25">
      <c r="E4964" s="135"/>
      <c r="F4964" s="135"/>
      <c r="G4964" s="135"/>
      <c r="H4964" s="135"/>
      <c r="I4964" s="135"/>
    </row>
    <row r="4965" spans="5:9" x14ac:dyDescent="0.25">
      <c r="E4965" s="135"/>
      <c r="F4965" s="135"/>
      <c r="G4965" s="135"/>
      <c r="H4965" s="135"/>
      <c r="I4965" s="135"/>
    </row>
    <row r="4966" spans="5:9" x14ac:dyDescent="0.25">
      <c r="E4966" s="135"/>
      <c r="F4966" s="135"/>
      <c r="G4966" s="135"/>
      <c r="H4966" s="135"/>
      <c r="I4966" s="135"/>
    </row>
    <row r="4967" spans="5:9" x14ac:dyDescent="0.25">
      <c r="E4967" s="135"/>
      <c r="F4967" s="135"/>
      <c r="G4967" s="135"/>
      <c r="H4967" s="135"/>
      <c r="I4967" s="135"/>
    </row>
    <row r="4968" spans="5:9" x14ac:dyDescent="0.25">
      <c r="E4968" s="135"/>
      <c r="F4968" s="135"/>
      <c r="G4968" s="135"/>
      <c r="H4968" s="135"/>
      <c r="I4968" s="135"/>
    </row>
    <row r="4969" spans="5:9" x14ac:dyDescent="0.25">
      <c r="E4969" s="135"/>
      <c r="F4969" s="135"/>
      <c r="G4969" s="135"/>
      <c r="H4969" s="135"/>
      <c r="I4969" s="135"/>
    </row>
    <row r="4970" spans="5:9" x14ac:dyDescent="0.25">
      <c r="E4970" s="135"/>
      <c r="F4970" s="135"/>
      <c r="G4970" s="135"/>
      <c r="H4970" s="135"/>
      <c r="I4970" s="135"/>
    </row>
    <row r="4971" spans="5:9" x14ac:dyDescent="0.25">
      <c r="E4971" s="135"/>
      <c r="F4971" s="135"/>
      <c r="G4971" s="135"/>
      <c r="H4971" s="135"/>
      <c r="I4971" s="135"/>
    </row>
    <row r="4972" spans="5:9" x14ac:dyDescent="0.25">
      <c r="E4972" s="135"/>
      <c r="F4972" s="135"/>
      <c r="G4972" s="135"/>
      <c r="H4972" s="135"/>
      <c r="I4972" s="135"/>
    </row>
    <row r="4973" spans="5:9" x14ac:dyDescent="0.25">
      <c r="E4973" s="135"/>
      <c r="F4973" s="135"/>
      <c r="G4973" s="135"/>
      <c r="H4973" s="135"/>
      <c r="I4973" s="135"/>
    </row>
    <row r="4974" spans="5:9" x14ac:dyDescent="0.25">
      <c r="E4974" s="135"/>
      <c r="F4974" s="135"/>
      <c r="G4974" s="135"/>
      <c r="H4974" s="135"/>
      <c r="I4974" s="135"/>
    </row>
    <row r="4975" spans="5:9" x14ac:dyDescent="0.25">
      <c r="E4975" s="135"/>
      <c r="F4975" s="135"/>
      <c r="G4975" s="135"/>
      <c r="H4975" s="135"/>
      <c r="I4975" s="135"/>
    </row>
    <row r="4976" spans="5:9" x14ac:dyDescent="0.25">
      <c r="E4976" s="135"/>
      <c r="F4976" s="135"/>
      <c r="G4976" s="135"/>
      <c r="H4976" s="135"/>
      <c r="I4976" s="135"/>
    </row>
    <row r="4977" spans="5:9" x14ac:dyDescent="0.25">
      <c r="E4977" s="135"/>
      <c r="F4977" s="135"/>
      <c r="G4977" s="135"/>
      <c r="H4977" s="135"/>
      <c r="I4977" s="135"/>
    </row>
    <row r="4978" spans="5:9" x14ac:dyDescent="0.25">
      <c r="E4978" s="135"/>
      <c r="F4978" s="135"/>
      <c r="G4978" s="135"/>
      <c r="H4978" s="135"/>
      <c r="I4978" s="135"/>
    </row>
    <row r="4979" spans="5:9" x14ac:dyDescent="0.25">
      <c r="E4979" s="135"/>
      <c r="F4979" s="135"/>
      <c r="G4979" s="135"/>
      <c r="H4979" s="135"/>
      <c r="I4979" s="135"/>
    </row>
    <row r="4980" spans="5:9" x14ac:dyDescent="0.25">
      <c r="E4980" s="135"/>
      <c r="F4980" s="135"/>
      <c r="G4980" s="135"/>
      <c r="H4980" s="135"/>
      <c r="I4980" s="135"/>
    </row>
    <row r="4981" spans="5:9" x14ac:dyDescent="0.25">
      <c r="E4981" s="135"/>
      <c r="F4981" s="135"/>
      <c r="G4981" s="135"/>
      <c r="H4981" s="135"/>
      <c r="I4981" s="135"/>
    </row>
    <row r="4982" spans="5:9" x14ac:dyDescent="0.25">
      <c r="E4982" s="135"/>
      <c r="F4982" s="135"/>
      <c r="G4982" s="135"/>
      <c r="H4982" s="135"/>
      <c r="I4982" s="135"/>
    </row>
    <row r="4983" spans="5:9" x14ac:dyDescent="0.25">
      <c r="E4983" s="135"/>
      <c r="F4983" s="135"/>
      <c r="G4983" s="135"/>
      <c r="H4983" s="135"/>
      <c r="I4983" s="135"/>
    </row>
    <row r="4984" spans="5:9" x14ac:dyDescent="0.25">
      <c r="E4984" s="135"/>
      <c r="F4984" s="135"/>
      <c r="G4984" s="135"/>
      <c r="H4984" s="135"/>
      <c r="I4984" s="135"/>
    </row>
    <row r="4985" spans="5:9" x14ac:dyDescent="0.25">
      <c r="E4985" s="135"/>
      <c r="F4985" s="135"/>
      <c r="G4985" s="135"/>
      <c r="H4985" s="135"/>
      <c r="I4985" s="135"/>
    </row>
    <row r="4986" spans="5:9" x14ac:dyDescent="0.25">
      <c r="E4986" s="135"/>
      <c r="F4986" s="135"/>
      <c r="G4986" s="135"/>
      <c r="H4986" s="135"/>
      <c r="I4986" s="135"/>
    </row>
    <row r="4987" spans="5:9" x14ac:dyDescent="0.25">
      <c r="E4987" s="135"/>
      <c r="F4987" s="135"/>
      <c r="G4987" s="135"/>
      <c r="H4987" s="135"/>
      <c r="I4987" s="135"/>
    </row>
    <row r="4988" spans="5:9" x14ac:dyDescent="0.25">
      <c r="E4988" s="135"/>
      <c r="F4988" s="135"/>
      <c r="G4988" s="135"/>
      <c r="H4988" s="135"/>
      <c r="I4988" s="135"/>
    </row>
    <row r="4989" spans="5:9" x14ac:dyDescent="0.25">
      <c r="E4989" s="135"/>
      <c r="F4989" s="135"/>
      <c r="G4989" s="135"/>
      <c r="H4989" s="135"/>
      <c r="I4989" s="135"/>
    </row>
    <row r="4990" spans="5:9" x14ac:dyDescent="0.25">
      <c r="E4990" s="135"/>
      <c r="F4990" s="135"/>
      <c r="G4990" s="135"/>
      <c r="H4990" s="135"/>
      <c r="I4990" s="135"/>
    </row>
    <row r="4991" spans="5:9" x14ac:dyDescent="0.25">
      <c r="E4991" s="135"/>
      <c r="F4991" s="135"/>
      <c r="G4991" s="135"/>
      <c r="H4991" s="135"/>
      <c r="I4991" s="135"/>
    </row>
    <row r="4992" spans="5:9" x14ac:dyDescent="0.25">
      <c r="E4992" s="135"/>
      <c r="F4992" s="135"/>
      <c r="G4992" s="135"/>
      <c r="H4992" s="135"/>
      <c r="I4992" s="135"/>
    </row>
    <row r="4993" spans="5:9" x14ac:dyDescent="0.25">
      <c r="E4993" s="135"/>
      <c r="F4993" s="135"/>
      <c r="G4993" s="135"/>
      <c r="H4993" s="135"/>
      <c r="I4993" s="135"/>
    </row>
    <row r="4994" spans="5:9" x14ac:dyDescent="0.25">
      <c r="E4994" s="135"/>
      <c r="F4994" s="135"/>
      <c r="G4994" s="135"/>
      <c r="H4994" s="135"/>
      <c r="I4994" s="135"/>
    </row>
    <row r="4995" spans="5:9" x14ac:dyDescent="0.25">
      <c r="E4995" s="135"/>
      <c r="F4995" s="135"/>
      <c r="G4995" s="135"/>
      <c r="H4995" s="135"/>
      <c r="I4995" s="135"/>
    </row>
    <row r="4996" spans="5:9" x14ac:dyDescent="0.25">
      <c r="E4996" s="135"/>
      <c r="F4996" s="135"/>
      <c r="G4996" s="135"/>
      <c r="H4996" s="135"/>
      <c r="I4996" s="135"/>
    </row>
    <row r="4997" spans="5:9" x14ac:dyDescent="0.25">
      <c r="E4997" s="135"/>
      <c r="F4997" s="135"/>
      <c r="G4997" s="135"/>
      <c r="H4997" s="135"/>
      <c r="I4997" s="135"/>
    </row>
    <row r="4998" spans="5:9" x14ac:dyDescent="0.25">
      <c r="E4998" s="135"/>
      <c r="F4998" s="135"/>
      <c r="G4998" s="135"/>
      <c r="H4998" s="135"/>
      <c r="I4998" s="135"/>
    </row>
    <row r="4999" spans="5:9" x14ac:dyDescent="0.25">
      <c r="E4999" s="135"/>
      <c r="F4999" s="135"/>
      <c r="G4999" s="135"/>
      <c r="H4999" s="135"/>
      <c r="I4999" s="135"/>
    </row>
    <row r="5000" spans="5:9" x14ac:dyDescent="0.25">
      <c r="E5000" s="135"/>
      <c r="F5000" s="135"/>
      <c r="G5000" s="135"/>
      <c r="H5000" s="135"/>
      <c r="I5000" s="135"/>
    </row>
    <row r="5001" spans="5:9" x14ac:dyDescent="0.25">
      <c r="E5001" s="135"/>
      <c r="F5001" s="135"/>
      <c r="G5001" s="135"/>
      <c r="H5001" s="135"/>
      <c r="I5001" s="135"/>
    </row>
    <row r="5002" spans="5:9" x14ac:dyDescent="0.25">
      <c r="E5002" s="135"/>
      <c r="F5002" s="135"/>
      <c r="G5002" s="135"/>
      <c r="H5002" s="135"/>
      <c r="I5002" s="135"/>
    </row>
    <row r="5003" spans="5:9" x14ac:dyDescent="0.25">
      <c r="E5003" s="135"/>
      <c r="F5003" s="135"/>
      <c r="G5003" s="135"/>
      <c r="H5003" s="135"/>
      <c r="I5003" s="135"/>
    </row>
    <row r="5004" spans="5:9" x14ac:dyDescent="0.25">
      <c r="E5004" s="135"/>
      <c r="F5004" s="135"/>
      <c r="G5004" s="135"/>
      <c r="H5004" s="135"/>
      <c r="I5004" s="135"/>
    </row>
    <row r="5005" spans="5:9" x14ac:dyDescent="0.25">
      <c r="E5005" s="135"/>
      <c r="F5005" s="135"/>
      <c r="G5005" s="135"/>
      <c r="H5005" s="135"/>
      <c r="I5005" s="135"/>
    </row>
    <row r="5006" spans="5:9" x14ac:dyDescent="0.25">
      <c r="E5006" s="135"/>
      <c r="F5006" s="135"/>
      <c r="G5006" s="135"/>
      <c r="H5006" s="135"/>
      <c r="I5006" s="135"/>
    </row>
    <row r="5007" spans="5:9" x14ac:dyDescent="0.25">
      <c r="E5007" s="135"/>
      <c r="F5007" s="135"/>
      <c r="G5007" s="135"/>
      <c r="H5007" s="135"/>
      <c r="I5007" s="135"/>
    </row>
    <row r="5008" spans="5:9" x14ac:dyDescent="0.25">
      <c r="E5008" s="135"/>
      <c r="F5008" s="135"/>
      <c r="G5008" s="135"/>
      <c r="H5008" s="135"/>
      <c r="I5008" s="135"/>
    </row>
    <row r="5009" spans="5:9" x14ac:dyDescent="0.25">
      <c r="E5009" s="135"/>
      <c r="F5009" s="135"/>
      <c r="G5009" s="135"/>
      <c r="H5009" s="135"/>
      <c r="I5009" s="135"/>
    </row>
    <row r="5010" spans="5:9" x14ac:dyDescent="0.25">
      <c r="E5010" s="135"/>
      <c r="F5010" s="135"/>
      <c r="G5010" s="135"/>
      <c r="H5010" s="135"/>
      <c r="I5010" s="135"/>
    </row>
    <row r="5011" spans="5:9" x14ac:dyDescent="0.25">
      <c r="E5011" s="135"/>
      <c r="F5011" s="135"/>
      <c r="G5011" s="135"/>
      <c r="H5011" s="135"/>
      <c r="I5011" s="135"/>
    </row>
    <row r="5012" spans="5:9" x14ac:dyDescent="0.25">
      <c r="E5012" s="135"/>
      <c r="F5012" s="135"/>
      <c r="G5012" s="135"/>
      <c r="H5012" s="135"/>
      <c r="I5012" s="135"/>
    </row>
    <row r="5013" spans="5:9" x14ac:dyDescent="0.25">
      <c r="E5013" s="135"/>
      <c r="F5013" s="135"/>
      <c r="G5013" s="135"/>
      <c r="H5013" s="135"/>
      <c r="I5013" s="135"/>
    </row>
    <row r="5014" spans="5:9" x14ac:dyDescent="0.25">
      <c r="E5014" s="135"/>
      <c r="F5014" s="135"/>
      <c r="G5014" s="135"/>
      <c r="H5014" s="135"/>
      <c r="I5014" s="135"/>
    </row>
    <row r="5015" spans="5:9" x14ac:dyDescent="0.25">
      <c r="E5015" s="135"/>
      <c r="F5015" s="135"/>
      <c r="G5015" s="135"/>
      <c r="H5015" s="135"/>
      <c r="I5015" s="135"/>
    </row>
    <row r="5016" spans="5:9" x14ac:dyDescent="0.25">
      <c r="E5016" s="135"/>
      <c r="F5016" s="135"/>
      <c r="G5016" s="135"/>
      <c r="H5016" s="135"/>
      <c r="I5016" s="135"/>
    </row>
    <row r="5017" spans="5:9" x14ac:dyDescent="0.25">
      <c r="E5017" s="135"/>
      <c r="F5017" s="135"/>
      <c r="G5017" s="135"/>
      <c r="H5017" s="135"/>
      <c r="I5017" s="135"/>
    </row>
    <row r="5018" spans="5:9" x14ac:dyDescent="0.25">
      <c r="E5018" s="135"/>
      <c r="F5018" s="135"/>
      <c r="G5018" s="135"/>
      <c r="H5018" s="135"/>
      <c r="I5018" s="135"/>
    </row>
    <row r="5019" spans="5:9" x14ac:dyDescent="0.25">
      <c r="E5019" s="135"/>
      <c r="F5019" s="135"/>
      <c r="G5019" s="135"/>
      <c r="H5019" s="135"/>
      <c r="I5019" s="135"/>
    </row>
    <row r="5020" spans="5:9" x14ac:dyDescent="0.25">
      <c r="E5020" s="135"/>
      <c r="F5020" s="135"/>
      <c r="G5020" s="135"/>
      <c r="H5020" s="135"/>
      <c r="I5020" s="135"/>
    </row>
    <row r="5021" spans="5:9" x14ac:dyDescent="0.25">
      <c r="E5021" s="135"/>
      <c r="F5021" s="135"/>
      <c r="G5021" s="135"/>
      <c r="H5021" s="135"/>
      <c r="I5021" s="135"/>
    </row>
    <row r="5022" spans="5:9" x14ac:dyDescent="0.25">
      <c r="E5022" s="135"/>
      <c r="F5022" s="135"/>
      <c r="G5022" s="135"/>
      <c r="H5022" s="135"/>
      <c r="I5022" s="135"/>
    </row>
    <row r="5023" spans="5:9" x14ac:dyDescent="0.25">
      <c r="E5023" s="135"/>
      <c r="F5023" s="135"/>
      <c r="G5023" s="135"/>
      <c r="H5023" s="135"/>
      <c r="I5023" s="135"/>
    </row>
    <row r="5024" spans="5:9" x14ac:dyDescent="0.25">
      <c r="E5024" s="135"/>
      <c r="F5024" s="135"/>
      <c r="G5024" s="135"/>
      <c r="H5024" s="135"/>
      <c r="I5024" s="135"/>
    </row>
    <row r="5025" spans="5:9" x14ac:dyDescent="0.25">
      <c r="E5025" s="135"/>
      <c r="F5025" s="135"/>
      <c r="G5025" s="135"/>
      <c r="H5025" s="135"/>
      <c r="I5025" s="135"/>
    </row>
    <row r="5026" spans="5:9" x14ac:dyDescent="0.25">
      <c r="E5026" s="135"/>
      <c r="F5026" s="135"/>
      <c r="G5026" s="135"/>
      <c r="H5026" s="135"/>
      <c r="I5026" s="135"/>
    </row>
    <row r="5027" spans="5:9" x14ac:dyDescent="0.25">
      <c r="E5027" s="135"/>
      <c r="F5027" s="135"/>
      <c r="G5027" s="135"/>
      <c r="H5027" s="135"/>
      <c r="I5027" s="135"/>
    </row>
    <row r="5028" spans="5:9" x14ac:dyDescent="0.25">
      <c r="E5028" s="135"/>
      <c r="F5028" s="135"/>
      <c r="G5028" s="135"/>
      <c r="H5028" s="135"/>
      <c r="I5028" s="135"/>
    </row>
    <row r="5029" spans="5:9" x14ac:dyDescent="0.25">
      <c r="E5029" s="135"/>
      <c r="F5029" s="135"/>
      <c r="G5029" s="135"/>
      <c r="H5029" s="135"/>
      <c r="I5029" s="135"/>
    </row>
    <row r="5030" spans="5:9" x14ac:dyDescent="0.25">
      <c r="E5030" s="135"/>
      <c r="F5030" s="135"/>
      <c r="G5030" s="135"/>
      <c r="H5030" s="135"/>
      <c r="I5030" s="135"/>
    </row>
    <row r="5031" spans="5:9" x14ac:dyDescent="0.25">
      <c r="E5031" s="135"/>
      <c r="F5031" s="135"/>
      <c r="G5031" s="135"/>
      <c r="H5031" s="135"/>
      <c r="I5031" s="135"/>
    </row>
    <row r="5032" spans="5:9" x14ac:dyDescent="0.25">
      <c r="E5032" s="135"/>
      <c r="F5032" s="135"/>
      <c r="G5032" s="135"/>
      <c r="H5032" s="135"/>
      <c r="I5032" s="135"/>
    </row>
    <row r="5033" spans="5:9" x14ac:dyDescent="0.25">
      <c r="E5033" s="135"/>
      <c r="F5033" s="135"/>
      <c r="G5033" s="135"/>
      <c r="H5033" s="135"/>
      <c r="I5033" s="135"/>
    </row>
    <row r="5034" spans="5:9" x14ac:dyDescent="0.25">
      <c r="E5034" s="135"/>
      <c r="F5034" s="135"/>
      <c r="G5034" s="135"/>
      <c r="H5034" s="135"/>
      <c r="I5034" s="135"/>
    </row>
    <row r="5035" spans="5:9" x14ac:dyDescent="0.25">
      <c r="E5035" s="135"/>
      <c r="F5035" s="135"/>
      <c r="G5035" s="135"/>
      <c r="H5035" s="135"/>
      <c r="I5035" s="135"/>
    </row>
    <row r="5036" spans="5:9" x14ac:dyDescent="0.25">
      <c r="E5036" s="135"/>
      <c r="F5036" s="135"/>
      <c r="G5036" s="135"/>
      <c r="H5036" s="135"/>
      <c r="I5036" s="135"/>
    </row>
    <row r="5037" spans="5:9" x14ac:dyDescent="0.25">
      <c r="E5037" s="135"/>
      <c r="F5037" s="135"/>
      <c r="G5037" s="135"/>
      <c r="H5037" s="135"/>
      <c r="I5037" s="135"/>
    </row>
    <row r="5038" spans="5:9" x14ac:dyDescent="0.25">
      <c r="E5038" s="135"/>
      <c r="F5038" s="135"/>
      <c r="G5038" s="135"/>
      <c r="H5038" s="135"/>
      <c r="I5038" s="135"/>
    </row>
    <row r="5039" spans="5:9" x14ac:dyDescent="0.25">
      <c r="E5039" s="135"/>
      <c r="F5039" s="135"/>
      <c r="G5039" s="135"/>
      <c r="H5039" s="135"/>
      <c r="I5039" s="135"/>
    </row>
    <row r="5040" spans="5:9" x14ac:dyDescent="0.25">
      <c r="E5040" s="135"/>
      <c r="F5040" s="135"/>
      <c r="G5040" s="135"/>
      <c r="H5040" s="135"/>
      <c r="I5040" s="135"/>
    </row>
    <row r="5041" spans="5:9" x14ac:dyDescent="0.25">
      <c r="E5041" s="135"/>
      <c r="F5041" s="135"/>
      <c r="G5041" s="135"/>
      <c r="H5041" s="135"/>
      <c r="I5041" s="135"/>
    </row>
    <row r="5042" spans="5:9" x14ac:dyDescent="0.25">
      <c r="E5042" s="135"/>
      <c r="F5042" s="135"/>
      <c r="G5042" s="135"/>
      <c r="H5042" s="135"/>
      <c r="I5042" s="135"/>
    </row>
    <row r="5043" spans="5:9" x14ac:dyDescent="0.25">
      <c r="E5043" s="135"/>
      <c r="F5043" s="135"/>
      <c r="G5043" s="135"/>
      <c r="H5043" s="135"/>
      <c r="I5043" s="135"/>
    </row>
    <row r="5044" spans="5:9" x14ac:dyDescent="0.25">
      <c r="E5044" s="135"/>
      <c r="F5044" s="135"/>
      <c r="G5044" s="135"/>
      <c r="H5044" s="135"/>
      <c r="I5044" s="135"/>
    </row>
    <row r="5045" spans="5:9" x14ac:dyDescent="0.25">
      <c r="E5045" s="135"/>
      <c r="F5045" s="135"/>
      <c r="G5045" s="135"/>
      <c r="H5045" s="135"/>
      <c r="I5045" s="135"/>
    </row>
    <row r="5046" spans="5:9" x14ac:dyDescent="0.25">
      <c r="E5046" s="135"/>
      <c r="F5046" s="135"/>
      <c r="G5046" s="135"/>
      <c r="H5046" s="135"/>
      <c r="I5046" s="135"/>
    </row>
    <row r="5047" spans="5:9" x14ac:dyDescent="0.25">
      <c r="E5047" s="135"/>
      <c r="F5047" s="135"/>
      <c r="G5047" s="135"/>
      <c r="H5047" s="135"/>
      <c r="I5047" s="135"/>
    </row>
    <row r="5048" spans="5:9" x14ac:dyDescent="0.25">
      <c r="E5048" s="135"/>
      <c r="F5048" s="135"/>
      <c r="G5048" s="135"/>
      <c r="H5048" s="135"/>
      <c r="I5048" s="135"/>
    </row>
    <row r="5049" spans="5:9" x14ac:dyDescent="0.25">
      <c r="E5049" s="135"/>
      <c r="F5049" s="135"/>
      <c r="G5049" s="135"/>
      <c r="H5049" s="135"/>
      <c r="I5049" s="135"/>
    </row>
    <row r="5050" spans="5:9" x14ac:dyDescent="0.25">
      <c r="E5050" s="135"/>
      <c r="F5050" s="135"/>
      <c r="G5050" s="135"/>
      <c r="H5050" s="135"/>
      <c r="I5050" s="135"/>
    </row>
    <row r="5051" spans="5:9" x14ac:dyDescent="0.25">
      <c r="E5051" s="135"/>
      <c r="F5051" s="135"/>
      <c r="G5051" s="135"/>
      <c r="H5051" s="135"/>
      <c r="I5051" s="135"/>
    </row>
    <row r="5052" spans="5:9" x14ac:dyDescent="0.25">
      <c r="E5052" s="135"/>
      <c r="F5052" s="135"/>
      <c r="G5052" s="135"/>
      <c r="H5052" s="135"/>
      <c r="I5052" s="135"/>
    </row>
    <row r="5053" spans="5:9" x14ac:dyDescent="0.25">
      <c r="E5053" s="135"/>
      <c r="F5053" s="135"/>
      <c r="G5053" s="135"/>
      <c r="H5053" s="135"/>
      <c r="I5053" s="135"/>
    </row>
    <row r="5054" spans="5:9" x14ac:dyDescent="0.25">
      <c r="E5054" s="135"/>
      <c r="F5054" s="135"/>
      <c r="G5054" s="135"/>
      <c r="H5054" s="135"/>
      <c r="I5054" s="135"/>
    </row>
    <row r="5055" spans="5:9" x14ac:dyDescent="0.25">
      <c r="E5055" s="135"/>
      <c r="F5055" s="135"/>
      <c r="G5055" s="135"/>
      <c r="H5055" s="135"/>
      <c r="I5055" s="135"/>
    </row>
    <row r="5056" spans="5:9" x14ac:dyDescent="0.25">
      <c r="E5056" s="135"/>
      <c r="F5056" s="135"/>
      <c r="G5056" s="135"/>
      <c r="H5056" s="135"/>
      <c r="I5056" s="135"/>
    </row>
    <row r="5057" spans="5:9" x14ac:dyDescent="0.25">
      <c r="E5057" s="135"/>
      <c r="F5057" s="135"/>
      <c r="G5057" s="135"/>
      <c r="H5057" s="135"/>
      <c r="I5057" s="135"/>
    </row>
    <row r="5058" spans="5:9" x14ac:dyDescent="0.25">
      <c r="E5058" s="135"/>
      <c r="F5058" s="135"/>
      <c r="G5058" s="135"/>
      <c r="H5058" s="135"/>
      <c r="I5058" s="135"/>
    </row>
    <row r="5059" spans="5:9" x14ac:dyDescent="0.25">
      <c r="E5059" s="135"/>
      <c r="F5059" s="135"/>
      <c r="G5059" s="135"/>
      <c r="H5059" s="135"/>
      <c r="I5059" s="135"/>
    </row>
    <row r="5060" spans="5:9" x14ac:dyDescent="0.25">
      <c r="E5060" s="135"/>
      <c r="F5060" s="135"/>
      <c r="G5060" s="135"/>
      <c r="H5060" s="135"/>
      <c r="I5060" s="135"/>
    </row>
    <row r="5061" spans="5:9" x14ac:dyDescent="0.25">
      <c r="E5061" s="135"/>
      <c r="F5061" s="135"/>
      <c r="G5061" s="135"/>
      <c r="H5061" s="135"/>
      <c r="I5061" s="135"/>
    </row>
    <row r="5062" spans="5:9" x14ac:dyDescent="0.25">
      <c r="E5062" s="135"/>
      <c r="F5062" s="135"/>
      <c r="G5062" s="135"/>
      <c r="H5062" s="135"/>
      <c r="I5062" s="135"/>
    </row>
    <row r="5063" spans="5:9" x14ac:dyDescent="0.25">
      <c r="E5063" s="135"/>
      <c r="F5063" s="135"/>
      <c r="G5063" s="135"/>
      <c r="H5063" s="135"/>
      <c r="I5063" s="135"/>
    </row>
    <row r="5064" spans="5:9" x14ac:dyDescent="0.25">
      <c r="E5064" s="135"/>
      <c r="F5064" s="135"/>
      <c r="G5064" s="135"/>
      <c r="H5064" s="135"/>
      <c r="I5064" s="135"/>
    </row>
    <row r="5065" spans="5:9" x14ac:dyDescent="0.25">
      <c r="E5065" s="135"/>
      <c r="F5065" s="135"/>
      <c r="G5065" s="135"/>
      <c r="H5065" s="135"/>
      <c r="I5065" s="135"/>
    </row>
    <row r="5066" spans="5:9" x14ac:dyDescent="0.25">
      <c r="E5066" s="135"/>
      <c r="F5066" s="135"/>
      <c r="G5066" s="135"/>
      <c r="H5066" s="135"/>
      <c r="I5066" s="135"/>
    </row>
    <row r="5067" spans="5:9" x14ac:dyDescent="0.25">
      <c r="E5067" s="135"/>
      <c r="F5067" s="135"/>
      <c r="G5067" s="135"/>
      <c r="H5067" s="135"/>
      <c r="I5067" s="135"/>
    </row>
    <row r="5068" spans="5:9" x14ac:dyDescent="0.25">
      <c r="E5068" s="135"/>
      <c r="F5068" s="135"/>
      <c r="G5068" s="135"/>
      <c r="H5068" s="135"/>
      <c r="I5068" s="135"/>
    </row>
    <row r="5069" spans="5:9" x14ac:dyDescent="0.25">
      <c r="E5069" s="135"/>
      <c r="F5069" s="135"/>
      <c r="G5069" s="135"/>
      <c r="H5069" s="135"/>
      <c r="I5069" s="135"/>
    </row>
    <row r="5070" spans="5:9" x14ac:dyDescent="0.25">
      <c r="E5070" s="135"/>
      <c r="F5070" s="135"/>
      <c r="G5070" s="135"/>
      <c r="H5070" s="135"/>
      <c r="I5070" s="135"/>
    </row>
    <row r="5071" spans="5:9" x14ac:dyDescent="0.25">
      <c r="E5071" s="135"/>
      <c r="F5071" s="135"/>
      <c r="G5071" s="135"/>
      <c r="H5071" s="135"/>
      <c r="I5071" s="135"/>
    </row>
    <row r="5072" spans="5:9" x14ac:dyDescent="0.25">
      <c r="E5072" s="135"/>
      <c r="F5072" s="135"/>
      <c r="G5072" s="135"/>
      <c r="H5072" s="135"/>
      <c r="I5072" s="135"/>
    </row>
    <row r="5073" spans="5:9" x14ac:dyDescent="0.25">
      <c r="E5073" s="135"/>
      <c r="F5073" s="135"/>
      <c r="G5073" s="135"/>
      <c r="H5073" s="135"/>
      <c r="I5073" s="135"/>
    </row>
    <row r="5074" spans="5:9" x14ac:dyDescent="0.25">
      <c r="E5074" s="135"/>
      <c r="F5074" s="135"/>
      <c r="G5074" s="135"/>
      <c r="H5074" s="135"/>
      <c r="I5074" s="135"/>
    </row>
    <row r="5075" spans="5:9" x14ac:dyDescent="0.25">
      <c r="E5075" s="135"/>
      <c r="F5075" s="135"/>
      <c r="G5075" s="135"/>
      <c r="H5075" s="135"/>
      <c r="I5075" s="135"/>
    </row>
    <row r="5076" spans="5:9" x14ac:dyDescent="0.25">
      <c r="E5076" s="135"/>
      <c r="F5076" s="135"/>
      <c r="G5076" s="135"/>
      <c r="H5076" s="135"/>
      <c r="I5076" s="135"/>
    </row>
    <row r="5077" spans="5:9" x14ac:dyDescent="0.25">
      <c r="E5077" s="135"/>
      <c r="F5077" s="135"/>
      <c r="G5077" s="135"/>
      <c r="H5077" s="135"/>
      <c r="I5077" s="135"/>
    </row>
    <row r="5078" spans="5:9" x14ac:dyDescent="0.25">
      <c r="E5078" s="135"/>
      <c r="F5078" s="135"/>
      <c r="G5078" s="135"/>
      <c r="H5078" s="135"/>
      <c r="I5078" s="135"/>
    </row>
    <row r="5079" spans="5:9" x14ac:dyDescent="0.25">
      <c r="E5079" s="135"/>
      <c r="F5079" s="135"/>
      <c r="G5079" s="135"/>
      <c r="H5079" s="135"/>
      <c r="I5079" s="135"/>
    </row>
    <row r="5080" spans="5:9" x14ac:dyDescent="0.25">
      <c r="E5080" s="135"/>
      <c r="F5080" s="135"/>
      <c r="G5080" s="135"/>
      <c r="H5080" s="135"/>
      <c r="I5080" s="135"/>
    </row>
    <row r="5081" spans="5:9" x14ac:dyDescent="0.25">
      <c r="E5081" s="135"/>
      <c r="F5081" s="135"/>
      <c r="G5081" s="135"/>
      <c r="H5081" s="135"/>
      <c r="I5081" s="135"/>
    </row>
    <row r="5082" spans="5:9" x14ac:dyDescent="0.25">
      <c r="E5082" s="135"/>
      <c r="F5082" s="135"/>
      <c r="G5082" s="135"/>
      <c r="H5082" s="135"/>
      <c r="I5082" s="135"/>
    </row>
    <row r="5083" spans="5:9" x14ac:dyDescent="0.25">
      <c r="E5083" s="135"/>
      <c r="F5083" s="135"/>
      <c r="G5083" s="135"/>
      <c r="H5083" s="135"/>
      <c r="I5083" s="135"/>
    </row>
    <row r="5084" spans="5:9" x14ac:dyDescent="0.25">
      <c r="E5084" s="135"/>
      <c r="F5084" s="135"/>
      <c r="G5084" s="135"/>
      <c r="H5084" s="135"/>
      <c r="I5084" s="135"/>
    </row>
    <row r="5085" spans="5:9" x14ac:dyDescent="0.25">
      <c r="E5085" s="135"/>
      <c r="F5085" s="135"/>
      <c r="G5085" s="135"/>
      <c r="H5085" s="135"/>
      <c r="I5085" s="135"/>
    </row>
    <row r="5086" spans="5:9" x14ac:dyDescent="0.25">
      <c r="E5086" s="135"/>
      <c r="F5086" s="135"/>
      <c r="G5086" s="135"/>
      <c r="H5086" s="135"/>
      <c r="I5086" s="135"/>
    </row>
    <row r="5087" spans="5:9" x14ac:dyDescent="0.25">
      <c r="E5087" s="135"/>
      <c r="F5087" s="135"/>
      <c r="G5087" s="135"/>
      <c r="H5087" s="135"/>
      <c r="I5087" s="135"/>
    </row>
    <row r="5088" spans="5:9" x14ac:dyDescent="0.25">
      <c r="E5088" s="135"/>
      <c r="F5088" s="135"/>
      <c r="G5088" s="135"/>
      <c r="H5088" s="135"/>
      <c r="I5088" s="135"/>
    </row>
    <row r="5089" spans="5:9" x14ac:dyDescent="0.25">
      <c r="E5089" s="135"/>
      <c r="F5089" s="135"/>
      <c r="G5089" s="135"/>
      <c r="H5089" s="135"/>
      <c r="I5089" s="135"/>
    </row>
    <row r="5090" spans="5:9" x14ac:dyDescent="0.25">
      <c r="E5090" s="135"/>
      <c r="F5090" s="135"/>
      <c r="G5090" s="135"/>
      <c r="H5090" s="135"/>
      <c r="I5090" s="135"/>
    </row>
    <row r="5091" spans="5:9" x14ac:dyDescent="0.25">
      <c r="E5091" s="135"/>
      <c r="F5091" s="135"/>
      <c r="G5091" s="135"/>
      <c r="H5091" s="135"/>
      <c r="I5091" s="135"/>
    </row>
    <row r="5092" spans="5:9" x14ac:dyDescent="0.25">
      <c r="E5092" s="135"/>
      <c r="F5092" s="135"/>
      <c r="G5092" s="135"/>
      <c r="H5092" s="135"/>
      <c r="I5092" s="135"/>
    </row>
    <row r="5093" spans="5:9" x14ac:dyDescent="0.25">
      <c r="E5093" s="135"/>
      <c r="F5093" s="135"/>
      <c r="G5093" s="135"/>
      <c r="H5093" s="135"/>
      <c r="I5093" s="135"/>
    </row>
    <row r="5094" spans="5:9" x14ac:dyDescent="0.25">
      <c r="E5094" s="135"/>
      <c r="F5094" s="135"/>
      <c r="G5094" s="135"/>
      <c r="H5094" s="135"/>
      <c r="I5094" s="135"/>
    </row>
    <row r="5095" spans="5:9" x14ac:dyDescent="0.25">
      <c r="E5095" s="135"/>
      <c r="F5095" s="135"/>
      <c r="G5095" s="135"/>
      <c r="H5095" s="135"/>
      <c r="I5095" s="135"/>
    </row>
    <row r="5096" spans="5:9" x14ac:dyDescent="0.25">
      <c r="E5096" s="135"/>
      <c r="F5096" s="135"/>
      <c r="G5096" s="135"/>
      <c r="H5096" s="135"/>
      <c r="I5096" s="135"/>
    </row>
    <row r="5097" spans="5:9" x14ac:dyDescent="0.25">
      <c r="E5097" s="135"/>
      <c r="F5097" s="135"/>
      <c r="G5097" s="135"/>
      <c r="H5097" s="135"/>
      <c r="I5097" s="135"/>
    </row>
    <row r="5098" spans="5:9" x14ac:dyDescent="0.25">
      <c r="E5098" s="135"/>
      <c r="F5098" s="135"/>
      <c r="G5098" s="135"/>
      <c r="H5098" s="135"/>
      <c r="I5098" s="135"/>
    </row>
    <row r="5099" spans="5:9" x14ac:dyDescent="0.25">
      <c r="E5099" s="135"/>
      <c r="F5099" s="135"/>
      <c r="G5099" s="135"/>
      <c r="H5099" s="135"/>
      <c r="I5099" s="135"/>
    </row>
    <row r="5100" spans="5:9" x14ac:dyDescent="0.25">
      <c r="E5100" s="135"/>
      <c r="F5100" s="135"/>
      <c r="G5100" s="135"/>
      <c r="H5100" s="135"/>
      <c r="I5100" s="135"/>
    </row>
    <row r="5101" spans="5:9" x14ac:dyDescent="0.25">
      <c r="E5101" s="135"/>
      <c r="F5101" s="135"/>
      <c r="G5101" s="135"/>
      <c r="H5101" s="135"/>
      <c r="I5101" s="135"/>
    </row>
    <row r="5102" spans="5:9" x14ac:dyDescent="0.25">
      <c r="E5102" s="135"/>
      <c r="F5102" s="135"/>
      <c r="G5102" s="135"/>
      <c r="H5102" s="135"/>
      <c r="I5102" s="135"/>
    </row>
    <row r="5103" spans="5:9" x14ac:dyDescent="0.25">
      <c r="E5103" s="135"/>
      <c r="F5103" s="135"/>
      <c r="G5103" s="135"/>
      <c r="H5103" s="135"/>
      <c r="I5103" s="135"/>
    </row>
    <row r="5104" spans="5:9" x14ac:dyDescent="0.25">
      <c r="E5104" s="135"/>
      <c r="F5104" s="135"/>
      <c r="G5104" s="135"/>
      <c r="H5104" s="135"/>
      <c r="I5104" s="135"/>
    </row>
    <row r="5105" spans="5:9" x14ac:dyDescent="0.25">
      <c r="E5105" s="135"/>
      <c r="F5105" s="135"/>
      <c r="G5105" s="135"/>
      <c r="H5105" s="135"/>
      <c r="I5105" s="135"/>
    </row>
    <row r="5106" spans="5:9" x14ac:dyDescent="0.25">
      <c r="E5106" s="135"/>
      <c r="F5106" s="135"/>
      <c r="G5106" s="135"/>
      <c r="H5106" s="135"/>
      <c r="I5106" s="135"/>
    </row>
    <row r="5107" spans="5:9" x14ac:dyDescent="0.25">
      <c r="E5107" s="135"/>
      <c r="F5107" s="135"/>
      <c r="G5107" s="135"/>
      <c r="H5107" s="135"/>
      <c r="I5107" s="135"/>
    </row>
    <row r="5108" spans="5:9" x14ac:dyDescent="0.25">
      <c r="E5108" s="135"/>
      <c r="F5108" s="135"/>
      <c r="G5108" s="135"/>
      <c r="H5108" s="135"/>
      <c r="I5108" s="135"/>
    </row>
    <row r="5109" spans="5:9" x14ac:dyDescent="0.25">
      <c r="E5109" s="135"/>
      <c r="F5109" s="135"/>
      <c r="G5109" s="135"/>
      <c r="H5109" s="135"/>
      <c r="I5109" s="135"/>
    </row>
    <row r="5110" spans="5:9" x14ac:dyDescent="0.25">
      <c r="E5110" s="135"/>
      <c r="F5110" s="135"/>
      <c r="G5110" s="135"/>
      <c r="H5110" s="135"/>
      <c r="I5110" s="135"/>
    </row>
    <row r="5111" spans="5:9" x14ac:dyDescent="0.25">
      <c r="E5111" s="135"/>
      <c r="F5111" s="135"/>
      <c r="G5111" s="135"/>
      <c r="H5111" s="135"/>
      <c r="I5111" s="135"/>
    </row>
    <row r="5112" spans="5:9" x14ac:dyDescent="0.25">
      <c r="E5112" s="135"/>
      <c r="F5112" s="135"/>
      <c r="G5112" s="135"/>
      <c r="H5112" s="135"/>
      <c r="I5112" s="135"/>
    </row>
    <row r="5113" spans="5:9" x14ac:dyDescent="0.25">
      <c r="E5113" s="135"/>
      <c r="F5113" s="135"/>
      <c r="G5113" s="135"/>
      <c r="H5113" s="135"/>
      <c r="I5113" s="135"/>
    </row>
    <row r="5114" spans="5:9" x14ac:dyDescent="0.25">
      <c r="E5114" s="135"/>
      <c r="F5114" s="135"/>
      <c r="G5114" s="135"/>
      <c r="H5114" s="135"/>
      <c r="I5114" s="135"/>
    </row>
    <row r="5115" spans="5:9" x14ac:dyDescent="0.25">
      <c r="E5115" s="135"/>
      <c r="F5115" s="135"/>
      <c r="G5115" s="135"/>
      <c r="H5115" s="135"/>
      <c r="I5115" s="135"/>
    </row>
    <row r="5116" spans="5:9" x14ac:dyDescent="0.25">
      <c r="E5116" s="135"/>
      <c r="F5116" s="135"/>
      <c r="G5116" s="135"/>
      <c r="H5116" s="135"/>
      <c r="I5116" s="135"/>
    </row>
    <row r="5117" spans="5:9" x14ac:dyDescent="0.25">
      <c r="E5117" s="135"/>
      <c r="F5117" s="135"/>
      <c r="G5117" s="135"/>
      <c r="H5117" s="135"/>
      <c r="I5117" s="135"/>
    </row>
    <row r="5118" spans="5:9" x14ac:dyDescent="0.25">
      <c r="E5118" s="135"/>
      <c r="F5118" s="135"/>
      <c r="G5118" s="135"/>
      <c r="H5118" s="135"/>
      <c r="I5118" s="135"/>
    </row>
    <row r="5119" spans="5:9" x14ac:dyDescent="0.25">
      <c r="E5119" s="135"/>
      <c r="F5119" s="135"/>
      <c r="G5119" s="135"/>
      <c r="H5119" s="135"/>
      <c r="I5119" s="135"/>
    </row>
    <row r="5120" spans="5:9" x14ac:dyDescent="0.25">
      <c r="E5120" s="135"/>
      <c r="F5120" s="135"/>
      <c r="G5120" s="135"/>
      <c r="H5120" s="135"/>
      <c r="I5120" s="135"/>
    </row>
    <row r="5121" spans="5:9" x14ac:dyDescent="0.25">
      <c r="E5121" s="135"/>
      <c r="F5121" s="135"/>
      <c r="G5121" s="135"/>
      <c r="H5121" s="135"/>
      <c r="I5121" s="135"/>
    </row>
    <row r="5122" spans="5:9" x14ac:dyDescent="0.25">
      <c r="E5122" s="135"/>
      <c r="F5122" s="135"/>
      <c r="G5122" s="135"/>
      <c r="H5122" s="135"/>
      <c r="I5122" s="135"/>
    </row>
    <row r="5123" spans="5:9" x14ac:dyDescent="0.25">
      <c r="E5123" s="135"/>
      <c r="F5123" s="135"/>
      <c r="G5123" s="135"/>
      <c r="H5123" s="135"/>
      <c r="I5123" s="135"/>
    </row>
    <row r="5124" spans="5:9" x14ac:dyDescent="0.25">
      <c r="E5124" s="135"/>
      <c r="F5124" s="135"/>
      <c r="G5124" s="135"/>
      <c r="H5124" s="135"/>
      <c r="I5124" s="135"/>
    </row>
    <row r="5125" spans="5:9" x14ac:dyDescent="0.25">
      <c r="E5125" s="135"/>
      <c r="F5125" s="135"/>
      <c r="G5125" s="135"/>
      <c r="H5125" s="135"/>
      <c r="I5125" s="135"/>
    </row>
    <row r="5126" spans="5:9" x14ac:dyDescent="0.25">
      <c r="E5126" s="135"/>
      <c r="F5126" s="135"/>
      <c r="G5126" s="135"/>
      <c r="H5126" s="135"/>
      <c r="I5126" s="135"/>
    </row>
    <row r="5127" spans="5:9" x14ac:dyDescent="0.25">
      <c r="E5127" s="135"/>
      <c r="F5127" s="135"/>
      <c r="G5127" s="135"/>
      <c r="H5127" s="135"/>
      <c r="I5127" s="135"/>
    </row>
    <row r="5128" spans="5:9" x14ac:dyDescent="0.25">
      <c r="E5128" s="135"/>
      <c r="F5128" s="135"/>
      <c r="G5128" s="135"/>
      <c r="H5128" s="135"/>
      <c r="I5128" s="135"/>
    </row>
    <row r="5129" spans="5:9" x14ac:dyDescent="0.25">
      <c r="E5129" s="135"/>
      <c r="F5129" s="135"/>
      <c r="G5129" s="135"/>
      <c r="H5129" s="135"/>
      <c r="I5129" s="135"/>
    </row>
    <row r="5130" spans="5:9" x14ac:dyDescent="0.25">
      <c r="E5130" s="135"/>
      <c r="F5130" s="135"/>
      <c r="G5130" s="135"/>
      <c r="H5130" s="135"/>
      <c r="I5130" s="135"/>
    </row>
    <row r="5131" spans="5:9" x14ac:dyDescent="0.25">
      <c r="E5131" s="135"/>
      <c r="F5131" s="135"/>
      <c r="G5131" s="135"/>
      <c r="H5131" s="135"/>
      <c r="I5131" s="135"/>
    </row>
    <row r="5132" spans="5:9" x14ac:dyDescent="0.25">
      <c r="E5132" s="135"/>
      <c r="F5132" s="135"/>
      <c r="G5132" s="135"/>
      <c r="H5132" s="135"/>
      <c r="I5132" s="135"/>
    </row>
    <row r="5133" spans="5:9" x14ac:dyDescent="0.25">
      <c r="E5133" s="135"/>
      <c r="F5133" s="135"/>
      <c r="G5133" s="135"/>
      <c r="H5133" s="135"/>
      <c r="I5133" s="135"/>
    </row>
    <row r="5134" spans="5:9" x14ac:dyDescent="0.25">
      <c r="E5134" s="135"/>
      <c r="F5134" s="135"/>
      <c r="G5134" s="135"/>
      <c r="H5134" s="135"/>
      <c r="I5134" s="135"/>
    </row>
    <row r="5135" spans="5:9" x14ac:dyDescent="0.25">
      <c r="E5135" s="135"/>
      <c r="F5135" s="135"/>
      <c r="G5135" s="135"/>
      <c r="H5135" s="135"/>
      <c r="I5135" s="135"/>
    </row>
    <row r="5136" spans="5:9" x14ac:dyDescent="0.25">
      <c r="E5136" s="135"/>
      <c r="F5136" s="135"/>
      <c r="G5136" s="135"/>
      <c r="H5136" s="135"/>
      <c r="I5136" s="135"/>
    </row>
    <row r="5137" spans="5:9" x14ac:dyDescent="0.25">
      <c r="E5137" s="135"/>
      <c r="F5137" s="135"/>
      <c r="G5137" s="135"/>
      <c r="H5137" s="135"/>
      <c r="I5137" s="135"/>
    </row>
    <row r="5138" spans="5:9" x14ac:dyDescent="0.25">
      <c r="E5138" s="135"/>
      <c r="F5138" s="135"/>
      <c r="G5138" s="135"/>
      <c r="H5138" s="135"/>
      <c r="I5138" s="135"/>
    </row>
    <row r="5139" spans="5:9" x14ac:dyDescent="0.25">
      <c r="E5139" s="135"/>
      <c r="F5139" s="135"/>
      <c r="G5139" s="135"/>
      <c r="H5139" s="135"/>
      <c r="I5139" s="135"/>
    </row>
    <row r="5140" spans="5:9" x14ac:dyDescent="0.25">
      <c r="E5140" s="135"/>
      <c r="F5140" s="135"/>
      <c r="G5140" s="135"/>
      <c r="H5140" s="135"/>
      <c r="I5140" s="135"/>
    </row>
    <row r="5141" spans="5:9" x14ac:dyDescent="0.25">
      <c r="E5141" s="135"/>
      <c r="F5141" s="135"/>
      <c r="G5141" s="135"/>
      <c r="H5141" s="135"/>
      <c r="I5141" s="135"/>
    </row>
    <row r="5142" spans="5:9" x14ac:dyDescent="0.25">
      <c r="E5142" s="135"/>
      <c r="F5142" s="135"/>
      <c r="G5142" s="135"/>
      <c r="H5142" s="135"/>
      <c r="I5142" s="135"/>
    </row>
    <row r="5143" spans="5:9" x14ac:dyDescent="0.25">
      <c r="E5143" s="135"/>
      <c r="F5143" s="135"/>
      <c r="G5143" s="135"/>
      <c r="H5143" s="135"/>
      <c r="I5143" s="135"/>
    </row>
    <row r="5144" spans="5:9" x14ac:dyDescent="0.25">
      <c r="E5144" s="135"/>
      <c r="F5144" s="135"/>
      <c r="G5144" s="135"/>
      <c r="H5144" s="135"/>
      <c r="I5144" s="135"/>
    </row>
    <row r="5145" spans="5:9" x14ac:dyDescent="0.25">
      <c r="E5145" s="135"/>
      <c r="F5145" s="135"/>
      <c r="G5145" s="135"/>
      <c r="H5145" s="135"/>
      <c r="I5145" s="135"/>
    </row>
    <row r="5146" spans="5:9" x14ac:dyDescent="0.25">
      <c r="E5146" s="135"/>
      <c r="F5146" s="135"/>
      <c r="G5146" s="135"/>
      <c r="H5146" s="135"/>
      <c r="I5146" s="135"/>
    </row>
    <row r="5147" spans="5:9" x14ac:dyDescent="0.25">
      <c r="E5147" s="135"/>
      <c r="F5147" s="135"/>
      <c r="G5147" s="135"/>
      <c r="H5147" s="135"/>
      <c r="I5147" s="135"/>
    </row>
    <row r="5148" spans="5:9" x14ac:dyDescent="0.25">
      <c r="E5148" s="135"/>
      <c r="F5148" s="135"/>
      <c r="G5148" s="135"/>
      <c r="H5148" s="135"/>
      <c r="I5148" s="135"/>
    </row>
    <row r="5149" spans="5:9" x14ac:dyDescent="0.25">
      <c r="E5149" s="135"/>
      <c r="F5149" s="135"/>
      <c r="G5149" s="135"/>
      <c r="H5149" s="135"/>
      <c r="I5149" s="135"/>
    </row>
    <row r="5150" spans="5:9" x14ac:dyDescent="0.25">
      <c r="E5150" s="135"/>
      <c r="F5150" s="135"/>
      <c r="G5150" s="135"/>
      <c r="H5150" s="135"/>
      <c r="I5150" s="135"/>
    </row>
    <row r="5151" spans="5:9" x14ac:dyDescent="0.25">
      <c r="E5151" s="135"/>
      <c r="F5151" s="135"/>
      <c r="G5151" s="135"/>
      <c r="H5151" s="135"/>
      <c r="I5151" s="135"/>
    </row>
    <row r="5152" spans="5:9" x14ac:dyDescent="0.25">
      <c r="E5152" s="135"/>
      <c r="F5152" s="135"/>
      <c r="G5152" s="135"/>
      <c r="H5152" s="135"/>
      <c r="I5152" s="135"/>
    </row>
    <row r="5153" spans="5:9" x14ac:dyDescent="0.25">
      <c r="E5153" s="135"/>
      <c r="F5153" s="135"/>
      <c r="G5153" s="135"/>
      <c r="H5153" s="135"/>
      <c r="I5153" s="135"/>
    </row>
    <row r="5154" spans="5:9" x14ac:dyDescent="0.25">
      <c r="E5154" s="135"/>
      <c r="F5154" s="135"/>
      <c r="G5154" s="135"/>
      <c r="H5154" s="135"/>
      <c r="I5154" s="135"/>
    </row>
    <row r="5155" spans="5:9" x14ac:dyDescent="0.25">
      <c r="E5155" s="135"/>
      <c r="F5155" s="135"/>
      <c r="G5155" s="135"/>
      <c r="H5155" s="135"/>
      <c r="I5155" s="135"/>
    </row>
    <row r="5156" spans="5:9" x14ac:dyDescent="0.25">
      <c r="E5156" s="135"/>
      <c r="F5156" s="135"/>
      <c r="G5156" s="135"/>
      <c r="H5156" s="135"/>
      <c r="I5156" s="135"/>
    </row>
    <row r="5157" spans="5:9" x14ac:dyDescent="0.25">
      <c r="E5157" s="135"/>
      <c r="F5157" s="135"/>
      <c r="G5157" s="135"/>
      <c r="H5157" s="135"/>
      <c r="I5157" s="135"/>
    </row>
    <row r="5158" spans="5:9" x14ac:dyDescent="0.25">
      <c r="E5158" s="135"/>
      <c r="F5158" s="135"/>
      <c r="G5158" s="135"/>
      <c r="H5158" s="135"/>
      <c r="I5158" s="135"/>
    </row>
    <row r="5159" spans="5:9" x14ac:dyDescent="0.25">
      <c r="E5159" s="135"/>
      <c r="F5159" s="135"/>
      <c r="G5159" s="135"/>
      <c r="H5159" s="135"/>
      <c r="I5159" s="135"/>
    </row>
    <row r="5160" spans="5:9" x14ac:dyDescent="0.25">
      <c r="E5160" s="135"/>
      <c r="F5160" s="135"/>
      <c r="G5160" s="135"/>
      <c r="H5160" s="135"/>
      <c r="I5160" s="135"/>
    </row>
    <row r="5161" spans="5:9" x14ac:dyDescent="0.25">
      <c r="E5161" s="135"/>
      <c r="F5161" s="135"/>
      <c r="G5161" s="135"/>
      <c r="H5161" s="135"/>
      <c r="I5161" s="135"/>
    </row>
    <row r="5162" spans="5:9" x14ac:dyDescent="0.25">
      <c r="E5162" s="135"/>
      <c r="F5162" s="135"/>
      <c r="G5162" s="135"/>
      <c r="H5162" s="135"/>
      <c r="I5162" s="135"/>
    </row>
    <row r="5163" spans="5:9" x14ac:dyDescent="0.25">
      <c r="E5163" s="135"/>
      <c r="F5163" s="135"/>
      <c r="G5163" s="135"/>
      <c r="H5163" s="135"/>
      <c r="I5163" s="135"/>
    </row>
    <row r="5164" spans="5:9" x14ac:dyDescent="0.25">
      <c r="E5164" s="135"/>
      <c r="F5164" s="135"/>
      <c r="G5164" s="135"/>
      <c r="H5164" s="135"/>
      <c r="I5164" s="135"/>
    </row>
    <row r="5165" spans="5:9" x14ac:dyDescent="0.25">
      <c r="E5165" s="135"/>
      <c r="F5165" s="135"/>
      <c r="G5165" s="135"/>
      <c r="H5165" s="135"/>
      <c r="I5165" s="135"/>
    </row>
    <row r="5166" spans="5:9" x14ac:dyDescent="0.25">
      <c r="E5166" s="135"/>
      <c r="F5166" s="135"/>
      <c r="G5166" s="135"/>
      <c r="H5166" s="135"/>
      <c r="I5166" s="135"/>
    </row>
    <row r="5167" spans="5:9" x14ac:dyDescent="0.25">
      <c r="E5167" s="135"/>
      <c r="F5167" s="135"/>
      <c r="G5167" s="135"/>
      <c r="H5167" s="135"/>
      <c r="I5167" s="135"/>
    </row>
    <row r="5168" spans="5:9" x14ac:dyDescent="0.25">
      <c r="E5168" s="135"/>
      <c r="F5168" s="135"/>
      <c r="G5168" s="135"/>
      <c r="H5168" s="135"/>
      <c r="I5168" s="135"/>
    </row>
    <row r="5169" spans="5:9" x14ac:dyDescent="0.25">
      <c r="E5169" s="135"/>
      <c r="F5169" s="135"/>
      <c r="G5169" s="135"/>
      <c r="H5169" s="135"/>
      <c r="I5169" s="135"/>
    </row>
    <row r="5170" spans="5:9" x14ac:dyDescent="0.25">
      <c r="E5170" s="135"/>
      <c r="F5170" s="135"/>
      <c r="G5170" s="135"/>
      <c r="H5170" s="135"/>
      <c r="I5170" s="135"/>
    </row>
    <row r="5171" spans="5:9" x14ac:dyDescent="0.25">
      <c r="E5171" s="135"/>
      <c r="F5171" s="135"/>
      <c r="G5171" s="135"/>
      <c r="H5171" s="135"/>
      <c r="I5171" s="135"/>
    </row>
    <row r="5172" spans="5:9" x14ac:dyDescent="0.25">
      <c r="E5172" s="135"/>
      <c r="F5172" s="135"/>
      <c r="G5172" s="135"/>
      <c r="H5172" s="135"/>
      <c r="I5172" s="135"/>
    </row>
    <row r="5173" spans="5:9" x14ac:dyDescent="0.25">
      <c r="E5173" s="135"/>
      <c r="F5173" s="135"/>
      <c r="G5173" s="135"/>
      <c r="H5173" s="135"/>
      <c r="I5173" s="135"/>
    </row>
    <row r="5174" spans="5:9" x14ac:dyDescent="0.25">
      <c r="E5174" s="135"/>
      <c r="F5174" s="135"/>
      <c r="G5174" s="135"/>
      <c r="H5174" s="135"/>
      <c r="I5174" s="135"/>
    </row>
    <row r="5175" spans="5:9" x14ac:dyDescent="0.25">
      <c r="E5175" s="135"/>
      <c r="F5175" s="135"/>
      <c r="G5175" s="135"/>
      <c r="H5175" s="135"/>
      <c r="I5175" s="135"/>
    </row>
    <row r="5176" spans="5:9" x14ac:dyDescent="0.25">
      <c r="E5176" s="135"/>
      <c r="F5176" s="135"/>
      <c r="G5176" s="135"/>
      <c r="H5176" s="135"/>
      <c r="I5176" s="135"/>
    </row>
    <row r="5177" spans="5:9" x14ac:dyDescent="0.25">
      <c r="E5177" s="135"/>
      <c r="F5177" s="135"/>
      <c r="G5177" s="135"/>
      <c r="H5177" s="135"/>
      <c r="I5177" s="135"/>
    </row>
    <row r="5178" spans="5:9" x14ac:dyDescent="0.25">
      <c r="E5178" s="135"/>
      <c r="F5178" s="135"/>
      <c r="G5178" s="135"/>
      <c r="H5178" s="135"/>
      <c r="I5178" s="135"/>
    </row>
    <row r="5179" spans="5:9" x14ac:dyDescent="0.25">
      <c r="E5179" s="135"/>
      <c r="F5179" s="135"/>
      <c r="G5179" s="135"/>
      <c r="H5179" s="135"/>
      <c r="I5179" s="135"/>
    </row>
    <row r="5180" spans="5:9" x14ac:dyDescent="0.25">
      <c r="E5180" s="135"/>
      <c r="F5180" s="135"/>
      <c r="G5180" s="135"/>
      <c r="H5180" s="135"/>
      <c r="I5180" s="135"/>
    </row>
    <row r="5181" spans="5:9" x14ac:dyDescent="0.25">
      <c r="E5181" s="135"/>
      <c r="F5181" s="135"/>
      <c r="G5181" s="135"/>
      <c r="H5181" s="135"/>
      <c r="I5181" s="135"/>
    </row>
    <row r="5182" spans="5:9" x14ac:dyDescent="0.25">
      <c r="E5182" s="135"/>
      <c r="F5182" s="135"/>
      <c r="G5182" s="135"/>
      <c r="H5182" s="135"/>
      <c r="I5182" s="135"/>
    </row>
    <row r="5183" spans="5:9" x14ac:dyDescent="0.25">
      <c r="E5183" s="135"/>
      <c r="F5183" s="135"/>
      <c r="G5183" s="135"/>
      <c r="H5183" s="135"/>
      <c r="I5183" s="135"/>
    </row>
    <row r="5184" spans="5:9" x14ac:dyDescent="0.25">
      <c r="E5184" s="135"/>
      <c r="F5184" s="135"/>
      <c r="G5184" s="135"/>
      <c r="H5184" s="135"/>
      <c r="I5184" s="135"/>
    </row>
    <row r="5185" spans="5:9" x14ac:dyDescent="0.25">
      <c r="E5185" s="135"/>
      <c r="F5185" s="135"/>
      <c r="G5185" s="135"/>
      <c r="H5185" s="135"/>
      <c r="I5185" s="135"/>
    </row>
    <row r="5186" spans="5:9" x14ac:dyDescent="0.25">
      <c r="E5186" s="135"/>
      <c r="F5186" s="135"/>
      <c r="G5186" s="135"/>
      <c r="H5186" s="135"/>
      <c r="I5186" s="135"/>
    </row>
    <row r="5187" spans="5:9" x14ac:dyDescent="0.25">
      <c r="E5187" s="135"/>
      <c r="F5187" s="135"/>
      <c r="G5187" s="135"/>
      <c r="H5187" s="135"/>
      <c r="I5187" s="135"/>
    </row>
    <row r="5188" spans="5:9" x14ac:dyDescent="0.25">
      <c r="E5188" s="135"/>
      <c r="F5188" s="135"/>
      <c r="G5188" s="135"/>
      <c r="H5188" s="135"/>
      <c r="I5188" s="135"/>
    </row>
    <row r="5189" spans="5:9" x14ac:dyDescent="0.25">
      <c r="E5189" s="135"/>
      <c r="F5189" s="135"/>
      <c r="G5189" s="135"/>
      <c r="H5189" s="135"/>
      <c r="I5189" s="135"/>
    </row>
    <row r="5190" spans="5:9" x14ac:dyDescent="0.25">
      <c r="E5190" s="135"/>
      <c r="F5190" s="135"/>
      <c r="G5190" s="135"/>
      <c r="H5190" s="135"/>
      <c r="I5190" s="135"/>
    </row>
    <row r="5191" spans="5:9" x14ac:dyDescent="0.25">
      <c r="E5191" s="135"/>
      <c r="F5191" s="135"/>
      <c r="G5191" s="135"/>
      <c r="H5191" s="135"/>
      <c r="I5191" s="135"/>
    </row>
    <row r="5192" spans="5:9" x14ac:dyDescent="0.25">
      <c r="E5192" s="135"/>
      <c r="F5192" s="135"/>
      <c r="G5192" s="135"/>
      <c r="H5192" s="135"/>
      <c r="I5192" s="135"/>
    </row>
    <row r="5193" spans="5:9" x14ac:dyDescent="0.25">
      <c r="E5193" s="135"/>
      <c r="F5193" s="135"/>
      <c r="G5193" s="135"/>
      <c r="H5193" s="135"/>
      <c r="I5193" s="135"/>
    </row>
    <row r="5194" spans="5:9" x14ac:dyDescent="0.25">
      <c r="E5194" s="135"/>
      <c r="F5194" s="135"/>
      <c r="G5194" s="135"/>
      <c r="H5194" s="135"/>
      <c r="I5194" s="135"/>
    </row>
    <row r="5195" spans="5:9" x14ac:dyDescent="0.25">
      <c r="E5195" s="135"/>
      <c r="F5195" s="135"/>
      <c r="G5195" s="135"/>
      <c r="H5195" s="135"/>
      <c r="I5195" s="135"/>
    </row>
    <row r="5196" spans="5:9" x14ac:dyDescent="0.25">
      <c r="E5196" s="135"/>
      <c r="F5196" s="135"/>
      <c r="G5196" s="135"/>
      <c r="H5196" s="135"/>
      <c r="I5196" s="135"/>
    </row>
    <row r="5197" spans="5:9" x14ac:dyDescent="0.25">
      <c r="E5197" s="135"/>
      <c r="F5197" s="135"/>
      <c r="G5197" s="135"/>
      <c r="H5197" s="135"/>
      <c r="I5197" s="135"/>
    </row>
    <row r="5198" spans="5:9" x14ac:dyDescent="0.25">
      <c r="E5198" s="135"/>
      <c r="F5198" s="135"/>
      <c r="G5198" s="135"/>
      <c r="H5198" s="135"/>
      <c r="I5198" s="135"/>
    </row>
    <row r="5199" spans="5:9" x14ac:dyDescent="0.25">
      <c r="E5199" s="135"/>
      <c r="F5199" s="135"/>
      <c r="G5199" s="135"/>
      <c r="H5199" s="135"/>
      <c r="I5199" s="135"/>
    </row>
    <row r="5200" spans="5:9" x14ac:dyDescent="0.25">
      <c r="E5200" s="135"/>
      <c r="F5200" s="135"/>
      <c r="G5200" s="135"/>
      <c r="H5200" s="135"/>
      <c r="I5200" s="135"/>
    </row>
    <row r="5201" spans="5:9" x14ac:dyDescent="0.25">
      <c r="E5201" s="135"/>
      <c r="F5201" s="135"/>
      <c r="G5201" s="135"/>
      <c r="H5201" s="135"/>
      <c r="I5201" s="135"/>
    </row>
    <row r="5202" spans="5:9" x14ac:dyDescent="0.25">
      <c r="E5202" s="135"/>
      <c r="F5202" s="135"/>
      <c r="G5202" s="135"/>
      <c r="H5202" s="135"/>
      <c r="I5202" s="135"/>
    </row>
    <row r="5203" spans="5:9" x14ac:dyDescent="0.25">
      <c r="E5203" s="135"/>
      <c r="F5203" s="135"/>
      <c r="G5203" s="135"/>
      <c r="H5203" s="135"/>
      <c r="I5203" s="135"/>
    </row>
    <row r="5204" spans="5:9" x14ac:dyDescent="0.25">
      <c r="E5204" s="135"/>
      <c r="F5204" s="135"/>
      <c r="G5204" s="135"/>
      <c r="H5204" s="135"/>
      <c r="I5204" s="135"/>
    </row>
    <row r="5205" spans="5:9" x14ac:dyDescent="0.25">
      <c r="E5205" s="135"/>
      <c r="F5205" s="135"/>
      <c r="G5205" s="135"/>
      <c r="H5205" s="135"/>
      <c r="I5205" s="135"/>
    </row>
    <row r="5206" spans="5:9" x14ac:dyDescent="0.25">
      <c r="E5206" s="135"/>
      <c r="F5206" s="135"/>
      <c r="G5206" s="135"/>
      <c r="H5206" s="135"/>
      <c r="I5206" s="135"/>
    </row>
    <row r="5207" spans="5:9" x14ac:dyDescent="0.25">
      <c r="E5207" s="135"/>
      <c r="F5207" s="135"/>
      <c r="G5207" s="135"/>
      <c r="H5207" s="135"/>
      <c r="I5207" s="135"/>
    </row>
    <row r="5208" spans="5:9" x14ac:dyDescent="0.25">
      <c r="E5208" s="135"/>
      <c r="F5208" s="135"/>
      <c r="G5208" s="135"/>
      <c r="H5208" s="135"/>
      <c r="I5208" s="135"/>
    </row>
    <row r="5209" spans="5:9" x14ac:dyDescent="0.25">
      <c r="E5209" s="135"/>
      <c r="F5209" s="135"/>
      <c r="G5209" s="135"/>
      <c r="H5209" s="135"/>
      <c r="I5209" s="135"/>
    </row>
    <row r="5210" spans="5:9" x14ac:dyDescent="0.25">
      <c r="E5210" s="135"/>
      <c r="F5210" s="135"/>
      <c r="G5210" s="135"/>
      <c r="H5210" s="135"/>
      <c r="I5210" s="135"/>
    </row>
    <row r="5211" spans="5:9" x14ac:dyDescent="0.25">
      <c r="E5211" s="135"/>
      <c r="F5211" s="135"/>
      <c r="G5211" s="135"/>
      <c r="H5211" s="135"/>
      <c r="I5211" s="135"/>
    </row>
    <row r="5212" spans="5:9" x14ac:dyDescent="0.25">
      <c r="E5212" s="135"/>
      <c r="F5212" s="135"/>
      <c r="G5212" s="135"/>
      <c r="H5212" s="135"/>
      <c r="I5212" s="135"/>
    </row>
    <row r="5213" spans="5:9" x14ac:dyDescent="0.25">
      <c r="E5213" s="135"/>
      <c r="F5213" s="135"/>
      <c r="G5213" s="135"/>
      <c r="H5213" s="135"/>
      <c r="I5213" s="135"/>
    </row>
    <row r="5214" spans="5:9" x14ac:dyDescent="0.25">
      <c r="E5214" s="135"/>
      <c r="F5214" s="135"/>
      <c r="G5214" s="135"/>
      <c r="H5214" s="135"/>
      <c r="I5214" s="135"/>
    </row>
    <row r="5215" spans="5:9" x14ac:dyDescent="0.25">
      <c r="E5215" s="135"/>
      <c r="F5215" s="135"/>
      <c r="G5215" s="135"/>
      <c r="H5215" s="135"/>
      <c r="I5215" s="135"/>
    </row>
    <row r="5216" spans="5:9" x14ac:dyDescent="0.25">
      <c r="E5216" s="135"/>
      <c r="F5216" s="135"/>
      <c r="G5216" s="135"/>
      <c r="H5216" s="135"/>
      <c r="I5216" s="135"/>
    </row>
    <row r="5217" spans="5:9" x14ac:dyDescent="0.25">
      <c r="E5217" s="135"/>
      <c r="F5217" s="135"/>
      <c r="G5217" s="135"/>
      <c r="H5217" s="135"/>
      <c r="I5217" s="135"/>
    </row>
    <row r="5218" spans="5:9" x14ac:dyDescent="0.25">
      <c r="E5218" s="135"/>
      <c r="F5218" s="135"/>
      <c r="G5218" s="135"/>
      <c r="H5218" s="135"/>
      <c r="I5218" s="135"/>
    </row>
    <row r="5219" spans="5:9" x14ac:dyDescent="0.25">
      <c r="E5219" s="135"/>
      <c r="F5219" s="135"/>
      <c r="G5219" s="135"/>
      <c r="H5219" s="135"/>
      <c r="I5219" s="135"/>
    </row>
    <row r="5220" spans="5:9" x14ac:dyDescent="0.25">
      <c r="E5220" s="135"/>
      <c r="F5220" s="135"/>
      <c r="G5220" s="135"/>
      <c r="H5220" s="135"/>
      <c r="I5220" s="135"/>
    </row>
    <row r="5221" spans="5:9" x14ac:dyDescent="0.25">
      <c r="E5221" s="135"/>
      <c r="F5221" s="135"/>
      <c r="G5221" s="135"/>
      <c r="H5221" s="135"/>
      <c r="I5221" s="135"/>
    </row>
    <row r="5222" spans="5:9" x14ac:dyDescent="0.25">
      <c r="E5222" s="135"/>
      <c r="F5222" s="135"/>
      <c r="G5222" s="135"/>
      <c r="H5222" s="135"/>
      <c r="I5222" s="135"/>
    </row>
    <row r="5223" spans="5:9" x14ac:dyDescent="0.25">
      <c r="E5223" s="135"/>
      <c r="F5223" s="135"/>
      <c r="G5223" s="135"/>
      <c r="H5223" s="135"/>
      <c r="I5223" s="135"/>
    </row>
    <row r="5224" spans="5:9" x14ac:dyDescent="0.25">
      <c r="E5224" s="135"/>
      <c r="F5224" s="135"/>
      <c r="G5224" s="135"/>
      <c r="H5224" s="135"/>
      <c r="I5224" s="135"/>
    </row>
    <row r="5225" spans="5:9" x14ac:dyDescent="0.25">
      <c r="E5225" s="135"/>
      <c r="F5225" s="135"/>
      <c r="G5225" s="135"/>
      <c r="H5225" s="135"/>
      <c r="I5225" s="135"/>
    </row>
    <row r="5226" spans="5:9" x14ac:dyDescent="0.25">
      <c r="E5226" s="135"/>
      <c r="F5226" s="135"/>
      <c r="G5226" s="135"/>
      <c r="H5226" s="135"/>
      <c r="I5226" s="135"/>
    </row>
    <row r="5227" spans="5:9" x14ac:dyDescent="0.25">
      <c r="E5227" s="135"/>
      <c r="F5227" s="135"/>
      <c r="G5227" s="135"/>
      <c r="H5227" s="135"/>
      <c r="I5227" s="135"/>
    </row>
    <row r="5228" spans="5:9" x14ac:dyDescent="0.25">
      <c r="E5228" s="135"/>
      <c r="F5228" s="135"/>
      <c r="G5228" s="135"/>
      <c r="H5228" s="135"/>
      <c r="I5228" s="135"/>
    </row>
    <row r="5229" spans="5:9" x14ac:dyDescent="0.25">
      <c r="E5229" s="135"/>
      <c r="F5229" s="135"/>
      <c r="G5229" s="135"/>
      <c r="H5229" s="135"/>
      <c r="I5229" s="135"/>
    </row>
    <row r="5230" spans="5:9" x14ac:dyDescent="0.25">
      <c r="E5230" s="135"/>
      <c r="F5230" s="135"/>
      <c r="G5230" s="135"/>
      <c r="H5230" s="135"/>
      <c r="I5230" s="135"/>
    </row>
    <row r="5231" spans="5:9" x14ac:dyDescent="0.25">
      <c r="E5231" s="135"/>
      <c r="F5231" s="135"/>
      <c r="G5231" s="135"/>
      <c r="H5231" s="135"/>
      <c r="I5231" s="135"/>
    </row>
    <row r="5232" spans="5:9" x14ac:dyDescent="0.25">
      <c r="E5232" s="135"/>
      <c r="F5232" s="135"/>
      <c r="G5232" s="135"/>
      <c r="H5232" s="135"/>
      <c r="I5232" s="135"/>
    </row>
    <row r="5233" spans="5:9" x14ac:dyDescent="0.25">
      <c r="E5233" s="135"/>
      <c r="F5233" s="135"/>
      <c r="G5233" s="135"/>
      <c r="H5233" s="135"/>
      <c r="I5233" s="135"/>
    </row>
    <row r="5234" spans="5:9" x14ac:dyDescent="0.25">
      <c r="E5234" s="135"/>
      <c r="F5234" s="135"/>
      <c r="G5234" s="135"/>
      <c r="H5234" s="135"/>
      <c r="I5234" s="135"/>
    </row>
    <row r="5235" spans="5:9" x14ac:dyDescent="0.25">
      <c r="E5235" s="135"/>
      <c r="F5235" s="135"/>
      <c r="G5235" s="135"/>
      <c r="H5235" s="135"/>
      <c r="I5235" s="135"/>
    </row>
    <row r="5236" spans="5:9" x14ac:dyDescent="0.25">
      <c r="E5236" s="135"/>
      <c r="F5236" s="135"/>
      <c r="G5236" s="135"/>
      <c r="H5236" s="135"/>
      <c r="I5236" s="135"/>
    </row>
    <row r="5237" spans="5:9" x14ac:dyDescent="0.25">
      <c r="E5237" s="135"/>
      <c r="F5237" s="135"/>
      <c r="G5237" s="135"/>
      <c r="H5237" s="135"/>
      <c r="I5237" s="135"/>
    </row>
    <row r="5238" spans="5:9" x14ac:dyDescent="0.25">
      <c r="E5238" s="135"/>
      <c r="F5238" s="135"/>
      <c r="G5238" s="135"/>
      <c r="H5238" s="135"/>
      <c r="I5238" s="135"/>
    </row>
    <row r="5239" spans="5:9" x14ac:dyDescent="0.25">
      <c r="E5239" s="135"/>
      <c r="F5239" s="135"/>
      <c r="G5239" s="135"/>
      <c r="H5239" s="135"/>
      <c r="I5239" s="135"/>
    </row>
    <row r="5240" spans="5:9" x14ac:dyDescent="0.25">
      <c r="E5240" s="135"/>
      <c r="F5240" s="135"/>
      <c r="G5240" s="135"/>
      <c r="H5240" s="135"/>
      <c r="I5240" s="135"/>
    </row>
    <row r="5241" spans="5:9" x14ac:dyDescent="0.25">
      <c r="E5241" s="135"/>
      <c r="F5241" s="135"/>
      <c r="G5241" s="135"/>
      <c r="H5241" s="135"/>
      <c r="I5241" s="135"/>
    </row>
    <row r="5242" spans="5:9" x14ac:dyDescent="0.25">
      <c r="E5242" s="135"/>
      <c r="F5242" s="135"/>
      <c r="G5242" s="135"/>
      <c r="H5242" s="135"/>
      <c r="I5242" s="135"/>
    </row>
    <row r="5243" spans="5:9" x14ac:dyDescent="0.25">
      <c r="E5243" s="135"/>
      <c r="F5243" s="135"/>
      <c r="G5243" s="135"/>
      <c r="H5243" s="135"/>
      <c r="I5243" s="135"/>
    </row>
    <row r="5244" spans="5:9" x14ac:dyDescent="0.25">
      <c r="E5244" s="135"/>
      <c r="F5244" s="135"/>
      <c r="G5244" s="135"/>
      <c r="H5244" s="135"/>
      <c r="I5244" s="135"/>
    </row>
    <row r="5245" spans="5:9" x14ac:dyDescent="0.25">
      <c r="E5245" s="135"/>
      <c r="F5245" s="135"/>
      <c r="G5245" s="135"/>
      <c r="H5245" s="135"/>
      <c r="I5245" s="135"/>
    </row>
    <row r="5246" spans="5:9" x14ac:dyDescent="0.25">
      <c r="E5246" s="135"/>
      <c r="F5246" s="135"/>
      <c r="G5246" s="135"/>
      <c r="H5246" s="135"/>
      <c r="I5246" s="135"/>
    </row>
    <row r="5247" spans="5:9" x14ac:dyDescent="0.25">
      <c r="E5247" s="135"/>
      <c r="F5247" s="135"/>
      <c r="G5247" s="135"/>
      <c r="H5247" s="135"/>
      <c r="I5247" s="135"/>
    </row>
    <row r="5248" spans="5:9" x14ac:dyDescent="0.25">
      <c r="E5248" s="135"/>
      <c r="F5248" s="135"/>
      <c r="G5248" s="135"/>
      <c r="H5248" s="135"/>
      <c r="I5248" s="135"/>
    </row>
    <row r="5249" spans="5:9" x14ac:dyDescent="0.25">
      <c r="E5249" s="135"/>
      <c r="F5249" s="135"/>
      <c r="G5249" s="135"/>
      <c r="H5249" s="135"/>
      <c r="I5249" s="135"/>
    </row>
    <row r="5250" spans="5:9" x14ac:dyDescent="0.25">
      <c r="E5250" s="135"/>
      <c r="F5250" s="135"/>
      <c r="G5250" s="135"/>
      <c r="H5250" s="135"/>
      <c r="I5250" s="135"/>
    </row>
    <row r="5251" spans="5:9" x14ac:dyDescent="0.25">
      <c r="E5251" s="135"/>
      <c r="F5251" s="135"/>
      <c r="G5251" s="135"/>
      <c r="H5251" s="135"/>
      <c r="I5251" s="135"/>
    </row>
    <row r="5252" spans="5:9" x14ac:dyDescent="0.25">
      <c r="E5252" s="135"/>
      <c r="F5252" s="135"/>
      <c r="G5252" s="135"/>
      <c r="H5252" s="135"/>
      <c r="I5252" s="135"/>
    </row>
    <row r="5253" spans="5:9" x14ac:dyDescent="0.25">
      <c r="E5253" s="135"/>
      <c r="F5253" s="135"/>
      <c r="G5253" s="135"/>
      <c r="H5253" s="135"/>
      <c r="I5253" s="135"/>
    </row>
    <row r="5254" spans="5:9" x14ac:dyDescent="0.25">
      <c r="E5254" s="135"/>
      <c r="F5254" s="135"/>
      <c r="G5254" s="135"/>
      <c r="H5254" s="135"/>
      <c r="I5254" s="135"/>
    </row>
    <row r="5255" spans="5:9" x14ac:dyDescent="0.25">
      <c r="E5255" s="135"/>
      <c r="F5255" s="135"/>
      <c r="G5255" s="135"/>
      <c r="H5255" s="135"/>
      <c r="I5255" s="135"/>
    </row>
    <row r="5256" spans="5:9" x14ac:dyDescent="0.25">
      <c r="E5256" s="135"/>
      <c r="F5256" s="135"/>
      <c r="G5256" s="135"/>
      <c r="H5256" s="135"/>
      <c r="I5256" s="135"/>
    </row>
    <row r="5257" spans="5:9" x14ac:dyDescent="0.25">
      <c r="E5257" s="135"/>
      <c r="F5257" s="135"/>
      <c r="G5257" s="135"/>
      <c r="H5257" s="135"/>
      <c r="I5257" s="135"/>
    </row>
    <row r="5258" spans="5:9" x14ac:dyDescent="0.25">
      <c r="E5258" s="135"/>
      <c r="F5258" s="135"/>
      <c r="G5258" s="135"/>
      <c r="H5258" s="135"/>
      <c r="I5258" s="135"/>
    </row>
    <row r="5259" spans="5:9" x14ac:dyDescent="0.25">
      <c r="E5259" s="135"/>
      <c r="F5259" s="135"/>
      <c r="G5259" s="135"/>
      <c r="H5259" s="135"/>
      <c r="I5259" s="135"/>
    </row>
    <row r="5260" spans="5:9" x14ac:dyDescent="0.25">
      <c r="E5260" s="135"/>
      <c r="F5260" s="135"/>
      <c r="G5260" s="135"/>
      <c r="H5260" s="135"/>
      <c r="I5260" s="135"/>
    </row>
    <row r="5261" spans="5:9" x14ac:dyDescent="0.25">
      <c r="E5261" s="135"/>
      <c r="F5261" s="135"/>
      <c r="G5261" s="135"/>
      <c r="H5261" s="135"/>
      <c r="I5261" s="135"/>
    </row>
    <row r="5262" spans="5:9" x14ac:dyDescent="0.25">
      <c r="E5262" s="135"/>
      <c r="F5262" s="135"/>
      <c r="G5262" s="135"/>
      <c r="H5262" s="135"/>
      <c r="I5262" s="135"/>
    </row>
    <row r="5263" spans="5:9" x14ac:dyDescent="0.25">
      <c r="E5263" s="135"/>
      <c r="F5263" s="135"/>
      <c r="G5263" s="135"/>
      <c r="H5263" s="135"/>
      <c r="I5263" s="135"/>
    </row>
    <row r="5264" spans="5:9" x14ac:dyDescent="0.25">
      <c r="E5264" s="135"/>
      <c r="F5264" s="135"/>
      <c r="G5264" s="135"/>
      <c r="H5264" s="135"/>
      <c r="I5264" s="135"/>
    </row>
    <row r="5265" spans="5:9" x14ac:dyDescent="0.25">
      <c r="E5265" s="135"/>
      <c r="F5265" s="135"/>
      <c r="G5265" s="135"/>
      <c r="H5265" s="135"/>
      <c r="I5265" s="135"/>
    </row>
    <row r="5266" spans="5:9" x14ac:dyDescent="0.25">
      <c r="E5266" s="135"/>
      <c r="F5266" s="135"/>
      <c r="G5266" s="135"/>
      <c r="H5266" s="135"/>
      <c r="I5266" s="135"/>
    </row>
    <row r="5267" spans="5:9" x14ac:dyDescent="0.25">
      <c r="E5267" s="135"/>
      <c r="F5267" s="135"/>
      <c r="G5267" s="135"/>
      <c r="H5267" s="135"/>
      <c r="I5267" s="135"/>
    </row>
    <row r="5268" spans="5:9" x14ac:dyDescent="0.25">
      <c r="E5268" s="135"/>
      <c r="F5268" s="135"/>
      <c r="G5268" s="135"/>
      <c r="H5268" s="135"/>
      <c r="I5268" s="135"/>
    </row>
    <row r="5269" spans="5:9" x14ac:dyDescent="0.25">
      <c r="E5269" s="135"/>
      <c r="F5269" s="135"/>
      <c r="G5269" s="135"/>
      <c r="H5269" s="135"/>
      <c r="I5269" s="135"/>
    </row>
    <row r="5270" spans="5:9" x14ac:dyDescent="0.25">
      <c r="E5270" s="135"/>
      <c r="F5270" s="135"/>
      <c r="G5270" s="135"/>
      <c r="H5270" s="135"/>
      <c r="I5270" s="135"/>
    </row>
    <row r="5271" spans="5:9" x14ac:dyDescent="0.25">
      <c r="E5271" s="135"/>
      <c r="F5271" s="135"/>
      <c r="G5271" s="135"/>
      <c r="H5271" s="135"/>
      <c r="I5271" s="135"/>
    </row>
    <row r="5272" spans="5:9" x14ac:dyDescent="0.25">
      <c r="E5272" s="135"/>
      <c r="F5272" s="135"/>
      <c r="G5272" s="135"/>
      <c r="H5272" s="135"/>
      <c r="I5272" s="135"/>
    </row>
    <row r="5273" spans="5:9" x14ac:dyDescent="0.25">
      <c r="E5273" s="135"/>
      <c r="F5273" s="135"/>
      <c r="G5273" s="135"/>
      <c r="H5273" s="135"/>
      <c r="I5273" s="135"/>
    </row>
    <row r="5274" spans="5:9" x14ac:dyDescent="0.25">
      <c r="E5274" s="135"/>
      <c r="F5274" s="135"/>
      <c r="G5274" s="135"/>
      <c r="H5274" s="135"/>
      <c r="I5274" s="135"/>
    </row>
    <row r="5275" spans="5:9" x14ac:dyDescent="0.25">
      <c r="E5275" s="135"/>
      <c r="F5275" s="135"/>
      <c r="G5275" s="135"/>
      <c r="H5275" s="135"/>
      <c r="I5275" s="135"/>
    </row>
    <row r="5276" spans="5:9" x14ac:dyDescent="0.25">
      <c r="E5276" s="135"/>
      <c r="F5276" s="135"/>
      <c r="G5276" s="135"/>
      <c r="H5276" s="135"/>
      <c r="I5276" s="135"/>
    </row>
    <row r="5277" spans="5:9" x14ac:dyDescent="0.25">
      <c r="E5277" s="135"/>
      <c r="F5277" s="135"/>
      <c r="G5277" s="135"/>
      <c r="H5277" s="135"/>
      <c r="I5277" s="135"/>
    </row>
    <row r="5278" spans="5:9" x14ac:dyDescent="0.25">
      <c r="E5278" s="135"/>
      <c r="F5278" s="135"/>
      <c r="G5278" s="135"/>
      <c r="H5278" s="135"/>
      <c r="I5278" s="135"/>
    </row>
    <row r="5279" spans="5:9" x14ac:dyDescent="0.25">
      <c r="E5279" s="135"/>
      <c r="F5279" s="135"/>
      <c r="G5279" s="135"/>
      <c r="H5279" s="135"/>
      <c r="I5279" s="135"/>
    </row>
    <row r="5280" spans="5:9" x14ac:dyDescent="0.25">
      <c r="E5280" s="135"/>
      <c r="F5280" s="135"/>
      <c r="G5280" s="135"/>
      <c r="H5280" s="135"/>
      <c r="I5280" s="135"/>
    </row>
    <row r="5281" spans="5:9" x14ac:dyDescent="0.25">
      <c r="E5281" s="135"/>
      <c r="F5281" s="135"/>
      <c r="G5281" s="135"/>
      <c r="H5281" s="135"/>
      <c r="I5281" s="135"/>
    </row>
    <row r="5282" spans="5:9" x14ac:dyDescent="0.25">
      <c r="E5282" s="135"/>
      <c r="F5282" s="135"/>
      <c r="G5282" s="135"/>
      <c r="H5282" s="135"/>
      <c r="I5282" s="135"/>
    </row>
    <row r="5283" spans="5:9" x14ac:dyDescent="0.25">
      <c r="E5283" s="135"/>
      <c r="F5283" s="135"/>
      <c r="G5283" s="135"/>
      <c r="H5283" s="135"/>
      <c r="I5283" s="135"/>
    </row>
    <row r="5284" spans="5:9" x14ac:dyDescent="0.25">
      <c r="E5284" s="135"/>
      <c r="F5284" s="135"/>
      <c r="G5284" s="135"/>
      <c r="H5284" s="135"/>
      <c r="I5284" s="135"/>
    </row>
    <row r="5285" spans="5:9" x14ac:dyDescent="0.25">
      <c r="E5285" s="135"/>
      <c r="F5285" s="135"/>
      <c r="G5285" s="135"/>
      <c r="H5285" s="135"/>
      <c r="I5285" s="135"/>
    </row>
    <row r="5286" spans="5:9" x14ac:dyDescent="0.25">
      <c r="E5286" s="135"/>
      <c r="F5286" s="135"/>
      <c r="G5286" s="135"/>
      <c r="H5286" s="135"/>
      <c r="I5286" s="135"/>
    </row>
    <row r="5287" spans="5:9" x14ac:dyDescent="0.25">
      <c r="E5287" s="135"/>
      <c r="F5287" s="135"/>
      <c r="G5287" s="135"/>
      <c r="H5287" s="135"/>
      <c r="I5287" s="135"/>
    </row>
    <row r="5288" spans="5:9" x14ac:dyDescent="0.25">
      <c r="E5288" s="135"/>
      <c r="F5288" s="135"/>
      <c r="G5288" s="135"/>
      <c r="H5288" s="135"/>
      <c r="I5288" s="135"/>
    </row>
    <row r="5289" spans="5:9" x14ac:dyDescent="0.25">
      <c r="E5289" s="135"/>
      <c r="F5289" s="135"/>
      <c r="G5289" s="135"/>
      <c r="H5289" s="135"/>
      <c r="I5289" s="135"/>
    </row>
    <row r="5290" spans="5:9" x14ac:dyDescent="0.25">
      <c r="E5290" s="135"/>
      <c r="F5290" s="135"/>
      <c r="G5290" s="135"/>
      <c r="H5290" s="135"/>
      <c r="I5290" s="135"/>
    </row>
    <row r="5291" spans="5:9" x14ac:dyDescent="0.25">
      <c r="E5291" s="135"/>
      <c r="F5291" s="135"/>
      <c r="G5291" s="135"/>
      <c r="H5291" s="135"/>
      <c r="I5291" s="135"/>
    </row>
    <row r="5292" spans="5:9" x14ac:dyDescent="0.25">
      <c r="E5292" s="135"/>
      <c r="F5292" s="135"/>
      <c r="G5292" s="135"/>
      <c r="H5292" s="135"/>
      <c r="I5292" s="135"/>
    </row>
    <row r="5293" spans="5:9" x14ac:dyDescent="0.25">
      <c r="E5293" s="135"/>
      <c r="F5293" s="135"/>
      <c r="G5293" s="135"/>
      <c r="H5293" s="135"/>
      <c r="I5293" s="135"/>
    </row>
    <row r="5294" spans="5:9" x14ac:dyDescent="0.25">
      <c r="E5294" s="135"/>
      <c r="F5294" s="135"/>
      <c r="G5294" s="135"/>
      <c r="H5294" s="135"/>
      <c r="I5294" s="135"/>
    </row>
    <row r="5295" spans="5:9" x14ac:dyDescent="0.25">
      <c r="E5295" s="135"/>
      <c r="F5295" s="135"/>
      <c r="G5295" s="135"/>
      <c r="H5295" s="135"/>
      <c r="I5295" s="135"/>
    </row>
    <row r="5296" spans="5:9" x14ac:dyDescent="0.25">
      <c r="E5296" s="135"/>
      <c r="F5296" s="135"/>
      <c r="G5296" s="135"/>
      <c r="H5296" s="135"/>
      <c r="I5296" s="135"/>
    </row>
    <row r="5297" spans="5:9" x14ac:dyDescent="0.25">
      <c r="E5297" s="135"/>
      <c r="F5297" s="135"/>
      <c r="G5297" s="135"/>
      <c r="H5297" s="135"/>
      <c r="I5297" s="135"/>
    </row>
    <row r="5298" spans="5:9" x14ac:dyDescent="0.25">
      <c r="E5298" s="135"/>
      <c r="F5298" s="135"/>
      <c r="G5298" s="135"/>
      <c r="H5298" s="135"/>
      <c r="I5298" s="135"/>
    </row>
    <row r="5299" spans="5:9" x14ac:dyDescent="0.25">
      <c r="E5299" s="135"/>
      <c r="F5299" s="135"/>
      <c r="G5299" s="135"/>
      <c r="H5299" s="135"/>
      <c r="I5299" s="135"/>
    </row>
    <row r="5300" spans="5:9" x14ac:dyDescent="0.25">
      <c r="E5300" s="135"/>
      <c r="F5300" s="135"/>
      <c r="G5300" s="135"/>
      <c r="H5300" s="135"/>
      <c r="I5300" s="135"/>
    </row>
    <row r="5301" spans="5:9" x14ac:dyDescent="0.25">
      <c r="E5301" s="135"/>
      <c r="F5301" s="135"/>
      <c r="G5301" s="135"/>
      <c r="H5301" s="135"/>
      <c r="I5301" s="135"/>
    </row>
    <row r="5302" spans="5:9" x14ac:dyDescent="0.25">
      <c r="E5302" s="135"/>
      <c r="F5302" s="135"/>
      <c r="G5302" s="135"/>
      <c r="H5302" s="135"/>
      <c r="I5302" s="135"/>
    </row>
    <row r="5303" spans="5:9" x14ac:dyDescent="0.25">
      <c r="E5303" s="135"/>
      <c r="F5303" s="135"/>
      <c r="G5303" s="135"/>
      <c r="H5303" s="135"/>
      <c r="I5303" s="135"/>
    </row>
    <row r="5304" spans="5:9" x14ac:dyDescent="0.25">
      <c r="E5304" s="135"/>
      <c r="F5304" s="135"/>
      <c r="G5304" s="135"/>
      <c r="H5304" s="135"/>
      <c r="I5304" s="135"/>
    </row>
    <row r="5305" spans="5:9" x14ac:dyDescent="0.25">
      <c r="E5305" s="135"/>
      <c r="F5305" s="135"/>
      <c r="G5305" s="135"/>
      <c r="H5305" s="135"/>
      <c r="I5305" s="135"/>
    </row>
    <row r="5306" spans="5:9" x14ac:dyDescent="0.25">
      <c r="E5306" s="135"/>
      <c r="F5306" s="135"/>
      <c r="G5306" s="135"/>
      <c r="H5306" s="135"/>
      <c r="I5306" s="135"/>
    </row>
    <row r="5307" spans="5:9" x14ac:dyDescent="0.25">
      <c r="E5307" s="135"/>
      <c r="F5307" s="135"/>
      <c r="G5307" s="135"/>
      <c r="H5307" s="135"/>
      <c r="I5307" s="135"/>
    </row>
    <row r="5308" spans="5:9" x14ac:dyDescent="0.25">
      <c r="E5308" s="135"/>
      <c r="F5308" s="135"/>
      <c r="G5308" s="135"/>
      <c r="H5308" s="135"/>
      <c r="I5308" s="135"/>
    </row>
    <row r="5309" spans="5:9" x14ac:dyDescent="0.25">
      <c r="E5309" s="135"/>
      <c r="F5309" s="135"/>
      <c r="G5309" s="135"/>
      <c r="H5309" s="135"/>
      <c r="I5309" s="135"/>
    </row>
    <row r="5310" spans="5:9" x14ac:dyDescent="0.25">
      <c r="E5310" s="135"/>
      <c r="F5310" s="135"/>
      <c r="G5310" s="135"/>
      <c r="H5310" s="135"/>
      <c r="I5310" s="135"/>
    </row>
    <row r="5311" spans="5:9" x14ac:dyDescent="0.25">
      <c r="E5311" s="135"/>
      <c r="F5311" s="135"/>
      <c r="G5311" s="135"/>
      <c r="H5311" s="135"/>
      <c r="I5311" s="135"/>
    </row>
    <row r="5312" spans="5:9" x14ac:dyDescent="0.25">
      <c r="E5312" s="135"/>
      <c r="F5312" s="135"/>
      <c r="G5312" s="135"/>
      <c r="H5312" s="135"/>
      <c r="I5312" s="135"/>
    </row>
    <row r="5313" spans="5:9" x14ac:dyDescent="0.25">
      <c r="E5313" s="135"/>
      <c r="F5313" s="135"/>
      <c r="G5313" s="135"/>
      <c r="H5313" s="135"/>
      <c r="I5313" s="135"/>
    </row>
    <row r="5314" spans="5:9" x14ac:dyDescent="0.25">
      <c r="E5314" s="135"/>
      <c r="F5314" s="135"/>
      <c r="G5314" s="135"/>
      <c r="H5314" s="135"/>
      <c r="I5314" s="135"/>
    </row>
    <row r="5315" spans="5:9" x14ac:dyDescent="0.25">
      <c r="E5315" s="135"/>
      <c r="F5315" s="135"/>
      <c r="G5315" s="135"/>
      <c r="H5315" s="135"/>
      <c r="I5315" s="135"/>
    </row>
    <row r="5316" spans="5:9" x14ac:dyDescent="0.25">
      <c r="E5316" s="135"/>
      <c r="F5316" s="135"/>
      <c r="G5316" s="135"/>
      <c r="H5316" s="135"/>
      <c r="I5316" s="135"/>
    </row>
    <row r="5317" spans="5:9" x14ac:dyDescent="0.25">
      <c r="E5317" s="135"/>
      <c r="F5317" s="135"/>
      <c r="G5317" s="135"/>
      <c r="H5317" s="135"/>
      <c r="I5317" s="135"/>
    </row>
    <row r="5318" spans="5:9" x14ac:dyDescent="0.25">
      <c r="E5318" s="135"/>
      <c r="F5318" s="135"/>
      <c r="G5318" s="135"/>
      <c r="H5318" s="135"/>
      <c r="I5318" s="135"/>
    </row>
    <row r="5319" spans="5:9" x14ac:dyDescent="0.25">
      <c r="E5319" s="135"/>
      <c r="F5319" s="135"/>
      <c r="G5319" s="135"/>
      <c r="H5319" s="135"/>
      <c r="I5319" s="135"/>
    </row>
    <row r="5320" spans="5:9" x14ac:dyDescent="0.25">
      <c r="E5320" s="135"/>
      <c r="F5320" s="135"/>
      <c r="G5320" s="135"/>
      <c r="H5320" s="135"/>
      <c r="I5320" s="135"/>
    </row>
    <row r="5321" spans="5:9" x14ac:dyDescent="0.25">
      <c r="E5321" s="135"/>
      <c r="F5321" s="135"/>
      <c r="G5321" s="135"/>
      <c r="H5321" s="135"/>
      <c r="I5321" s="135"/>
    </row>
    <row r="5322" spans="5:9" x14ac:dyDescent="0.25">
      <c r="E5322" s="135"/>
      <c r="F5322" s="135"/>
      <c r="G5322" s="135"/>
      <c r="H5322" s="135"/>
      <c r="I5322" s="135"/>
    </row>
    <row r="5323" spans="5:9" x14ac:dyDescent="0.25">
      <c r="E5323" s="135"/>
      <c r="F5323" s="135"/>
      <c r="G5323" s="135"/>
      <c r="H5323" s="135"/>
      <c r="I5323" s="135"/>
    </row>
    <row r="5324" spans="5:9" x14ac:dyDescent="0.25">
      <c r="E5324" s="135"/>
      <c r="F5324" s="135"/>
      <c r="G5324" s="135"/>
      <c r="H5324" s="135"/>
      <c r="I5324" s="135"/>
    </row>
    <row r="5325" spans="5:9" x14ac:dyDescent="0.25">
      <c r="E5325" s="135"/>
      <c r="F5325" s="135"/>
      <c r="G5325" s="135"/>
      <c r="H5325" s="135"/>
      <c r="I5325" s="135"/>
    </row>
    <row r="5326" spans="5:9" x14ac:dyDescent="0.25">
      <c r="E5326" s="135"/>
      <c r="F5326" s="135"/>
      <c r="G5326" s="135"/>
      <c r="H5326" s="135"/>
      <c r="I5326" s="135"/>
    </row>
    <row r="5327" spans="5:9" x14ac:dyDescent="0.25">
      <c r="E5327" s="135"/>
      <c r="F5327" s="135"/>
      <c r="G5327" s="135"/>
      <c r="H5327" s="135"/>
      <c r="I5327" s="135"/>
    </row>
    <row r="5328" spans="5:9" x14ac:dyDescent="0.25">
      <c r="E5328" s="135"/>
      <c r="F5328" s="135"/>
      <c r="G5328" s="135"/>
      <c r="H5328" s="135"/>
      <c r="I5328" s="135"/>
    </row>
    <row r="5329" spans="5:9" x14ac:dyDescent="0.25">
      <c r="E5329" s="135"/>
      <c r="F5329" s="135"/>
      <c r="G5329" s="135"/>
      <c r="H5329" s="135"/>
      <c r="I5329" s="135"/>
    </row>
    <row r="5330" spans="5:9" x14ac:dyDescent="0.25">
      <c r="E5330" s="135"/>
      <c r="F5330" s="135"/>
      <c r="G5330" s="135"/>
      <c r="H5330" s="135"/>
      <c r="I5330" s="135"/>
    </row>
    <row r="5331" spans="5:9" x14ac:dyDescent="0.25">
      <c r="E5331" s="135"/>
      <c r="F5331" s="135"/>
      <c r="G5331" s="135"/>
      <c r="H5331" s="135"/>
      <c r="I5331" s="135"/>
    </row>
    <row r="5332" spans="5:9" x14ac:dyDescent="0.25">
      <c r="E5332" s="135"/>
      <c r="F5332" s="135"/>
      <c r="G5332" s="135"/>
      <c r="H5332" s="135"/>
      <c r="I5332" s="135"/>
    </row>
    <row r="5333" spans="5:9" x14ac:dyDescent="0.25">
      <c r="E5333" s="135"/>
      <c r="F5333" s="135"/>
      <c r="G5333" s="135"/>
      <c r="H5333" s="135"/>
      <c r="I5333" s="135"/>
    </row>
    <row r="5334" spans="5:9" x14ac:dyDescent="0.25">
      <c r="E5334" s="135"/>
      <c r="F5334" s="135"/>
      <c r="G5334" s="135"/>
      <c r="H5334" s="135"/>
      <c r="I5334" s="135"/>
    </row>
    <row r="5335" spans="5:9" x14ac:dyDescent="0.25">
      <c r="E5335" s="135"/>
      <c r="F5335" s="135"/>
      <c r="G5335" s="135"/>
      <c r="H5335" s="135"/>
      <c r="I5335" s="135"/>
    </row>
    <row r="5336" spans="5:9" x14ac:dyDescent="0.25">
      <c r="E5336" s="135"/>
      <c r="F5336" s="135"/>
      <c r="G5336" s="135"/>
      <c r="H5336" s="135"/>
      <c r="I5336" s="135"/>
    </row>
    <row r="5337" spans="5:9" x14ac:dyDescent="0.25">
      <c r="E5337" s="135"/>
      <c r="F5337" s="135"/>
      <c r="G5337" s="135"/>
      <c r="H5337" s="135"/>
      <c r="I5337" s="135"/>
    </row>
    <row r="5338" spans="5:9" x14ac:dyDescent="0.25">
      <c r="E5338" s="135"/>
      <c r="F5338" s="135"/>
      <c r="G5338" s="135"/>
      <c r="H5338" s="135"/>
      <c r="I5338" s="135"/>
    </row>
    <row r="5339" spans="5:9" x14ac:dyDescent="0.25">
      <c r="E5339" s="135"/>
      <c r="F5339" s="135"/>
      <c r="G5339" s="135"/>
      <c r="H5339" s="135"/>
      <c r="I5339" s="135"/>
    </row>
    <row r="5340" spans="5:9" x14ac:dyDescent="0.25">
      <c r="E5340" s="135"/>
      <c r="F5340" s="135"/>
      <c r="G5340" s="135"/>
      <c r="H5340" s="135"/>
      <c r="I5340" s="135"/>
    </row>
    <row r="5341" spans="5:9" x14ac:dyDescent="0.25">
      <c r="E5341" s="135"/>
      <c r="F5341" s="135"/>
      <c r="G5341" s="135"/>
      <c r="H5341" s="135"/>
      <c r="I5341" s="135"/>
    </row>
    <row r="5342" spans="5:9" x14ac:dyDescent="0.25">
      <c r="E5342" s="135"/>
      <c r="F5342" s="135"/>
      <c r="G5342" s="135"/>
      <c r="H5342" s="135"/>
      <c r="I5342" s="135"/>
    </row>
    <row r="5343" spans="5:9" x14ac:dyDescent="0.25">
      <c r="E5343" s="135"/>
      <c r="F5343" s="135"/>
      <c r="G5343" s="135"/>
      <c r="H5343" s="135"/>
      <c r="I5343" s="135"/>
    </row>
    <row r="5344" spans="5:9" x14ac:dyDescent="0.25">
      <c r="E5344" s="135"/>
      <c r="F5344" s="135"/>
      <c r="G5344" s="135"/>
      <c r="H5344" s="135"/>
      <c r="I5344" s="135"/>
    </row>
    <row r="5345" spans="5:9" x14ac:dyDescent="0.25">
      <c r="E5345" s="135"/>
      <c r="F5345" s="135"/>
      <c r="G5345" s="135"/>
      <c r="H5345" s="135"/>
      <c r="I5345" s="135"/>
    </row>
    <row r="5346" spans="5:9" x14ac:dyDescent="0.25">
      <c r="E5346" s="135"/>
      <c r="F5346" s="135"/>
      <c r="G5346" s="135"/>
      <c r="H5346" s="135"/>
      <c r="I5346" s="135"/>
    </row>
    <row r="5347" spans="5:9" x14ac:dyDescent="0.25">
      <c r="E5347" s="135"/>
      <c r="F5347" s="135"/>
      <c r="G5347" s="135"/>
      <c r="H5347" s="135"/>
      <c r="I5347" s="135"/>
    </row>
    <row r="5348" spans="5:9" x14ac:dyDescent="0.25">
      <c r="E5348" s="135"/>
      <c r="F5348" s="135"/>
      <c r="G5348" s="135"/>
      <c r="H5348" s="135"/>
      <c r="I5348" s="135"/>
    </row>
    <row r="5349" spans="5:9" x14ac:dyDescent="0.25">
      <c r="E5349" s="135"/>
      <c r="F5349" s="135"/>
      <c r="G5349" s="135"/>
      <c r="H5349" s="135"/>
      <c r="I5349" s="135"/>
    </row>
    <row r="5350" spans="5:9" x14ac:dyDescent="0.25">
      <c r="E5350" s="135"/>
      <c r="F5350" s="135"/>
      <c r="G5350" s="135"/>
      <c r="H5350" s="135"/>
      <c r="I5350" s="135"/>
    </row>
    <row r="5351" spans="5:9" x14ac:dyDescent="0.25">
      <c r="E5351" s="135"/>
      <c r="F5351" s="135"/>
      <c r="G5351" s="135"/>
      <c r="H5351" s="135"/>
      <c r="I5351" s="135"/>
    </row>
    <row r="5352" spans="5:9" x14ac:dyDescent="0.25">
      <c r="E5352" s="135"/>
      <c r="F5352" s="135"/>
      <c r="G5352" s="135"/>
      <c r="H5352" s="135"/>
      <c r="I5352" s="135"/>
    </row>
    <row r="5353" spans="5:9" x14ac:dyDescent="0.25">
      <c r="E5353" s="135"/>
      <c r="F5353" s="135"/>
      <c r="G5353" s="135"/>
      <c r="H5353" s="135"/>
      <c r="I5353" s="135"/>
    </row>
    <row r="5354" spans="5:9" x14ac:dyDescent="0.25">
      <c r="E5354" s="135"/>
      <c r="F5354" s="135"/>
      <c r="G5354" s="135"/>
      <c r="H5354" s="135"/>
      <c r="I5354" s="135"/>
    </row>
    <row r="5355" spans="5:9" x14ac:dyDescent="0.25">
      <c r="E5355" s="135"/>
      <c r="F5355" s="135"/>
      <c r="G5355" s="135"/>
      <c r="H5355" s="135"/>
      <c r="I5355" s="135"/>
    </row>
    <row r="5356" spans="5:9" x14ac:dyDescent="0.25">
      <c r="E5356" s="135"/>
      <c r="F5356" s="135"/>
      <c r="G5356" s="135"/>
      <c r="H5356" s="135"/>
      <c r="I5356" s="135"/>
    </row>
    <row r="5357" spans="5:9" x14ac:dyDescent="0.25">
      <c r="E5357" s="135"/>
      <c r="F5357" s="135"/>
      <c r="G5357" s="135"/>
      <c r="H5357" s="135"/>
      <c r="I5357" s="135"/>
    </row>
    <row r="5358" spans="5:9" x14ac:dyDescent="0.25">
      <c r="E5358" s="135"/>
      <c r="F5358" s="135"/>
      <c r="G5358" s="135"/>
      <c r="H5358" s="135"/>
      <c r="I5358" s="135"/>
    </row>
    <row r="5359" spans="5:9" x14ac:dyDescent="0.25">
      <c r="E5359" s="135"/>
      <c r="F5359" s="135"/>
      <c r="G5359" s="135"/>
      <c r="H5359" s="135"/>
      <c r="I5359" s="135"/>
    </row>
    <row r="5360" spans="5:9" x14ac:dyDescent="0.25">
      <c r="E5360" s="135"/>
      <c r="F5360" s="135"/>
      <c r="G5360" s="135"/>
      <c r="H5360" s="135"/>
      <c r="I5360" s="135"/>
    </row>
    <row r="5361" spans="5:9" x14ac:dyDescent="0.25">
      <c r="E5361" s="135"/>
      <c r="F5361" s="135"/>
      <c r="G5361" s="135"/>
      <c r="H5361" s="135"/>
      <c r="I5361" s="135"/>
    </row>
    <row r="5362" spans="5:9" x14ac:dyDescent="0.25">
      <c r="E5362" s="135"/>
      <c r="F5362" s="135"/>
      <c r="G5362" s="135"/>
      <c r="H5362" s="135"/>
      <c r="I5362" s="135"/>
    </row>
    <row r="5363" spans="5:9" x14ac:dyDescent="0.25">
      <c r="E5363" s="135"/>
      <c r="F5363" s="135"/>
      <c r="G5363" s="135"/>
      <c r="H5363" s="135"/>
      <c r="I5363" s="135"/>
    </row>
    <row r="5364" spans="5:9" x14ac:dyDescent="0.25">
      <c r="E5364" s="135"/>
      <c r="F5364" s="135"/>
      <c r="G5364" s="135"/>
      <c r="H5364" s="135"/>
      <c r="I5364" s="135"/>
    </row>
    <row r="5365" spans="5:9" x14ac:dyDescent="0.25">
      <c r="E5365" s="135"/>
      <c r="F5365" s="135"/>
      <c r="G5365" s="135"/>
      <c r="H5365" s="135"/>
      <c r="I5365" s="135"/>
    </row>
    <row r="5366" spans="5:9" x14ac:dyDescent="0.25">
      <c r="E5366" s="135"/>
      <c r="F5366" s="135"/>
      <c r="G5366" s="135"/>
      <c r="H5366" s="135"/>
      <c r="I5366" s="135"/>
    </row>
    <row r="5367" spans="5:9" x14ac:dyDescent="0.25">
      <c r="E5367" s="135"/>
      <c r="F5367" s="135"/>
      <c r="G5367" s="135"/>
      <c r="H5367" s="135"/>
      <c r="I5367" s="135"/>
    </row>
    <row r="5368" spans="5:9" x14ac:dyDescent="0.25">
      <c r="E5368" s="135"/>
      <c r="F5368" s="135"/>
      <c r="G5368" s="135"/>
      <c r="H5368" s="135"/>
      <c r="I5368" s="135"/>
    </row>
    <row r="5369" spans="5:9" x14ac:dyDescent="0.25">
      <c r="E5369" s="135"/>
      <c r="F5369" s="135"/>
      <c r="G5369" s="135"/>
      <c r="H5369" s="135"/>
      <c r="I5369" s="135"/>
    </row>
    <row r="5370" spans="5:9" x14ac:dyDescent="0.25">
      <c r="E5370" s="135"/>
      <c r="F5370" s="135"/>
      <c r="G5370" s="135"/>
      <c r="H5370" s="135"/>
      <c r="I5370" s="135"/>
    </row>
    <row r="5371" spans="5:9" x14ac:dyDescent="0.25">
      <c r="E5371" s="135"/>
      <c r="F5371" s="135"/>
      <c r="G5371" s="135"/>
      <c r="H5371" s="135"/>
      <c r="I5371" s="135"/>
    </row>
    <row r="5372" spans="5:9" x14ac:dyDescent="0.25">
      <c r="E5372" s="135"/>
      <c r="F5372" s="135"/>
      <c r="G5372" s="135"/>
      <c r="H5372" s="135"/>
      <c r="I5372" s="135"/>
    </row>
    <row r="5373" spans="5:9" x14ac:dyDescent="0.25">
      <c r="E5373" s="135"/>
      <c r="F5373" s="135"/>
      <c r="G5373" s="135"/>
      <c r="H5373" s="135"/>
      <c r="I5373" s="135"/>
    </row>
    <row r="5374" spans="5:9" x14ac:dyDescent="0.25">
      <c r="E5374" s="135"/>
      <c r="F5374" s="135"/>
      <c r="G5374" s="135"/>
      <c r="H5374" s="135"/>
      <c r="I5374" s="135"/>
    </row>
    <row r="5375" spans="5:9" x14ac:dyDescent="0.25">
      <c r="E5375" s="135"/>
      <c r="F5375" s="135"/>
      <c r="G5375" s="135"/>
      <c r="H5375" s="135"/>
      <c r="I5375" s="135"/>
    </row>
    <row r="5376" spans="5:9" x14ac:dyDescent="0.25">
      <c r="E5376" s="135"/>
      <c r="F5376" s="135"/>
      <c r="G5376" s="135"/>
      <c r="H5376" s="135"/>
      <c r="I5376" s="135"/>
    </row>
    <row r="5377" spans="5:9" x14ac:dyDescent="0.25">
      <c r="E5377" s="135"/>
      <c r="F5377" s="135"/>
      <c r="G5377" s="135"/>
      <c r="H5377" s="135"/>
      <c r="I5377" s="135"/>
    </row>
    <row r="5378" spans="5:9" x14ac:dyDescent="0.25">
      <c r="E5378" s="135"/>
      <c r="F5378" s="135"/>
      <c r="G5378" s="135"/>
      <c r="H5378" s="135"/>
      <c r="I5378" s="135"/>
    </row>
    <row r="5379" spans="5:9" x14ac:dyDescent="0.25">
      <c r="E5379" s="135"/>
      <c r="F5379" s="135"/>
      <c r="G5379" s="135"/>
      <c r="H5379" s="135"/>
      <c r="I5379" s="135"/>
    </row>
    <row r="5380" spans="5:9" x14ac:dyDescent="0.25">
      <c r="E5380" s="135"/>
      <c r="F5380" s="135"/>
      <c r="G5380" s="135"/>
      <c r="H5380" s="135"/>
      <c r="I5380" s="135"/>
    </row>
    <row r="5381" spans="5:9" x14ac:dyDescent="0.25">
      <c r="E5381" s="135"/>
      <c r="F5381" s="135"/>
      <c r="G5381" s="135"/>
      <c r="H5381" s="135"/>
      <c r="I5381" s="135"/>
    </row>
    <row r="5382" spans="5:9" x14ac:dyDescent="0.25">
      <c r="E5382" s="135"/>
      <c r="F5382" s="135"/>
      <c r="G5382" s="135"/>
      <c r="H5382" s="135"/>
      <c r="I5382" s="135"/>
    </row>
    <row r="5383" spans="5:9" x14ac:dyDescent="0.25">
      <c r="E5383" s="135"/>
      <c r="F5383" s="135"/>
      <c r="G5383" s="135"/>
      <c r="H5383" s="135"/>
      <c r="I5383" s="135"/>
    </row>
    <row r="5384" spans="5:9" x14ac:dyDescent="0.25">
      <c r="E5384" s="135"/>
      <c r="F5384" s="135"/>
      <c r="G5384" s="135"/>
      <c r="H5384" s="135"/>
      <c r="I5384" s="135"/>
    </row>
    <row r="5385" spans="5:9" x14ac:dyDescent="0.25">
      <c r="E5385" s="135"/>
      <c r="F5385" s="135"/>
      <c r="G5385" s="135"/>
      <c r="H5385" s="135"/>
      <c r="I5385" s="135"/>
    </row>
    <row r="5386" spans="5:9" x14ac:dyDescent="0.25">
      <c r="E5386" s="135"/>
      <c r="F5386" s="135"/>
      <c r="G5386" s="135"/>
      <c r="H5386" s="135"/>
      <c r="I5386" s="135"/>
    </row>
    <row r="5387" spans="5:9" x14ac:dyDescent="0.25">
      <c r="E5387" s="135"/>
      <c r="F5387" s="135"/>
      <c r="G5387" s="135"/>
      <c r="H5387" s="135"/>
      <c r="I5387" s="135"/>
    </row>
    <row r="5388" spans="5:9" x14ac:dyDescent="0.25">
      <c r="E5388" s="135"/>
      <c r="F5388" s="135"/>
      <c r="G5388" s="135"/>
      <c r="H5388" s="135"/>
      <c r="I5388" s="135"/>
    </row>
    <row r="5389" spans="5:9" x14ac:dyDescent="0.25">
      <c r="E5389" s="135"/>
      <c r="F5389" s="135"/>
      <c r="G5389" s="135"/>
      <c r="H5389" s="135"/>
      <c r="I5389" s="135"/>
    </row>
    <row r="5390" spans="5:9" x14ac:dyDescent="0.25">
      <c r="E5390" s="135"/>
      <c r="F5390" s="135"/>
      <c r="G5390" s="135"/>
      <c r="H5390" s="135"/>
      <c r="I5390" s="135"/>
    </row>
    <row r="5391" spans="5:9" x14ac:dyDescent="0.25">
      <c r="E5391" s="135"/>
      <c r="F5391" s="135"/>
      <c r="G5391" s="135"/>
      <c r="H5391" s="135"/>
      <c r="I5391" s="135"/>
    </row>
    <row r="5392" spans="5:9" x14ac:dyDescent="0.25">
      <c r="E5392" s="135"/>
      <c r="F5392" s="135"/>
      <c r="G5392" s="135"/>
      <c r="H5392" s="135"/>
      <c r="I5392" s="135"/>
    </row>
    <row r="5393" spans="5:9" x14ac:dyDescent="0.25">
      <c r="E5393" s="135"/>
      <c r="F5393" s="135"/>
      <c r="G5393" s="135"/>
      <c r="H5393" s="135"/>
      <c r="I5393" s="135"/>
    </row>
    <row r="5394" spans="5:9" x14ac:dyDescent="0.25">
      <c r="E5394" s="135"/>
      <c r="F5394" s="135"/>
      <c r="G5394" s="135"/>
      <c r="H5394" s="135"/>
      <c r="I5394" s="135"/>
    </row>
    <row r="5395" spans="5:9" x14ac:dyDescent="0.25">
      <c r="E5395" s="135"/>
      <c r="F5395" s="135"/>
      <c r="G5395" s="135"/>
      <c r="H5395" s="135"/>
      <c r="I5395" s="135"/>
    </row>
    <row r="5396" spans="5:9" x14ac:dyDescent="0.25">
      <c r="E5396" s="135"/>
      <c r="F5396" s="135"/>
      <c r="G5396" s="135"/>
      <c r="H5396" s="135"/>
      <c r="I5396" s="135"/>
    </row>
    <row r="5397" spans="5:9" x14ac:dyDescent="0.25">
      <c r="E5397" s="135"/>
      <c r="F5397" s="135"/>
      <c r="G5397" s="135"/>
      <c r="H5397" s="135"/>
      <c r="I5397" s="135"/>
    </row>
    <row r="5398" spans="5:9" x14ac:dyDescent="0.25">
      <c r="E5398" s="135"/>
      <c r="F5398" s="135"/>
      <c r="G5398" s="135"/>
      <c r="H5398" s="135"/>
      <c r="I5398" s="135"/>
    </row>
    <row r="5399" spans="5:9" x14ac:dyDescent="0.25">
      <c r="E5399" s="135"/>
      <c r="F5399" s="135"/>
      <c r="G5399" s="135"/>
      <c r="H5399" s="135"/>
      <c r="I5399" s="135"/>
    </row>
    <row r="5400" spans="5:9" x14ac:dyDescent="0.25">
      <c r="E5400" s="135"/>
      <c r="F5400" s="135"/>
      <c r="G5400" s="135"/>
      <c r="H5400" s="135"/>
      <c r="I5400" s="135"/>
    </row>
    <row r="5401" spans="5:9" x14ac:dyDescent="0.25">
      <c r="E5401" s="135"/>
      <c r="F5401" s="135"/>
      <c r="G5401" s="135"/>
      <c r="H5401" s="135"/>
      <c r="I5401" s="135"/>
    </row>
    <row r="5402" spans="5:9" x14ac:dyDescent="0.25">
      <c r="E5402" s="135"/>
      <c r="F5402" s="135"/>
      <c r="G5402" s="135"/>
      <c r="H5402" s="135"/>
      <c r="I5402" s="135"/>
    </row>
    <row r="5403" spans="5:9" x14ac:dyDescent="0.25">
      <c r="E5403" s="135"/>
      <c r="F5403" s="135"/>
      <c r="G5403" s="135"/>
      <c r="H5403" s="135"/>
      <c r="I5403" s="135"/>
    </row>
    <row r="5404" spans="5:9" x14ac:dyDescent="0.25">
      <c r="E5404" s="135"/>
      <c r="F5404" s="135"/>
      <c r="G5404" s="135"/>
      <c r="H5404" s="135"/>
      <c r="I5404" s="135"/>
    </row>
    <row r="5405" spans="5:9" x14ac:dyDescent="0.25">
      <c r="E5405" s="135"/>
      <c r="F5405" s="135"/>
      <c r="G5405" s="135"/>
      <c r="H5405" s="135"/>
      <c r="I5405" s="135"/>
    </row>
    <row r="5406" spans="5:9" x14ac:dyDescent="0.25">
      <c r="E5406" s="135"/>
      <c r="F5406" s="135"/>
      <c r="G5406" s="135"/>
      <c r="H5406" s="135"/>
      <c r="I5406" s="135"/>
    </row>
    <row r="5407" spans="5:9" x14ac:dyDescent="0.25">
      <c r="E5407" s="135"/>
      <c r="F5407" s="135"/>
      <c r="G5407" s="135"/>
      <c r="H5407" s="135"/>
      <c r="I5407" s="135"/>
    </row>
    <row r="5408" spans="5:9" x14ac:dyDescent="0.25">
      <c r="E5408" s="135"/>
      <c r="F5408" s="135"/>
      <c r="G5408" s="135"/>
      <c r="H5408" s="135"/>
      <c r="I5408" s="135"/>
    </row>
    <row r="5409" spans="5:9" x14ac:dyDescent="0.25">
      <c r="E5409" s="135"/>
      <c r="F5409" s="135"/>
      <c r="G5409" s="135"/>
      <c r="H5409" s="135"/>
      <c r="I5409" s="135"/>
    </row>
    <row r="5410" spans="5:9" x14ac:dyDescent="0.25">
      <c r="E5410" s="135"/>
      <c r="F5410" s="135"/>
      <c r="G5410" s="135"/>
      <c r="H5410" s="135"/>
      <c r="I5410" s="135"/>
    </row>
    <row r="5411" spans="5:9" x14ac:dyDescent="0.25">
      <c r="E5411" s="135"/>
      <c r="F5411" s="135"/>
      <c r="G5411" s="135"/>
      <c r="H5411" s="135"/>
      <c r="I5411" s="135"/>
    </row>
    <row r="5412" spans="5:9" x14ac:dyDescent="0.25">
      <c r="E5412" s="135"/>
      <c r="F5412" s="135"/>
      <c r="G5412" s="135"/>
      <c r="H5412" s="135"/>
      <c r="I5412" s="135"/>
    </row>
    <row r="5413" spans="5:9" x14ac:dyDescent="0.25">
      <c r="E5413" s="135"/>
      <c r="F5413" s="135"/>
      <c r="G5413" s="135"/>
      <c r="H5413" s="135"/>
      <c r="I5413" s="135"/>
    </row>
    <row r="5414" spans="5:9" x14ac:dyDescent="0.25">
      <c r="E5414" s="135"/>
      <c r="F5414" s="135"/>
      <c r="G5414" s="135"/>
      <c r="H5414" s="135"/>
      <c r="I5414" s="135"/>
    </row>
    <row r="5415" spans="5:9" x14ac:dyDescent="0.25">
      <c r="E5415" s="135"/>
      <c r="F5415" s="135"/>
      <c r="G5415" s="135"/>
      <c r="H5415" s="135"/>
      <c r="I5415" s="135"/>
    </row>
    <row r="5416" spans="5:9" x14ac:dyDescent="0.25">
      <c r="E5416" s="135"/>
      <c r="F5416" s="135"/>
      <c r="G5416" s="135"/>
      <c r="H5416" s="135"/>
      <c r="I5416" s="135"/>
    </row>
    <row r="5417" spans="5:9" x14ac:dyDescent="0.25">
      <c r="E5417" s="135"/>
      <c r="F5417" s="135"/>
      <c r="G5417" s="135"/>
      <c r="H5417" s="135"/>
      <c r="I5417" s="135"/>
    </row>
    <row r="5418" spans="5:9" x14ac:dyDescent="0.25">
      <c r="E5418" s="135"/>
      <c r="F5418" s="135"/>
      <c r="G5418" s="135"/>
      <c r="H5418" s="135"/>
      <c r="I5418" s="135"/>
    </row>
    <row r="5419" spans="5:9" x14ac:dyDescent="0.25">
      <c r="E5419" s="135"/>
      <c r="F5419" s="135"/>
      <c r="G5419" s="135"/>
      <c r="H5419" s="135"/>
      <c r="I5419" s="135"/>
    </row>
    <row r="5420" spans="5:9" x14ac:dyDescent="0.25">
      <c r="E5420" s="135"/>
      <c r="F5420" s="135"/>
      <c r="G5420" s="135"/>
      <c r="H5420" s="135"/>
      <c r="I5420" s="135"/>
    </row>
    <row r="5421" spans="5:9" x14ac:dyDescent="0.25">
      <c r="E5421" s="135"/>
      <c r="F5421" s="135"/>
      <c r="G5421" s="135"/>
      <c r="H5421" s="135"/>
      <c r="I5421" s="135"/>
    </row>
    <row r="5422" spans="5:9" x14ac:dyDescent="0.25">
      <c r="E5422" s="135"/>
      <c r="F5422" s="135"/>
      <c r="G5422" s="135"/>
      <c r="H5422" s="135"/>
      <c r="I5422" s="135"/>
    </row>
    <row r="5423" spans="5:9" x14ac:dyDescent="0.25">
      <c r="E5423" s="135"/>
      <c r="F5423" s="135"/>
      <c r="G5423" s="135"/>
      <c r="H5423" s="135"/>
      <c r="I5423" s="135"/>
    </row>
    <row r="5424" spans="5:9" x14ac:dyDescent="0.25">
      <c r="E5424" s="135"/>
      <c r="F5424" s="135"/>
      <c r="G5424" s="135"/>
      <c r="H5424" s="135"/>
      <c r="I5424" s="135"/>
    </row>
    <row r="5425" spans="5:9" x14ac:dyDescent="0.25">
      <c r="E5425" s="135"/>
      <c r="F5425" s="135"/>
      <c r="G5425" s="135"/>
      <c r="H5425" s="135"/>
      <c r="I5425" s="135"/>
    </row>
    <row r="5426" spans="5:9" x14ac:dyDescent="0.25">
      <c r="E5426" s="135"/>
      <c r="F5426" s="135"/>
      <c r="G5426" s="135"/>
      <c r="H5426" s="135"/>
      <c r="I5426" s="135"/>
    </row>
    <row r="5427" spans="5:9" x14ac:dyDescent="0.25">
      <c r="E5427" s="135"/>
      <c r="F5427" s="135"/>
      <c r="G5427" s="135"/>
      <c r="H5427" s="135"/>
      <c r="I5427" s="135"/>
    </row>
    <row r="5428" spans="5:9" x14ac:dyDescent="0.25">
      <c r="E5428" s="135"/>
      <c r="F5428" s="135"/>
      <c r="G5428" s="135"/>
      <c r="H5428" s="135"/>
      <c r="I5428" s="135"/>
    </row>
    <row r="5429" spans="5:9" x14ac:dyDescent="0.25">
      <c r="E5429" s="135"/>
      <c r="F5429" s="135"/>
      <c r="G5429" s="135"/>
      <c r="H5429" s="135"/>
      <c r="I5429" s="135"/>
    </row>
    <row r="5430" spans="5:9" x14ac:dyDescent="0.25">
      <c r="E5430" s="135"/>
      <c r="F5430" s="135"/>
      <c r="G5430" s="135"/>
      <c r="H5430" s="135"/>
      <c r="I5430" s="135"/>
    </row>
    <row r="5431" spans="5:9" x14ac:dyDescent="0.25">
      <c r="E5431" s="135"/>
      <c r="F5431" s="135"/>
      <c r="G5431" s="135"/>
      <c r="H5431" s="135"/>
      <c r="I5431" s="135"/>
    </row>
    <row r="5432" spans="5:9" x14ac:dyDescent="0.25">
      <c r="E5432" s="135"/>
      <c r="F5432" s="135"/>
      <c r="G5432" s="135"/>
      <c r="H5432" s="135"/>
      <c r="I5432" s="135"/>
    </row>
    <row r="5433" spans="5:9" x14ac:dyDescent="0.25">
      <c r="E5433" s="135"/>
      <c r="F5433" s="135"/>
      <c r="G5433" s="135"/>
      <c r="H5433" s="135"/>
      <c r="I5433" s="135"/>
    </row>
    <row r="5434" spans="5:9" x14ac:dyDescent="0.25">
      <c r="E5434" s="135"/>
      <c r="F5434" s="135"/>
      <c r="G5434" s="135"/>
      <c r="H5434" s="135"/>
      <c r="I5434" s="135"/>
    </row>
    <row r="5435" spans="5:9" x14ac:dyDescent="0.25">
      <c r="E5435" s="135"/>
      <c r="F5435" s="135"/>
      <c r="G5435" s="135"/>
      <c r="H5435" s="135"/>
      <c r="I5435" s="135"/>
    </row>
    <row r="5436" spans="5:9" x14ac:dyDescent="0.25">
      <c r="E5436" s="135"/>
      <c r="F5436" s="135"/>
      <c r="G5436" s="135"/>
      <c r="H5436" s="135"/>
      <c r="I5436" s="135"/>
    </row>
    <row r="5437" spans="5:9" x14ac:dyDescent="0.25">
      <c r="E5437" s="135"/>
      <c r="F5437" s="135"/>
      <c r="G5437" s="135"/>
      <c r="H5437" s="135"/>
      <c r="I5437" s="135"/>
    </row>
    <row r="5438" spans="5:9" x14ac:dyDescent="0.25">
      <c r="E5438" s="135"/>
      <c r="F5438" s="135"/>
      <c r="G5438" s="135"/>
      <c r="H5438" s="135"/>
      <c r="I5438" s="135"/>
    </row>
    <row r="5439" spans="5:9" x14ac:dyDescent="0.25">
      <c r="E5439" s="135"/>
      <c r="F5439" s="135"/>
      <c r="G5439" s="135"/>
      <c r="H5439" s="135"/>
      <c r="I5439" s="135"/>
    </row>
    <row r="5440" spans="5:9" x14ac:dyDescent="0.25">
      <c r="E5440" s="135"/>
      <c r="F5440" s="135"/>
      <c r="G5440" s="135"/>
      <c r="H5440" s="135"/>
      <c r="I5440" s="135"/>
    </row>
    <row r="5441" spans="5:9" x14ac:dyDescent="0.25">
      <c r="E5441" s="135"/>
      <c r="F5441" s="135"/>
      <c r="G5441" s="135"/>
      <c r="H5441" s="135"/>
      <c r="I5441" s="135"/>
    </row>
    <row r="5442" spans="5:9" x14ac:dyDescent="0.25">
      <c r="E5442" s="135"/>
      <c r="F5442" s="135"/>
      <c r="G5442" s="135"/>
      <c r="H5442" s="135"/>
      <c r="I5442" s="135"/>
    </row>
    <row r="5443" spans="5:9" x14ac:dyDescent="0.25">
      <c r="E5443" s="135"/>
      <c r="F5443" s="135"/>
      <c r="G5443" s="135"/>
      <c r="H5443" s="135"/>
      <c r="I5443" s="135"/>
    </row>
    <row r="5444" spans="5:9" x14ac:dyDescent="0.25">
      <c r="E5444" s="135"/>
      <c r="F5444" s="135"/>
      <c r="G5444" s="135"/>
      <c r="H5444" s="135"/>
      <c r="I5444" s="135"/>
    </row>
    <row r="5445" spans="5:9" x14ac:dyDescent="0.25">
      <c r="E5445" s="135"/>
      <c r="F5445" s="135"/>
      <c r="G5445" s="135"/>
      <c r="H5445" s="135"/>
      <c r="I5445" s="135"/>
    </row>
    <row r="5446" spans="5:9" x14ac:dyDescent="0.25">
      <c r="E5446" s="135"/>
      <c r="F5446" s="135"/>
      <c r="G5446" s="135"/>
      <c r="H5446" s="135"/>
      <c r="I5446" s="135"/>
    </row>
    <row r="5447" spans="5:9" x14ac:dyDescent="0.25">
      <c r="E5447" s="135"/>
      <c r="F5447" s="135"/>
      <c r="G5447" s="135"/>
      <c r="H5447" s="135"/>
      <c r="I5447" s="135"/>
    </row>
    <row r="5448" spans="5:9" x14ac:dyDescent="0.25">
      <c r="E5448" s="135"/>
      <c r="F5448" s="135"/>
      <c r="G5448" s="135"/>
      <c r="H5448" s="135"/>
      <c r="I5448" s="135"/>
    </row>
    <row r="5449" spans="5:9" x14ac:dyDescent="0.25">
      <c r="E5449" s="135"/>
      <c r="F5449" s="135"/>
      <c r="G5449" s="135"/>
      <c r="H5449" s="135"/>
      <c r="I5449" s="135"/>
    </row>
    <row r="5450" spans="5:9" x14ac:dyDescent="0.25">
      <c r="E5450" s="135"/>
      <c r="F5450" s="135"/>
      <c r="G5450" s="135"/>
      <c r="H5450" s="135"/>
      <c r="I5450" s="135"/>
    </row>
    <row r="5451" spans="5:9" x14ac:dyDescent="0.25">
      <c r="E5451" s="135"/>
      <c r="F5451" s="135"/>
      <c r="G5451" s="135"/>
      <c r="H5451" s="135"/>
      <c r="I5451" s="135"/>
    </row>
    <row r="5452" spans="5:9" x14ac:dyDescent="0.25">
      <c r="E5452" s="135"/>
      <c r="F5452" s="135"/>
      <c r="G5452" s="135"/>
      <c r="H5452" s="135"/>
      <c r="I5452" s="135"/>
    </row>
    <row r="5453" spans="5:9" x14ac:dyDescent="0.25">
      <c r="E5453" s="135"/>
      <c r="F5453" s="135"/>
      <c r="G5453" s="135"/>
      <c r="H5453" s="135"/>
      <c r="I5453" s="135"/>
    </row>
    <row r="5454" spans="5:9" x14ac:dyDescent="0.25">
      <c r="E5454" s="135"/>
      <c r="F5454" s="135"/>
      <c r="G5454" s="135"/>
      <c r="H5454" s="135"/>
      <c r="I5454" s="135"/>
    </row>
    <row r="5455" spans="5:9" x14ac:dyDescent="0.25">
      <c r="E5455" s="135"/>
      <c r="F5455" s="135"/>
      <c r="G5455" s="135"/>
      <c r="H5455" s="135"/>
      <c r="I5455" s="135"/>
    </row>
    <row r="5456" spans="5:9" x14ac:dyDescent="0.25">
      <c r="E5456" s="135"/>
      <c r="F5456" s="135"/>
      <c r="G5456" s="135"/>
      <c r="H5456" s="135"/>
      <c r="I5456" s="135"/>
    </row>
    <row r="5457" spans="5:9" x14ac:dyDescent="0.25">
      <c r="E5457" s="135"/>
      <c r="F5457" s="135"/>
      <c r="G5457" s="135"/>
      <c r="H5457" s="135"/>
      <c r="I5457" s="135"/>
    </row>
    <row r="5458" spans="5:9" x14ac:dyDescent="0.25">
      <c r="E5458" s="135"/>
      <c r="F5458" s="135"/>
      <c r="G5458" s="135"/>
      <c r="H5458" s="135"/>
      <c r="I5458" s="135"/>
    </row>
    <row r="5459" spans="5:9" x14ac:dyDescent="0.25">
      <c r="E5459" s="135"/>
      <c r="F5459" s="135"/>
      <c r="G5459" s="135"/>
      <c r="H5459" s="135"/>
      <c r="I5459" s="135"/>
    </row>
    <row r="5460" spans="5:9" x14ac:dyDescent="0.25">
      <c r="E5460" s="135"/>
      <c r="F5460" s="135"/>
      <c r="G5460" s="135"/>
      <c r="H5460" s="135"/>
      <c r="I5460" s="135"/>
    </row>
    <row r="5461" spans="5:9" x14ac:dyDescent="0.25">
      <c r="E5461" s="135"/>
      <c r="F5461" s="135"/>
      <c r="G5461" s="135"/>
      <c r="H5461" s="135"/>
      <c r="I5461" s="135"/>
    </row>
    <row r="5462" spans="5:9" x14ac:dyDescent="0.25">
      <c r="E5462" s="135"/>
      <c r="F5462" s="135"/>
      <c r="G5462" s="135"/>
      <c r="H5462" s="135"/>
      <c r="I5462" s="135"/>
    </row>
    <row r="5463" spans="5:9" x14ac:dyDescent="0.25">
      <c r="E5463" s="135"/>
      <c r="F5463" s="135"/>
      <c r="G5463" s="135"/>
      <c r="H5463" s="135"/>
      <c r="I5463" s="135"/>
    </row>
    <row r="5464" spans="5:9" x14ac:dyDescent="0.25">
      <c r="E5464" s="135"/>
      <c r="F5464" s="135"/>
      <c r="G5464" s="135"/>
      <c r="H5464" s="135"/>
      <c r="I5464" s="135"/>
    </row>
    <row r="5465" spans="5:9" x14ac:dyDescent="0.25">
      <c r="E5465" s="135"/>
      <c r="F5465" s="135"/>
      <c r="G5465" s="135"/>
      <c r="H5465" s="135"/>
      <c r="I5465" s="135"/>
    </row>
    <row r="5466" spans="5:9" x14ac:dyDescent="0.25">
      <c r="E5466" s="135"/>
      <c r="F5466" s="135"/>
      <c r="G5466" s="135"/>
      <c r="H5466" s="135"/>
      <c r="I5466" s="135"/>
    </row>
    <row r="5467" spans="5:9" x14ac:dyDescent="0.25">
      <c r="E5467" s="135"/>
      <c r="F5467" s="135"/>
      <c r="G5467" s="135"/>
      <c r="H5467" s="135"/>
      <c r="I5467" s="135"/>
    </row>
    <row r="5468" spans="5:9" x14ac:dyDescent="0.25">
      <c r="E5468" s="135"/>
      <c r="F5468" s="135"/>
      <c r="G5468" s="135"/>
      <c r="H5468" s="135"/>
      <c r="I5468" s="135"/>
    </row>
    <row r="5469" spans="5:9" x14ac:dyDescent="0.25">
      <c r="E5469" s="135"/>
      <c r="F5469" s="135"/>
      <c r="G5469" s="135"/>
      <c r="H5469" s="135"/>
      <c r="I5469" s="135"/>
    </row>
    <row r="5470" spans="5:9" x14ac:dyDescent="0.25">
      <c r="E5470" s="135"/>
      <c r="F5470" s="135"/>
      <c r="G5470" s="135"/>
      <c r="H5470" s="135"/>
      <c r="I5470" s="135"/>
    </row>
    <row r="5471" spans="5:9" x14ac:dyDescent="0.25">
      <c r="E5471" s="135"/>
      <c r="F5471" s="135"/>
      <c r="G5471" s="135"/>
      <c r="H5471" s="135"/>
      <c r="I5471" s="135"/>
    </row>
    <row r="5472" spans="5:9" x14ac:dyDescent="0.25">
      <c r="E5472" s="135"/>
      <c r="F5472" s="135"/>
      <c r="G5472" s="135"/>
      <c r="H5472" s="135"/>
      <c r="I5472" s="135"/>
    </row>
    <row r="5473" spans="5:9" x14ac:dyDescent="0.25">
      <c r="E5473" s="135"/>
      <c r="F5473" s="135"/>
      <c r="G5473" s="135"/>
      <c r="H5473" s="135"/>
      <c r="I5473" s="135"/>
    </row>
    <row r="5474" spans="5:9" x14ac:dyDescent="0.25">
      <c r="E5474" s="135"/>
      <c r="F5474" s="135"/>
      <c r="G5474" s="135"/>
      <c r="H5474" s="135"/>
      <c r="I5474" s="135"/>
    </row>
    <row r="5475" spans="5:9" x14ac:dyDescent="0.25">
      <c r="E5475" s="135"/>
      <c r="F5475" s="135"/>
      <c r="G5475" s="135"/>
      <c r="H5475" s="135"/>
      <c r="I5475" s="135"/>
    </row>
    <row r="5476" spans="5:9" x14ac:dyDescent="0.25">
      <c r="E5476" s="135"/>
      <c r="F5476" s="135"/>
      <c r="G5476" s="135"/>
      <c r="H5476" s="135"/>
      <c r="I5476" s="135"/>
    </row>
    <row r="5477" spans="5:9" x14ac:dyDescent="0.25">
      <c r="E5477" s="135"/>
      <c r="F5477" s="135"/>
      <c r="G5477" s="135"/>
      <c r="H5477" s="135"/>
      <c r="I5477" s="135"/>
    </row>
    <row r="5478" spans="5:9" x14ac:dyDescent="0.25">
      <c r="E5478" s="135"/>
      <c r="F5478" s="135"/>
      <c r="G5478" s="135"/>
      <c r="H5478" s="135"/>
      <c r="I5478" s="135"/>
    </row>
    <row r="5479" spans="5:9" x14ac:dyDescent="0.25">
      <c r="E5479" s="135"/>
      <c r="F5479" s="135"/>
      <c r="G5479" s="135"/>
      <c r="H5479" s="135"/>
      <c r="I5479" s="135"/>
    </row>
    <row r="5480" spans="5:9" x14ac:dyDescent="0.25">
      <c r="E5480" s="135"/>
      <c r="F5480" s="135"/>
      <c r="G5480" s="135"/>
      <c r="H5480" s="135"/>
      <c r="I5480" s="135"/>
    </row>
    <row r="5481" spans="5:9" x14ac:dyDescent="0.25">
      <c r="E5481" s="135"/>
      <c r="F5481" s="135"/>
      <c r="G5481" s="135"/>
      <c r="H5481" s="135"/>
      <c r="I5481" s="135"/>
    </row>
    <row r="5482" spans="5:9" x14ac:dyDescent="0.25">
      <c r="E5482" s="135"/>
      <c r="F5482" s="135"/>
      <c r="G5482" s="135"/>
      <c r="H5482" s="135"/>
      <c r="I5482" s="135"/>
    </row>
    <row r="5483" spans="5:9" x14ac:dyDescent="0.25">
      <c r="E5483" s="135"/>
      <c r="F5483" s="135"/>
      <c r="G5483" s="135"/>
      <c r="H5483" s="135"/>
      <c r="I5483" s="135"/>
    </row>
    <row r="5484" spans="5:9" x14ac:dyDescent="0.25">
      <c r="E5484" s="135"/>
      <c r="F5484" s="135"/>
      <c r="G5484" s="135"/>
      <c r="H5484" s="135"/>
      <c r="I5484" s="135"/>
    </row>
    <row r="5485" spans="5:9" x14ac:dyDescent="0.25">
      <c r="E5485" s="135"/>
      <c r="F5485" s="135"/>
      <c r="G5485" s="135"/>
      <c r="H5485" s="135"/>
      <c r="I5485" s="135"/>
    </row>
    <row r="5486" spans="5:9" x14ac:dyDescent="0.25">
      <c r="E5486" s="135"/>
      <c r="F5486" s="135"/>
      <c r="G5486" s="135"/>
      <c r="H5486" s="135"/>
      <c r="I5486" s="135"/>
    </row>
    <row r="5487" spans="5:9" x14ac:dyDescent="0.25">
      <c r="E5487" s="135"/>
      <c r="F5487" s="135"/>
      <c r="G5487" s="135"/>
      <c r="H5487" s="135"/>
      <c r="I5487" s="135"/>
    </row>
    <row r="5488" spans="5:9" x14ac:dyDescent="0.25">
      <c r="E5488" s="135"/>
      <c r="F5488" s="135"/>
      <c r="G5488" s="135"/>
      <c r="H5488" s="135"/>
      <c r="I5488" s="135"/>
    </row>
    <row r="5489" spans="5:9" x14ac:dyDescent="0.25">
      <c r="E5489" s="135"/>
      <c r="F5489" s="135"/>
      <c r="G5489" s="135"/>
      <c r="H5489" s="135"/>
      <c r="I5489" s="135"/>
    </row>
    <row r="5490" spans="5:9" x14ac:dyDescent="0.25">
      <c r="E5490" s="135"/>
      <c r="F5490" s="135"/>
      <c r="G5490" s="135"/>
      <c r="H5490" s="135"/>
      <c r="I5490" s="135"/>
    </row>
    <row r="5491" spans="5:9" x14ac:dyDescent="0.25">
      <c r="E5491" s="135"/>
      <c r="F5491" s="135"/>
      <c r="G5491" s="135"/>
      <c r="H5491" s="135"/>
      <c r="I5491" s="135"/>
    </row>
    <row r="5492" spans="5:9" x14ac:dyDescent="0.25">
      <c r="E5492" s="135"/>
      <c r="F5492" s="135"/>
      <c r="G5492" s="135"/>
      <c r="H5492" s="135"/>
      <c r="I5492" s="135"/>
    </row>
    <row r="5493" spans="5:9" x14ac:dyDescent="0.25">
      <c r="E5493" s="135"/>
      <c r="F5493" s="135"/>
      <c r="G5493" s="135"/>
      <c r="H5493" s="135"/>
      <c r="I5493" s="135"/>
    </row>
    <row r="5494" spans="5:9" x14ac:dyDescent="0.25">
      <c r="E5494" s="135"/>
      <c r="F5494" s="135"/>
      <c r="G5494" s="135"/>
      <c r="H5494" s="135"/>
      <c r="I5494" s="135"/>
    </row>
    <row r="5495" spans="5:9" x14ac:dyDescent="0.25">
      <c r="E5495" s="135"/>
      <c r="F5495" s="135"/>
      <c r="G5495" s="135"/>
      <c r="H5495" s="135"/>
      <c r="I5495" s="135"/>
    </row>
    <row r="5496" spans="5:9" x14ac:dyDescent="0.25">
      <c r="E5496" s="135"/>
      <c r="F5496" s="135"/>
      <c r="G5496" s="135"/>
      <c r="H5496" s="135"/>
      <c r="I5496" s="135"/>
    </row>
    <row r="5497" spans="5:9" x14ac:dyDescent="0.25">
      <c r="E5497" s="135"/>
      <c r="F5497" s="135"/>
      <c r="G5497" s="135"/>
      <c r="H5497" s="135"/>
      <c r="I5497" s="135"/>
    </row>
    <row r="5498" spans="5:9" x14ac:dyDescent="0.25">
      <c r="E5498" s="135"/>
      <c r="F5498" s="135"/>
      <c r="G5498" s="135"/>
      <c r="H5498" s="135"/>
      <c r="I5498" s="135"/>
    </row>
    <row r="5499" spans="5:9" x14ac:dyDescent="0.25">
      <c r="E5499" s="135"/>
      <c r="F5499" s="135"/>
      <c r="G5499" s="135"/>
      <c r="H5499" s="135"/>
      <c r="I5499" s="135"/>
    </row>
    <row r="5500" spans="5:9" x14ac:dyDescent="0.25">
      <c r="E5500" s="135"/>
      <c r="F5500" s="135"/>
      <c r="G5500" s="135"/>
      <c r="H5500" s="135"/>
      <c r="I5500" s="135"/>
    </row>
    <row r="5501" spans="5:9" x14ac:dyDescent="0.25">
      <c r="E5501" s="135"/>
      <c r="F5501" s="135"/>
      <c r="G5501" s="135"/>
      <c r="H5501" s="135"/>
      <c r="I5501" s="135"/>
    </row>
    <row r="5502" spans="5:9" x14ac:dyDescent="0.25">
      <c r="E5502" s="135"/>
      <c r="F5502" s="135"/>
      <c r="G5502" s="135"/>
      <c r="H5502" s="135"/>
      <c r="I5502" s="135"/>
    </row>
    <row r="5503" spans="5:9" x14ac:dyDescent="0.25">
      <c r="E5503" s="135"/>
      <c r="F5503" s="135"/>
      <c r="G5503" s="135"/>
      <c r="H5503" s="135"/>
      <c r="I5503" s="135"/>
    </row>
    <row r="5504" spans="5:9" x14ac:dyDescent="0.25">
      <c r="E5504" s="135"/>
      <c r="F5504" s="135"/>
      <c r="G5504" s="135"/>
      <c r="H5504" s="135"/>
      <c r="I5504" s="135"/>
    </row>
    <row r="5505" spans="5:9" x14ac:dyDescent="0.25">
      <c r="E5505" s="135"/>
      <c r="F5505" s="135"/>
      <c r="G5505" s="135"/>
      <c r="H5505" s="135"/>
      <c r="I5505" s="135"/>
    </row>
    <row r="5506" spans="5:9" x14ac:dyDescent="0.25">
      <c r="E5506" s="135"/>
      <c r="F5506" s="135"/>
      <c r="G5506" s="135"/>
      <c r="H5506" s="135"/>
      <c r="I5506" s="135"/>
    </row>
    <row r="5507" spans="5:9" x14ac:dyDescent="0.25">
      <c r="E5507" s="135"/>
      <c r="F5507" s="135"/>
      <c r="G5507" s="135"/>
      <c r="H5507" s="135"/>
      <c r="I5507" s="135"/>
    </row>
    <row r="5508" spans="5:9" x14ac:dyDescent="0.25">
      <c r="E5508" s="135"/>
      <c r="F5508" s="135"/>
      <c r="G5508" s="135"/>
      <c r="H5508" s="135"/>
      <c r="I5508" s="135"/>
    </row>
    <row r="5509" spans="5:9" x14ac:dyDescent="0.25">
      <c r="E5509" s="135"/>
      <c r="F5509" s="135"/>
      <c r="G5509" s="135"/>
      <c r="H5509" s="135"/>
      <c r="I5509" s="135"/>
    </row>
    <row r="5510" spans="5:9" x14ac:dyDescent="0.25">
      <c r="E5510" s="135"/>
      <c r="F5510" s="135"/>
      <c r="G5510" s="135"/>
      <c r="H5510" s="135"/>
      <c r="I5510" s="135"/>
    </row>
    <row r="5511" spans="5:9" x14ac:dyDescent="0.25">
      <c r="E5511" s="135"/>
      <c r="F5511" s="135"/>
      <c r="G5511" s="135"/>
      <c r="H5511" s="135"/>
      <c r="I5511" s="135"/>
    </row>
    <row r="5512" spans="5:9" x14ac:dyDescent="0.25">
      <c r="E5512" s="135"/>
      <c r="F5512" s="135"/>
      <c r="G5512" s="135"/>
      <c r="H5512" s="135"/>
      <c r="I5512" s="135"/>
    </row>
    <row r="5513" spans="5:9" x14ac:dyDescent="0.25">
      <c r="E5513" s="135"/>
      <c r="F5513" s="135"/>
      <c r="G5513" s="135"/>
      <c r="H5513" s="135"/>
      <c r="I5513" s="135"/>
    </row>
    <row r="5514" spans="5:9" x14ac:dyDescent="0.25">
      <c r="E5514" s="135"/>
      <c r="F5514" s="135"/>
      <c r="G5514" s="135"/>
      <c r="H5514" s="135"/>
      <c r="I5514" s="135"/>
    </row>
    <row r="5515" spans="5:9" x14ac:dyDescent="0.25">
      <c r="E5515" s="135"/>
      <c r="F5515" s="135"/>
      <c r="G5515" s="135"/>
      <c r="H5515" s="135"/>
      <c r="I5515" s="135"/>
    </row>
    <row r="5516" spans="5:9" x14ac:dyDescent="0.25">
      <c r="E5516" s="135"/>
      <c r="F5516" s="135"/>
      <c r="G5516" s="135"/>
      <c r="H5516" s="135"/>
      <c r="I5516" s="135"/>
    </row>
    <row r="5517" spans="5:9" x14ac:dyDescent="0.25">
      <c r="E5517" s="135"/>
      <c r="F5517" s="135"/>
      <c r="G5517" s="135"/>
      <c r="H5517" s="135"/>
      <c r="I5517" s="135"/>
    </row>
    <row r="5518" spans="5:9" x14ac:dyDescent="0.25">
      <c r="E5518" s="135"/>
      <c r="F5518" s="135"/>
      <c r="G5518" s="135"/>
      <c r="H5518" s="135"/>
      <c r="I5518" s="135"/>
    </row>
    <row r="5519" spans="5:9" x14ac:dyDescent="0.25">
      <c r="E5519" s="135"/>
      <c r="F5519" s="135"/>
      <c r="G5519" s="135"/>
      <c r="H5519" s="135"/>
      <c r="I5519" s="135"/>
    </row>
    <row r="5520" spans="5:9" x14ac:dyDescent="0.25">
      <c r="E5520" s="135"/>
      <c r="F5520" s="135"/>
      <c r="G5520" s="135"/>
      <c r="H5520" s="135"/>
      <c r="I5520" s="135"/>
    </row>
    <row r="5521" spans="5:9" x14ac:dyDescent="0.25">
      <c r="E5521" s="135"/>
      <c r="F5521" s="135"/>
      <c r="G5521" s="135"/>
      <c r="H5521" s="135"/>
      <c r="I5521" s="135"/>
    </row>
    <row r="5522" spans="5:9" x14ac:dyDescent="0.25">
      <c r="E5522" s="135"/>
      <c r="F5522" s="135"/>
      <c r="G5522" s="135"/>
      <c r="H5522" s="135"/>
      <c r="I5522" s="135"/>
    </row>
    <row r="5523" spans="5:9" x14ac:dyDescent="0.25">
      <c r="E5523" s="135"/>
      <c r="F5523" s="135"/>
      <c r="G5523" s="135"/>
      <c r="H5523" s="135"/>
      <c r="I5523" s="135"/>
    </row>
    <row r="5524" spans="5:9" x14ac:dyDescent="0.25">
      <c r="E5524" s="135"/>
      <c r="F5524" s="135"/>
      <c r="G5524" s="135"/>
      <c r="H5524" s="135"/>
      <c r="I5524" s="135"/>
    </row>
    <row r="5525" spans="5:9" x14ac:dyDescent="0.25">
      <c r="E5525" s="135"/>
      <c r="F5525" s="135"/>
      <c r="G5525" s="135"/>
      <c r="H5525" s="135"/>
      <c r="I5525" s="135"/>
    </row>
    <row r="5526" spans="5:9" x14ac:dyDescent="0.25">
      <c r="E5526" s="135"/>
      <c r="F5526" s="135"/>
      <c r="G5526" s="135"/>
      <c r="H5526" s="135"/>
      <c r="I5526" s="135"/>
    </row>
    <row r="5527" spans="5:9" x14ac:dyDescent="0.25">
      <c r="E5527" s="135"/>
      <c r="F5527" s="135"/>
      <c r="G5527" s="135"/>
      <c r="H5527" s="135"/>
      <c r="I5527" s="135"/>
    </row>
    <row r="5528" spans="5:9" x14ac:dyDescent="0.25">
      <c r="E5528" s="135"/>
      <c r="F5528" s="135"/>
      <c r="G5528" s="135"/>
      <c r="H5528" s="135"/>
      <c r="I5528" s="135"/>
    </row>
    <row r="5529" spans="5:9" x14ac:dyDescent="0.25">
      <c r="E5529" s="135"/>
      <c r="F5529" s="135"/>
      <c r="G5529" s="135"/>
      <c r="H5529" s="135"/>
      <c r="I5529" s="135"/>
    </row>
    <row r="5530" spans="5:9" x14ac:dyDescent="0.25">
      <c r="E5530" s="135"/>
      <c r="F5530" s="135"/>
      <c r="G5530" s="135"/>
      <c r="H5530" s="135"/>
      <c r="I5530" s="135"/>
    </row>
    <row r="5531" spans="5:9" x14ac:dyDescent="0.25">
      <c r="E5531" s="135"/>
      <c r="F5531" s="135"/>
      <c r="G5531" s="135"/>
      <c r="H5531" s="135"/>
      <c r="I5531" s="135"/>
    </row>
    <row r="5532" spans="5:9" x14ac:dyDescent="0.25">
      <c r="E5532" s="135"/>
      <c r="F5532" s="135"/>
      <c r="G5532" s="135"/>
      <c r="H5532" s="135"/>
      <c r="I5532" s="135"/>
    </row>
    <row r="5533" spans="5:9" x14ac:dyDescent="0.25">
      <c r="E5533" s="135"/>
      <c r="F5533" s="135"/>
      <c r="G5533" s="135"/>
      <c r="H5533" s="135"/>
      <c r="I5533" s="135"/>
    </row>
    <row r="5534" spans="5:9" x14ac:dyDescent="0.25">
      <c r="E5534" s="135"/>
      <c r="F5534" s="135"/>
      <c r="G5534" s="135"/>
      <c r="H5534" s="135"/>
      <c r="I5534" s="135"/>
    </row>
    <row r="5535" spans="5:9" x14ac:dyDescent="0.25">
      <c r="E5535" s="135"/>
      <c r="F5535" s="135"/>
      <c r="G5535" s="135"/>
      <c r="H5535" s="135"/>
      <c r="I5535" s="135"/>
    </row>
    <row r="5536" spans="5:9" x14ac:dyDescent="0.25">
      <c r="E5536" s="135"/>
      <c r="F5536" s="135"/>
      <c r="G5536" s="135"/>
      <c r="H5536" s="135"/>
      <c r="I5536" s="135"/>
    </row>
    <row r="5537" spans="5:9" x14ac:dyDescent="0.25">
      <c r="E5537" s="135"/>
      <c r="F5537" s="135"/>
      <c r="G5537" s="135"/>
      <c r="H5537" s="135"/>
      <c r="I5537" s="135"/>
    </row>
    <row r="5538" spans="5:9" x14ac:dyDescent="0.25">
      <c r="E5538" s="135"/>
      <c r="F5538" s="135"/>
      <c r="G5538" s="135"/>
      <c r="H5538" s="135"/>
      <c r="I5538" s="135"/>
    </row>
    <row r="5539" spans="5:9" x14ac:dyDescent="0.25">
      <c r="E5539" s="135"/>
      <c r="F5539" s="135"/>
      <c r="G5539" s="135"/>
      <c r="H5539" s="135"/>
      <c r="I5539" s="135"/>
    </row>
    <row r="5540" spans="5:9" x14ac:dyDescent="0.25">
      <c r="E5540" s="135"/>
      <c r="F5540" s="135"/>
      <c r="G5540" s="135"/>
      <c r="H5540" s="135"/>
      <c r="I5540" s="135"/>
    </row>
    <row r="5541" spans="5:9" x14ac:dyDescent="0.25">
      <c r="E5541" s="135"/>
      <c r="F5541" s="135"/>
      <c r="G5541" s="135"/>
      <c r="H5541" s="135"/>
      <c r="I5541" s="135"/>
    </row>
    <row r="5542" spans="5:9" x14ac:dyDescent="0.25">
      <c r="E5542" s="135"/>
      <c r="F5542" s="135"/>
      <c r="G5542" s="135"/>
      <c r="H5542" s="135"/>
      <c r="I5542" s="135"/>
    </row>
    <row r="5543" spans="5:9" x14ac:dyDescent="0.25">
      <c r="E5543" s="135"/>
      <c r="F5543" s="135"/>
      <c r="G5543" s="135"/>
      <c r="H5543" s="135"/>
      <c r="I5543" s="135"/>
    </row>
    <row r="5544" spans="5:9" x14ac:dyDescent="0.25">
      <c r="E5544" s="135"/>
      <c r="F5544" s="135"/>
      <c r="G5544" s="135"/>
      <c r="H5544" s="135"/>
      <c r="I5544" s="135"/>
    </row>
    <row r="5545" spans="5:9" x14ac:dyDescent="0.25">
      <c r="E5545" s="135"/>
      <c r="F5545" s="135"/>
      <c r="G5545" s="135"/>
      <c r="H5545" s="135"/>
      <c r="I5545" s="135"/>
    </row>
    <row r="5546" spans="5:9" x14ac:dyDescent="0.25">
      <c r="E5546" s="135"/>
      <c r="F5546" s="135"/>
      <c r="G5546" s="135"/>
      <c r="H5546" s="135"/>
      <c r="I5546" s="135"/>
    </row>
    <row r="5547" spans="5:9" x14ac:dyDescent="0.25">
      <c r="E5547" s="135"/>
      <c r="F5547" s="135"/>
      <c r="G5547" s="135"/>
      <c r="H5547" s="135"/>
      <c r="I5547" s="135"/>
    </row>
    <row r="5548" spans="5:9" x14ac:dyDescent="0.25">
      <c r="E5548" s="135"/>
      <c r="F5548" s="135"/>
      <c r="G5548" s="135"/>
      <c r="H5548" s="135"/>
      <c r="I5548" s="135"/>
    </row>
    <row r="5549" spans="5:9" x14ac:dyDescent="0.25">
      <c r="E5549" s="135"/>
      <c r="F5549" s="135"/>
      <c r="G5549" s="135"/>
      <c r="H5549" s="135"/>
      <c r="I5549" s="135"/>
    </row>
    <row r="5550" spans="5:9" x14ac:dyDescent="0.25">
      <c r="E5550" s="135"/>
      <c r="F5550" s="135"/>
      <c r="G5550" s="135"/>
      <c r="H5550" s="135"/>
      <c r="I5550" s="135"/>
    </row>
    <row r="5551" spans="5:9" x14ac:dyDescent="0.25">
      <c r="E5551" s="135"/>
      <c r="F5551" s="135"/>
      <c r="G5551" s="135"/>
      <c r="H5551" s="135"/>
      <c r="I5551" s="135"/>
    </row>
    <row r="5552" spans="5:9" x14ac:dyDescent="0.25">
      <c r="E5552" s="135"/>
      <c r="F5552" s="135"/>
      <c r="G5552" s="135"/>
      <c r="H5552" s="135"/>
      <c r="I5552" s="135"/>
    </row>
    <row r="5553" spans="5:9" x14ac:dyDescent="0.25">
      <c r="E5553" s="135"/>
      <c r="F5553" s="135"/>
      <c r="G5553" s="135"/>
      <c r="H5553" s="135"/>
      <c r="I5553" s="135"/>
    </row>
    <row r="5554" spans="5:9" x14ac:dyDescent="0.25">
      <c r="E5554" s="135"/>
      <c r="F5554" s="135"/>
      <c r="G5554" s="135"/>
      <c r="H5554" s="135"/>
      <c r="I5554" s="135"/>
    </row>
    <row r="5555" spans="5:9" x14ac:dyDescent="0.25">
      <c r="E5555" s="135"/>
      <c r="F5555" s="135"/>
      <c r="G5555" s="135"/>
      <c r="H5555" s="135"/>
      <c r="I5555" s="135"/>
    </row>
    <row r="5556" spans="5:9" x14ac:dyDescent="0.25">
      <c r="E5556" s="135"/>
      <c r="F5556" s="135"/>
      <c r="G5556" s="135"/>
      <c r="H5556" s="135"/>
      <c r="I5556" s="135"/>
    </row>
    <row r="5557" spans="5:9" x14ac:dyDescent="0.25">
      <c r="E5557" s="135"/>
      <c r="F5557" s="135"/>
      <c r="G5557" s="135"/>
      <c r="H5557" s="135"/>
      <c r="I5557" s="135"/>
    </row>
    <row r="5558" spans="5:9" x14ac:dyDescent="0.25">
      <c r="E5558" s="135"/>
      <c r="F5558" s="135"/>
      <c r="G5558" s="135"/>
      <c r="H5558" s="135"/>
      <c r="I5558" s="135"/>
    </row>
    <row r="5559" spans="5:9" x14ac:dyDescent="0.25">
      <c r="E5559" s="135"/>
      <c r="F5559" s="135"/>
      <c r="G5559" s="135"/>
      <c r="H5559" s="135"/>
      <c r="I5559" s="135"/>
    </row>
    <row r="5560" spans="5:9" x14ac:dyDescent="0.25">
      <c r="E5560" s="135"/>
      <c r="F5560" s="135"/>
      <c r="G5560" s="135"/>
      <c r="H5560" s="135"/>
      <c r="I5560" s="135"/>
    </row>
    <row r="5561" spans="5:9" x14ac:dyDescent="0.25">
      <c r="E5561" s="135"/>
      <c r="F5561" s="135"/>
      <c r="G5561" s="135"/>
      <c r="H5561" s="135"/>
      <c r="I5561" s="135"/>
    </row>
    <row r="5562" spans="5:9" x14ac:dyDescent="0.25">
      <c r="E5562" s="135"/>
      <c r="F5562" s="135"/>
      <c r="G5562" s="135"/>
      <c r="H5562" s="135"/>
      <c r="I5562" s="135"/>
    </row>
    <row r="5563" spans="5:9" x14ac:dyDescent="0.25">
      <c r="E5563" s="135"/>
      <c r="F5563" s="135"/>
      <c r="G5563" s="135"/>
      <c r="H5563" s="135"/>
      <c r="I5563" s="135"/>
    </row>
    <row r="5564" spans="5:9" x14ac:dyDescent="0.25">
      <c r="E5564" s="135"/>
      <c r="F5564" s="135"/>
      <c r="G5564" s="135"/>
      <c r="H5564" s="135"/>
      <c r="I5564" s="135"/>
    </row>
    <row r="5565" spans="5:9" x14ac:dyDescent="0.25">
      <c r="E5565" s="135"/>
      <c r="F5565" s="135"/>
      <c r="G5565" s="135"/>
      <c r="H5565" s="135"/>
      <c r="I5565" s="135"/>
    </row>
    <row r="5566" spans="5:9" x14ac:dyDescent="0.25">
      <c r="E5566" s="135"/>
      <c r="F5566" s="135"/>
      <c r="G5566" s="135"/>
      <c r="H5566" s="135"/>
      <c r="I5566" s="135"/>
    </row>
    <row r="5567" spans="5:9" x14ac:dyDescent="0.25">
      <c r="E5567" s="135"/>
      <c r="F5567" s="135"/>
      <c r="G5567" s="135"/>
      <c r="H5567" s="135"/>
      <c r="I5567" s="135"/>
    </row>
    <row r="5568" spans="5:9" x14ac:dyDescent="0.25">
      <c r="E5568" s="135"/>
      <c r="F5568" s="135"/>
      <c r="G5568" s="135"/>
      <c r="H5568" s="135"/>
      <c r="I5568" s="135"/>
    </row>
    <row r="5569" spans="5:9" x14ac:dyDescent="0.25">
      <c r="E5569" s="135"/>
      <c r="F5569" s="135"/>
      <c r="G5569" s="135"/>
      <c r="H5569" s="135"/>
      <c r="I5569" s="135"/>
    </row>
    <row r="5570" spans="5:9" x14ac:dyDescent="0.25">
      <c r="E5570" s="135"/>
      <c r="F5570" s="135"/>
      <c r="G5570" s="135"/>
      <c r="H5570" s="135"/>
      <c r="I5570" s="135"/>
    </row>
    <row r="5571" spans="5:9" x14ac:dyDescent="0.25">
      <c r="E5571" s="135"/>
      <c r="F5571" s="135"/>
      <c r="G5571" s="135"/>
      <c r="H5571" s="135"/>
      <c r="I5571" s="135"/>
    </row>
    <row r="5572" spans="5:9" x14ac:dyDescent="0.25">
      <c r="E5572" s="135"/>
      <c r="F5572" s="135"/>
      <c r="G5572" s="135"/>
      <c r="H5572" s="135"/>
      <c r="I5572" s="135"/>
    </row>
    <row r="5573" spans="5:9" x14ac:dyDescent="0.25">
      <c r="E5573" s="135"/>
      <c r="F5573" s="135"/>
      <c r="G5573" s="135"/>
      <c r="H5573" s="135"/>
      <c r="I5573" s="135"/>
    </row>
    <row r="5574" spans="5:9" x14ac:dyDescent="0.25">
      <c r="E5574" s="135"/>
      <c r="F5574" s="135"/>
      <c r="G5574" s="135"/>
      <c r="H5574" s="135"/>
      <c r="I5574" s="135"/>
    </row>
    <row r="5575" spans="5:9" x14ac:dyDescent="0.25">
      <c r="E5575" s="135"/>
      <c r="F5575" s="135"/>
      <c r="G5575" s="135"/>
      <c r="H5575" s="135"/>
      <c r="I5575" s="135"/>
    </row>
    <row r="5576" spans="5:9" x14ac:dyDescent="0.25">
      <c r="E5576" s="135"/>
      <c r="F5576" s="135"/>
      <c r="G5576" s="135"/>
      <c r="H5576" s="135"/>
      <c r="I5576" s="135"/>
    </row>
    <row r="5577" spans="5:9" x14ac:dyDescent="0.25">
      <c r="E5577" s="135"/>
      <c r="F5577" s="135"/>
      <c r="G5577" s="135"/>
      <c r="H5577" s="135"/>
      <c r="I5577" s="135"/>
    </row>
    <row r="5578" spans="5:9" x14ac:dyDescent="0.25">
      <c r="E5578" s="135"/>
      <c r="F5578" s="135"/>
      <c r="G5578" s="135"/>
      <c r="H5578" s="135"/>
      <c r="I5578" s="135"/>
    </row>
    <row r="5579" spans="5:9" x14ac:dyDescent="0.25">
      <c r="E5579" s="135"/>
      <c r="F5579" s="135"/>
      <c r="G5579" s="135"/>
      <c r="H5579" s="135"/>
      <c r="I5579" s="135"/>
    </row>
    <row r="5580" spans="5:9" x14ac:dyDescent="0.25">
      <c r="E5580" s="135"/>
      <c r="F5580" s="135"/>
      <c r="G5580" s="135"/>
      <c r="H5580" s="135"/>
      <c r="I5580" s="135"/>
    </row>
    <row r="5581" spans="5:9" x14ac:dyDescent="0.25">
      <c r="E5581" s="135"/>
      <c r="F5581" s="135"/>
      <c r="G5581" s="135"/>
      <c r="H5581" s="135"/>
      <c r="I5581" s="135"/>
    </row>
    <row r="5582" spans="5:9" x14ac:dyDescent="0.25">
      <c r="E5582" s="135"/>
      <c r="F5582" s="135"/>
      <c r="G5582" s="135"/>
      <c r="H5582" s="135"/>
      <c r="I5582" s="135"/>
    </row>
    <row r="5583" spans="5:9" x14ac:dyDescent="0.25">
      <c r="E5583" s="135"/>
      <c r="F5583" s="135"/>
      <c r="G5583" s="135"/>
      <c r="H5583" s="135"/>
      <c r="I5583" s="135"/>
    </row>
    <row r="5584" spans="5:9" x14ac:dyDescent="0.25">
      <c r="E5584" s="135"/>
      <c r="F5584" s="135"/>
      <c r="G5584" s="135"/>
      <c r="H5584" s="135"/>
      <c r="I5584" s="135"/>
    </row>
    <row r="5585" spans="5:9" x14ac:dyDescent="0.25">
      <c r="E5585" s="135"/>
      <c r="F5585" s="135"/>
      <c r="G5585" s="135"/>
      <c r="H5585" s="135"/>
      <c r="I5585" s="135"/>
    </row>
    <row r="5586" spans="5:9" x14ac:dyDescent="0.25">
      <c r="E5586" s="135"/>
      <c r="F5586" s="135"/>
      <c r="G5586" s="135"/>
      <c r="H5586" s="135"/>
      <c r="I5586" s="135"/>
    </row>
    <row r="5587" spans="5:9" x14ac:dyDescent="0.25">
      <c r="E5587" s="135"/>
      <c r="F5587" s="135"/>
      <c r="G5587" s="135"/>
      <c r="H5587" s="135"/>
      <c r="I5587" s="135"/>
    </row>
    <row r="5588" spans="5:9" x14ac:dyDescent="0.25">
      <c r="E5588" s="135"/>
      <c r="F5588" s="135"/>
      <c r="G5588" s="135"/>
      <c r="H5588" s="135"/>
      <c r="I5588" s="135"/>
    </row>
    <row r="5589" spans="5:9" x14ac:dyDescent="0.25">
      <c r="E5589" s="135"/>
      <c r="F5589" s="135"/>
      <c r="G5589" s="135"/>
      <c r="H5589" s="135"/>
      <c r="I5589" s="135"/>
    </row>
    <row r="5590" spans="5:9" x14ac:dyDescent="0.25">
      <c r="E5590" s="135"/>
      <c r="F5590" s="135"/>
      <c r="G5590" s="135"/>
      <c r="H5590" s="135"/>
      <c r="I5590" s="135"/>
    </row>
    <row r="5591" spans="5:9" x14ac:dyDescent="0.25">
      <c r="E5591" s="135"/>
      <c r="F5591" s="135"/>
      <c r="G5591" s="135"/>
      <c r="H5591" s="135"/>
      <c r="I5591" s="135"/>
    </row>
    <row r="5592" spans="5:9" x14ac:dyDescent="0.25">
      <c r="E5592" s="135"/>
      <c r="F5592" s="135"/>
      <c r="G5592" s="135"/>
      <c r="H5592" s="135"/>
      <c r="I5592" s="135"/>
    </row>
    <row r="5593" spans="5:9" x14ac:dyDescent="0.25">
      <c r="E5593" s="135"/>
      <c r="F5593" s="135"/>
      <c r="G5593" s="135"/>
      <c r="H5593" s="135"/>
      <c r="I5593" s="135"/>
    </row>
    <row r="5594" spans="5:9" x14ac:dyDescent="0.25">
      <c r="E5594" s="135"/>
      <c r="F5594" s="135"/>
      <c r="G5594" s="135"/>
      <c r="H5594" s="135"/>
      <c r="I5594" s="135"/>
    </row>
    <row r="5595" spans="5:9" x14ac:dyDescent="0.25">
      <c r="E5595" s="135"/>
      <c r="F5595" s="135"/>
      <c r="G5595" s="135"/>
      <c r="H5595" s="135"/>
      <c r="I5595" s="135"/>
    </row>
    <row r="5596" spans="5:9" x14ac:dyDescent="0.25">
      <c r="E5596" s="135"/>
      <c r="F5596" s="135"/>
      <c r="G5596" s="135"/>
      <c r="H5596" s="135"/>
      <c r="I5596" s="135"/>
    </row>
    <row r="5597" spans="5:9" x14ac:dyDescent="0.25">
      <c r="E5597" s="135"/>
      <c r="F5597" s="135"/>
      <c r="G5597" s="135"/>
      <c r="H5597" s="135"/>
      <c r="I5597" s="135"/>
    </row>
    <row r="5598" spans="5:9" x14ac:dyDescent="0.25">
      <c r="E5598" s="135"/>
      <c r="F5598" s="135"/>
      <c r="G5598" s="135"/>
      <c r="H5598" s="135"/>
      <c r="I5598" s="135"/>
    </row>
    <row r="5599" spans="5:9" x14ac:dyDescent="0.25">
      <c r="E5599" s="135"/>
      <c r="F5599" s="135"/>
      <c r="G5599" s="135"/>
      <c r="H5599" s="135"/>
      <c r="I5599" s="135"/>
    </row>
    <row r="5600" spans="5:9" x14ac:dyDescent="0.25">
      <c r="E5600" s="135"/>
      <c r="F5600" s="135"/>
      <c r="G5600" s="135"/>
      <c r="H5600" s="135"/>
      <c r="I5600" s="135"/>
    </row>
    <row r="5601" spans="5:9" x14ac:dyDescent="0.25">
      <c r="E5601" s="135"/>
      <c r="F5601" s="135"/>
      <c r="G5601" s="135"/>
      <c r="H5601" s="135"/>
      <c r="I5601" s="135"/>
    </row>
    <row r="5602" spans="5:9" x14ac:dyDescent="0.25">
      <c r="E5602" s="135"/>
      <c r="F5602" s="135"/>
      <c r="G5602" s="135"/>
      <c r="H5602" s="135"/>
      <c r="I5602" s="135"/>
    </row>
    <row r="5603" spans="5:9" x14ac:dyDescent="0.25">
      <c r="E5603" s="135"/>
      <c r="F5603" s="135"/>
      <c r="G5603" s="135"/>
      <c r="H5603" s="135"/>
      <c r="I5603" s="135"/>
    </row>
    <row r="5604" spans="5:9" x14ac:dyDescent="0.25">
      <c r="E5604" s="135"/>
      <c r="F5604" s="135"/>
      <c r="G5604" s="135"/>
      <c r="H5604" s="135"/>
      <c r="I5604" s="135"/>
    </row>
    <row r="5605" spans="5:9" x14ac:dyDescent="0.25">
      <c r="E5605" s="135"/>
      <c r="F5605" s="135"/>
      <c r="G5605" s="135"/>
      <c r="H5605" s="135"/>
      <c r="I5605" s="135"/>
    </row>
    <row r="5606" spans="5:9" x14ac:dyDescent="0.25">
      <c r="E5606" s="135"/>
      <c r="F5606" s="135"/>
      <c r="G5606" s="135"/>
      <c r="H5606" s="135"/>
      <c r="I5606" s="135"/>
    </row>
    <row r="5607" spans="5:9" x14ac:dyDescent="0.25">
      <c r="E5607" s="135"/>
      <c r="F5607" s="135"/>
      <c r="G5607" s="135"/>
      <c r="H5607" s="135"/>
      <c r="I5607" s="135"/>
    </row>
    <row r="5608" spans="5:9" x14ac:dyDescent="0.25">
      <c r="E5608" s="135"/>
      <c r="F5608" s="135"/>
      <c r="G5608" s="135"/>
      <c r="H5608" s="135"/>
      <c r="I5608" s="135"/>
    </row>
    <row r="5609" spans="5:9" x14ac:dyDescent="0.25">
      <c r="E5609" s="135"/>
      <c r="F5609" s="135"/>
      <c r="G5609" s="135"/>
      <c r="H5609" s="135"/>
      <c r="I5609" s="135"/>
    </row>
    <row r="5610" spans="5:9" x14ac:dyDescent="0.25">
      <c r="E5610" s="135"/>
      <c r="F5610" s="135"/>
      <c r="G5610" s="135"/>
      <c r="H5610" s="135"/>
      <c r="I5610" s="135"/>
    </row>
    <row r="5611" spans="5:9" x14ac:dyDescent="0.25">
      <c r="E5611" s="135"/>
      <c r="F5611" s="135"/>
      <c r="G5611" s="135"/>
      <c r="H5611" s="135"/>
      <c r="I5611" s="135"/>
    </row>
    <row r="5612" spans="5:9" x14ac:dyDescent="0.25">
      <c r="E5612" s="135"/>
      <c r="F5612" s="135"/>
      <c r="G5612" s="135"/>
      <c r="H5612" s="135"/>
      <c r="I5612" s="135"/>
    </row>
    <row r="5613" spans="5:9" x14ac:dyDescent="0.25">
      <c r="E5613" s="135"/>
      <c r="F5613" s="135"/>
      <c r="G5613" s="135"/>
      <c r="H5613" s="135"/>
      <c r="I5613" s="135"/>
    </row>
    <row r="5614" spans="5:9" x14ac:dyDescent="0.25">
      <c r="E5614" s="135"/>
      <c r="F5614" s="135"/>
      <c r="G5614" s="135"/>
      <c r="H5614" s="135"/>
      <c r="I5614" s="135"/>
    </row>
    <row r="5615" spans="5:9" x14ac:dyDescent="0.25">
      <c r="E5615" s="135"/>
      <c r="F5615" s="135"/>
      <c r="G5615" s="135"/>
      <c r="H5615" s="135"/>
      <c r="I5615" s="135"/>
    </row>
    <row r="5616" spans="5:9" x14ac:dyDescent="0.25">
      <c r="E5616" s="135"/>
      <c r="F5616" s="135"/>
      <c r="G5616" s="135"/>
      <c r="H5616" s="135"/>
      <c r="I5616" s="135"/>
    </row>
    <row r="5617" spans="5:9" x14ac:dyDescent="0.25">
      <c r="E5617" s="135"/>
      <c r="F5617" s="135"/>
      <c r="G5617" s="135"/>
      <c r="H5617" s="135"/>
      <c r="I5617" s="135"/>
    </row>
    <row r="5618" spans="5:9" x14ac:dyDescent="0.25">
      <c r="E5618" s="135"/>
      <c r="F5618" s="135"/>
      <c r="G5618" s="135"/>
      <c r="H5618" s="135"/>
      <c r="I5618" s="135"/>
    </row>
    <row r="5619" spans="5:9" x14ac:dyDescent="0.25">
      <c r="E5619" s="135"/>
      <c r="F5619" s="135"/>
      <c r="G5619" s="135"/>
      <c r="H5619" s="135"/>
      <c r="I5619" s="135"/>
    </row>
    <row r="5620" spans="5:9" x14ac:dyDescent="0.25">
      <c r="E5620" s="135"/>
      <c r="F5620" s="135"/>
      <c r="G5620" s="135"/>
      <c r="H5620" s="135"/>
      <c r="I5620" s="135"/>
    </row>
    <row r="5621" spans="5:9" x14ac:dyDescent="0.25">
      <c r="E5621" s="135"/>
      <c r="F5621" s="135"/>
      <c r="G5621" s="135"/>
      <c r="H5621" s="135"/>
      <c r="I5621" s="135"/>
    </row>
    <row r="5622" spans="5:9" x14ac:dyDescent="0.25">
      <c r="E5622" s="135"/>
      <c r="F5622" s="135"/>
      <c r="G5622" s="135"/>
      <c r="H5622" s="135"/>
      <c r="I5622" s="135"/>
    </row>
    <row r="5623" spans="5:9" x14ac:dyDescent="0.25">
      <c r="E5623" s="135"/>
      <c r="F5623" s="135"/>
      <c r="G5623" s="135"/>
      <c r="H5623" s="135"/>
      <c r="I5623" s="135"/>
    </row>
    <row r="5624" spans="5:9" x14ac:dyDescent="0.25">
      <c r="E5624" s="135"/>
      <c r="F5624" s="135"/>
      <c r="G5624" s="135"/>
      <c r="H5624" s="135"/>
      <c r="I5624" s="135"/>
    </row>
    <row r="5625" spans="5:9" x14ac:dyDescent="0.25">
      <c r="E5625" s="135"/>
      <c r="F5625" s="135"/>
      <c r="G5625" s="135"/>
      <c r="H5625" s="135"/>
      <c r="I5625" s="135"/>
    </row>
    <row r="5626" spans="5:9" x14ac:dyDescent="0.25">
      <c r="E5626" s="135"/>
      <c r="F5626" s="135"/>
      <c r="G5626" s="135"/>
      <c r="H5626" s="135"/>
      <c r="I5626" s="135"/>
    </row>
    <row r="5627" spans="5:9" x14ac:dyDescent="0.25">
      <c r="E5627" s="135"/>
      <c r="F5627" s="135"/>
      <c r="G5627" s="135"/>
      <c r="H5627" s="135"/>
      <c r="I5627" s="135"/>
    </row>
    <row r="5628" spans="5:9" x14ac:dyDescent="0.25">
      <c r="E5628" s="135"/>
      <c r="F5628" s="135"/>
      <c r="G5628" s="135"/>
      <c r="H5628" s="135"/>
      <c r="I5628" s="135"/>
    </row>
    <row r="5629" spans="5:9" x14ac:dyDescent="0.25">
      <c r="E5629" s="135"/>
      <c r="F5629" s="135"/>
      <c r="G5629" s="135"/>
      <c r="H5629" s="135"/>
      <c r="I5629" s="135"/>
    </row>
    <row r="5630" spans="5:9" x14ac:dyDescent="0.25">
      <c r="E5630" s="135"/>
      <c r="F5630" s="135"/>
      <c r="G5630" s="135"/>
      <c r="H5630" s="135"/>
      <c r="I5630" s="135"/>
    </row>
    <row r="5631" spans="5:9" x14ac:dyDescent="0.25">
      <c r="E5631" s="135"/>
      <c r="F5631" s="135"/>
      <c r="G5631" s="135"/>
      <c r="H5631" s="135"/>
      <c r="I5631" s="135"/>
    </row>
    <row r="5632" spans="5:9" x14ac:dyDescent="0.25">
      <c r="E5632" s="135"/>
      <c r="F5632" s="135"/>
      <c r="G5632" s="135"/>
      <c r="H5632" s="135"/>
      <c r="I5632" s="135"/>
    </row>
    <row r="5633" spans="5:9" x14ac:dyDescent="0.25">
      <c r="E5633" s="135"/>
      <c r="F5633" s="135"/>
      <c r="G5633" s="135"/>
      <c r="H5633" s="135"/>
      <c r="I5633" s="135"/>
    </row>
    <row r="5634" spans="5:9" x14ac:dyDescent="0.25">
      <c r="E5634" s="135"/>
      <c r="F5634" s="135"/>
      <c r="G5634" s="135"/>
      <c r="H5634" s="135"/>
      <c r="I5634" s="135"/>
    </row>
    <row r="5635" spans="5:9" x14ac:dyDescent="0.25">
      <c r="E5635" s="135"/>
      <c r="F5635" s="135"/>
      <c r="G5635" s="135"/>
      <c r="H5635" s="135"/>
      <c r="I5635" s="135"/>
    </row>
    <row r="5636" spans="5:9" x14ac:dyDescent="0.25">
      <c r="E5636" s="135"/>
      <c r="F5636" s="135"/>
      <c r="G5636" s="135"/>
      <c r="H5636" s="135"/>
      <c r="I5636" s="135"/>
    </row>
    <row r="5637" spans="5:9" x14ac:dyDescent="0.25">
      <c r="E5637" s="135"/>
      <c r="F5637" s="135"/>
      <c r="G5637" s="135"/>
      <c r="H5637" s="135"/>
      <c r="I5637" s="135"/>
    </row>
    <row r="5638" spans="5:9" x14ac:dyDescent="0.25">
      <c r="E5638" s="135"/>
      <c r="F5638" s="135"/>
      <c r="G5638" s="135"/>
      <c r="H5638" s="135"/>
      <c r="I5638" s="135"/>
    </row>
    <row r="5639" spans="5:9" x14ac:dyDescent="0.25">
      <c r="E5639" s="135"/>
      <c r="F5639" s="135"/>
      <c r="G5639" s="135"/>
      <c r="H5639" s="135"/>
      <c r="I5639" s="135"/>
    </row>
    <row r="5640" spans="5:9" x14ac:dyDescent="0.25">
      <c r="E5640" s="135"/>
      <c r="F5640" s="135"/>
      <c r="G5640" s="135"/>
      <c r="H5640" s="135"/>
      <c r="I5640" s="135"/>
    </row>
    <row r="5641" spans="5:9" x14ac:dyDescent="0.25">
      <c r="E5641" s="135"/>
      <c r="F5641" s="135"/>
      <c r="G5641" s="135"/>
      <c r="H5641" s="135"/>
      <c r="I5641" s="135"/>
    </row>
    <row r="5642" spans="5:9" x14ac:dyDescent="0.25">
      <c r="E5642" s="135"/>
      <c r="F5642" s="135"/>
      <c r="G5642" s="135"/>
      <c r="H5642" s="135"/>
      <c r="I5642" s="135"/>
    </row>
    <row r="5643" spans="5:9" x14ac:dyDescent="0.25">
      <c r="E5643" s="135"/>
      <c r="F5643" s="135"/>
      <c r="G5643" s="135"/>
      <c r="H5643" s="135"/>
      <c r="I5643" s="135"/>
    </row>
    <row r="5644" spans="5:9" x14ac:dyDescent="0.25">
      <c r="E5644" s="135"/>
      <c r="F5644" s="135"/>
      <c r="G5644" s="135"/>
      <c r="H5644" s="135"/>
      <c r="I5644" s="135"/>
    </row>
    <row r="5645" spans="5:9" x14ac:dyDescent="0.25">
      <c r="E5645" s="135"/>
      <c r="F5645" s="135"/>
      <c r="G5645" s="135"/>
      <c r="H5645" s="135"/>
      <c r="I5645" s="135"/>
    </row>
    <row r="5646" spans="5:9" x14ac:dyDescent="0.25">
      <c r="E5646" s="135"/>
      <c r="F5646" s="135"/>
      <c r="G5646" s="135"/>
      <c r="H5646" s="135"/>
      <c r="I5646" s="135"/>
    </row>
    <row r="5647" spans="5:9" x14ac:dyDescent="0.25">
      <c r="E5647" s="135"/>
      <c r="F5647" s="135"/>
      <c r="G5647" s="135"/>
      <c r="H5647" s="135"/>
      <c r="I5647" s="135"/>
    </row>
    <row r="5648" spans="5:9" x14ac:dyDescent="0.25">
      <c r="E5648" s="135"/>
      <c r="F5648" s="135"/>
      <c r="G5648" s="135"/>
      <c r="H5648" s="135"/>
      <c r="I5648" s="135"/>
    </row>
    <row r="5649" spans="5:9" x14ac:dyDescent="0.25">
      <c r="E5649" s="135"/>
      <c r="F5649" s="135"/>
      <c r="G5649" s="135"/>
      <c r="H5649" s="135"/>
      <c r="I5649" s="135"/>
    </row>
    <row r="5650" spans="5:9" x14ac:dyDescent="0.25">
      <c r="E5650" s="135"/>
      <c r="F5650" s="135"/>
      <c r="G5650" s="135"/>
      <c r="H5650" s="135"/>
      <c r="I5650" s="135"/>
    </row>
    <row r="5651" spans="5:9" x14ac:dyDescent="0.25">
      <c r="E5651" s="135"/>
      <c r="F5651" s="135"/>
      <c r="G5651" s="135"/>
      <c r="H5651" s="135"/>
      <c r="I5651" s="135"/>
    </row>
    <row r="5652" spans="5:9" x14ac:dyDescent="0.25">
      <c r="E5652" s="135"/>
      <c r="F5652" s="135"/>
      <c r="G5652" s="135"/>
      <c r="H5652" s="135"/>
      <c r="I5652" s="135"/>
    </row>
    <row r="5653" spans="5:9" x14ac:dyDescent="0.25">
      <c r="E5653" s="135"/>
      <c r="F5653" s="135"/>
      <c r="G5653" s="135"/>
      <c r="H5653" s="135"/>
      <c r="I5653" s="135"/>
    </row>
    <row r="5654" spans="5:9" x14ac:dyDescent="0.25">
      <c r="E5654" s="135"/>
      <c r="F5654" s="135"/>
      <c r="G5654" s="135"/>
      <c r="H5654" s="135"/>
      <c r="I5654" s="135"/>
    </row>
    <row r="5655" spans="5:9" x14ac:dyDescent="0.25">
      <c r="E5655" s="135"/>
      <c r="F5655" s="135"/>
      <c r="G5655" s="135"/>
      <c r="H5655" s="135"/>
      <c r="I5655" s="135"/>
    </row>
    <row r="5656" spans="5:9" x14ac:dyDescent="0.25">
      <c r="E5656" s="135"/>
      <c r="F5656" s="135"/>
      <c r="G5656" s="135"/>
      <c r="H5656" s="135"/>
      <c r="I5656" s="135"/>
    </row>
    <row r="5657" spans="5:9" x14ac:dyDescent="0.25">
      <c r="E5657" s="135"/>
      <c r="F5657" s="135"/>
      <c r="G5657" s="135"/>
      <c r="H5657" s="135"/>
      <c r="I5657" s="135"/>
    </row>
    <row r="5658" spans="5:9" x14ac:dyDescent="0.25">
      <c r="E5658" s="135"/>
      <c r="F5658" s="135"/>
      <c r="G5658" s="135"/>
      <c r="H5658" s="135"/>
      <c r="I5658" s="135"/>
    </row>
    <row r="5659" spans="5:9" x14ac:dyDescent="0.25">
      <c r="E5659" s="135"/>
      <c r="F5659" s="135"/>
      <c r="G5659" s="135"/>
      <c r="H5659" s="135"/>
      <c r="I5659" s="135"/>
    </row>
    <row r="5660" spans="5:9" x14ac:dyDescent="0.25">
      <c r="E5660" s="135"/>
      <c r="F5660" s="135"/>
      <c r="G5660" s="135"/>
      <c r="H5660" s="135"/>
      <c r="I5660" s="135"/>
    </row>
    <row r="5661" spans="5:9" x14ac:dyDescent="0.25">
      <c r="E5661" s="135"/>
      <c r="F5661" s="135"/>
      <c r="G5661" s="135"/>
      <c r="H5661" s="135"/>
      <c r="I5661" s="135"/>
    </row>
    <row r="5662" spans="5:9" x14ac:dyDescent="0.25">
      <c r="E5662" s="135"/>
      <c r="F5662" s="135"/>
      <c r="G5662" s="135"/>
      <c r="H5662" s="135"/>
      <c r="I5662" s="135"/>
    </row>
    <row r="5663" spans="5:9" x14ac:dyDescent="0.25">
      <c r="E5663" s="135"/>
      <c r="F5663" s="135"/>
      <c r="G5663" s="135"/>
      <c r="H5663" s="135"/>
      <c r="I5663" s="135"/>
    </row>
    <row r="5664" spans="5:9" x14ac:dyDescent="0.25">
      <c r="E5664" s="135"/>
      <c r="F5664" s="135"/>
      <c r="G5664" s="135"/>
      <c r="H5664" s="135"/>
      <c r="I5664" s="135"/>
    </row>
    <row r="5665" spans="5:9" x14ac:dyDescent="0.25">
      <c r="E5665" s="135"/>
      <c r="F5665" s="135"/>
      <c r="G5665" s="135"/>
      <c r="H5665" s="135"/>
      <c r="I5665" s="135"/>
    </row>
    <row r="5666" spans="5:9" x14ac:dyDescent="0.25">
      <c r="E5666" s="135"/>
      <c r="F5666" s="135"/>
      <c r="G5666" s="135"/>
      <c r="H5666" s="135"/>
      <c r="I5666" s="135"/>
    </row>
    <row r="5667" spans="5:9" x14ac:dyDescent="0.25">
      <c r="E5667" s="135"/>
      <c r="F5667" s="135"/>
      <c r="G5667" s="135"/>
      <c r="H5667" s="135"/>
      <c r="I5667" s="135"/>
    </row>
    <row r="5668" spans="5:9" x14ac:dyDescent="0.25">
      <c r="E5668" s="135"/>
      <c r="F5668" s="135"/>
      <c r="G5668" s="135"/>
      <c r="H5668" s="135"/>
      <c r="I5668" s="135"/>
    </row>
    <row r="5669" spans="5:9" x14ac:dyDescent="0.25">
      <c r="E5669" s="135"/>
      <c r="F5669" s="135"/>
      <c r="G5669" s="135"/>
      <c r="H5669" s="135"/>
      <c r="I5669" s="135"/>
    </row>
    <row r="5670" spans="5:9" x14ac:dyDescent="0.25">
      <c r="E5670" s="135"/>
      <c r="F5670" s="135"/>
      <c r="G5670" s="135"/>
      <c r="H5670" s="135"/>
      <c r="I5670" s="135"/>
    </row>
    <row r="5671" spans="5:9" x14ac:dyDescent="0.25">
      <c r="E5671" s="135"/>
      <c r="F5671" s="135"/>
      <c r="G5671" s="135"/>
      <c r="H5671" s="135"/>
      <c r="I5671" s="135"/>
    </row>
    <row r="5672" spans="5:9" x14ac:dyDescent="0.25">
      <c r="E5672" s="135"/>
      <c r="F5672" s="135"/>
      <c r="G5672" s="135"/>
      <c r="H5672" s="135"/>
      <c r="I5672" s="135"/>
    </row>
    <row r="5673" spans="5:9" x14ac:dyDescent="0.25">
      <c r="E5673" s="135"/>
      <c r="F5673" s="135"/>
      <c r="G5673" s="135"/>
      <c r="H5673" s="135"/>
      <c r="I5673" s="135"/>
    </row>
    <row r="5674" spans="5:9" x14ac:dyDescent="0.25">
      <c r="E5674" s="135"/>
      <c r="F5674" s="135"/>
      <c r="G5674" s="135"/>
      <c r="H5674" s="135"/>
      <c r="I5674" s="135"/>
    </row>
    <row r="5675" spans="5:9" x14ac:dyDescent="0.25">
      <c r="E5675" s="135"/>
      <c r="F5675" s="135"/>
      <c r="G5675" s="135"/>
      <c r="H5675" s="135"/>
      <c r="I5675" s="135"/>
    </row>
    <row r="5676" spans="5:9" x14ac:dyDescent="0.25">
      <c r="E5676" s="135"/>
      <c r="F5676" s="135"/>
      <c r="G5676" s="135"/>
      <c r="H5676" s="135"/>
      <c r="I5676" s="135"/>
    </row>
    <row r="5677" spans="5:9" x14ac:dyDescent="0.25">
      <c r="E5677" s="135"/>
      <c r="F5677" s="135"/>
      <c r="G5677" s="135"/>
      <c r="H5677" s="135"/>
      <c r="I5677" s="135"/>
    </row>
    <row r="5678" spans="5:9" x14ac:dyDescent="0.25">
      <c r="E5678" s="135"/>
      <c r="F5678" s="135"/>
      <c r="G5678" s="135"/>
      <c r="H5678" s="135"/>
      <c r="I5678" s="135"/>
    </row>
    <row r="5679" spans="5:9" x14ac:dyDescent="0.25">
      <c r="E5679" s="135"/>
      <c r="F5679" s="135"/>
      <c r="G5679" s="135"/>
      <c r="H5679" s="135"/>
      <c r="I5679" s="135"/>
    </row>
    <row r="5680" spans="5:9" x14ac:dyDescent="0.25">
      <c r="E5680" s="135"/>
      <c r="F5680" s="135"/>
      <c r="G5680" s="135"/>
      <c r="H5680" s="135"/>
      <c r="I5680" s="135"/>
    </row>
    <row r="5681" spans="5:9" x14ac:dyDescent="0.25">
      <c r="E5681" s="135"/>
      <c r="F5681" s="135"/>
      <c r="G5681" s="135"/>
      <c r="H5681" s="135"/>
      <c r="I5681" s="135"/>
    </row>
    <row r="5682" spans="5:9" x14ac:dyDescent="0.25">
      <c r="E5682" s="135"/>
      <c r="F5682" s="135"/>
      <c r="G5682" s="135"/>
      <c r="H5682" s="135"/>
      <c r="I5682" s="135"/>
    </row>
    <row r="5683" spans="5:9" x14ac:dyDescent="0.25">
      <c r="E5683" s="135"/>
      <c r="F5683" s="135"/>
      <c r="G5683" s="135"/>
      <c r="H5683" s="135"/>
      <c r="I5683" s="135"/>
    </row>
    <row r="5684" spans="5:9" x14ac:dyDescent="0.25">
      <c r="E5684" s="135"/>
      <c r="F5684" s="135"/>
      <c r="G5684" s="135"/>
      <c r="H5684" s="135"/>
      <c r="I5684" s="135"/>
    </row>
    <row r="5685" spans="5:9" x14ac:dyDescent="0.25">
      <c r="E5685" s="135"/>
      <c r="F5685" s="135"/>
      <c r="G5685" s="135"/>
      <c r="H5685" s="135"/>
      <c r="I5685" s="135"/>
    </row>
    <row r="5686" spans="5:9" x14ac:dyDescent="0.25">
      <c r="E5686" s="135"/>
      <c r="F5686" s="135"/>
      <c r="G5686" s="135"/>
      <c r="H5686" s="135"/>
      <c r="I5686" s="135"/>
    </row>
    <row r="5687" spans="5:9" x14ac:dyDescent="0.25">
      <c r="E5687" s="135"/>
      <c r="F5687" s="135"/>
      <c r="G5687" s="135"/>
      <c r="H5687" s="135"/>
      <c r="I5687" s="135"/>
    </row>
    <row r="5688" spans="5:9" x14ac:dyDescent="0.25">
      <c r="E5688" s="135"/>
      <c r="F5688" s="135"/>
      <c r="G5688" s="135"/>
      <c r="H5688" s="135"/>
      <c r="I5688" s="135"/>
    </row>
    <row r="5689" spans="5:9" x14ac:dyDescent="0.25">
      <c r="E5689" s="135"/>
      <c r="F5689" s="135"/>
      <c r="G5689" s="135"/>
      <c r="H5689" s="135"/>
      <c r="I5689" s="135"/>
    </row>
    <row r="5690" spans="5:9" x14ac:dyDescent="0.25">
      <c r="E5690" s="135"/>
      <c r="F5690" s="135"/>
      <c r="G5690" s="135"/>
      <c r="H5690" s="135"/>
      <c r="I5690" s="135"/>
    </row>
    <row r="5691" spans="5:9" x14ac:dyDescent="0.25">
      <c r="E5691" s="135"/>
      <c r="F5691" s="135"/>
      <c r="G5691" s="135"/>
      <c r="H5691" s="135"/>
      <c r="I5691" s="135"/>
    </row>
    <row r="5692" spans="5:9" x14ac:dyDescent="0.25">
      <c r="E5692" s="135"/>
      <c r="F5692" s="135"/>
      <c r="G5692" s="135"/>
      <c r="H5692" s="135"/>
      <c r="I5692" s="135"/>
    </row>
    <row r="5693" spans="5:9" x14ac:dyDescent="0.25">
      <c r="E5693" s="135"/>
      <c r="F5693" s="135"/>
      <c r="G5693" s="135"/>
      <c r="H5693" s="135"/>
      <c r="I5693" s="135"/>
    </row>
    <row r="5694" spans="5:9" x14ac:dyDescent="0.25">
      <c r="E5694" s="135"/>
      <c r="F5694" s="135"/>
      <c r="G5694" s="135"/>
      <c r="H5694" s="135"/>
      <c r="I5694" s="135"/>
    </row>
    <row r="5695" spans="5:9" x14ac:dyDescent="0.25">
      <c r="E5695" s="135"/>
      <c r="F5695" s="135"/>
      <c r="G5695" s="135"/>
      <c r="H5695" s="135"/>
      <c r="I5695" s="135"/>
    </row>
    <row r="5696" spans="5:9" x14ac:dyDescent="0.25">
      <c r="E5696" s="135"/>
      <c r="F5696" s="135"/>
      <c r="G5696" s="135"/>
      <c r="H5696" s="135"/>
      <c r="I5696" s="135"/>
    </row>
    <row r="5697" spans="5:9" x14ac:dyDescent="0.25">
      <c r="E5697" s="135"/>
      <c r="F5697" s="135"/>
      <c r="G5697" s="135"/>
      <c r="H5697" s="135"/>
      <c r="I5697" s="135"/>
    </row>
    <row r="5698" spans="5:9" x14ac:dyDescent="0.25">
      <c r="E5698" s="135"/>
      <c r="F5698" s="135"/>
      <c r="G5698" s="135"/>
      <c r="H5698" s="135"/>
      <c r="I5698" s="135"/>
    </row>
    <row r="5699" spans="5:9" x14ac:dyDescent="0.25">
      <c r="E5699" s="135"/>
      <c r="F5699" s="135"/>
      <c r="G5699" s="135"/>
      <c r="H5699" s="135"/>
      <c r="I5699" s="135"/>
    </row>
    <row r="5700" spans="5:9" x14ac:dyDescent="0.25">
      <c r="E5700" s="135"/>
      <c r="F5700" s="135"/>
      <c r="G5700" s="135"/>
      <c r="H5700" s="135"/>
      <c r="I5700" s="135"/>
    </row>
    <row r="5701" spans="5:9" x14ac:dyDescent="0.25">
      <c r="E5701" s="135"/>
      <c r="F5701" s="135"/>
      <c r="G5701" s="135"/>
      <c r="H5701" s="135"/>
      <c r="I5701" s="135"/>
    </row>
    <row r="5702" spans="5:9" x14ac:dyDescent="0.25">
      <c r="E5702" s="135"/>
      <c r="F5702" s="135"/>
      <c r="G5702" s="135"/>
      <c r="H5702" s="135"/>
      <c r="I5702" s="135"/>
    </row>
    <row r="5703" spans="5:9" x14ac:dyDescent="0.25">
      <c r="E5703" s="135"/>
      <c r="F5703" s="135"/>
      <c r="G5703" s="135"/>
      <c r="H5703" s="135"/>
      <c r="I5703" s="135"/>
    </row>
    <row r="5704" spans="5:9" x14ac:dyDescent="0.25">
      <c r="E5704" s="135"/>
      <c r="F5704" s="135"/>
      <c r="G5704" s="135"/>
      <c r="H5704" s="135"/>
      <c r="I5704" s="135"/>
    </row>
    <row r="5705" spans="5:9" x14ac:dyDescent="0.25">
      <c r="E5705" s="135"/>
      <c r="F5705" s="135"/>
      <c r="G5705" s="135"/>
      <c r="H5705" s="135"/>
      <c r="I5705" s="135"/>
    </row>
    <row r="5706" spans="5:9" x14ac:dyDescent="0.25">
      <c r="E5706" s="135"/>
      <c r="F5706" s="135"/>
      <c r="G5706" s="135"/>
      <c r="H5706" s="135"/>
      <c r="I5706" s="135"/>
    </row>
    <row r="5707" spans="5:9" x14ac:dyDescent="0.25">
      <c r="E5707" s="135"/>
      <c r="F5707" s="135"/>
      <c r="G5707" s="135"/>
      <c r="H5707" s="135"/>
      <c r="I5707" s="135"/>
    </row>
    <row r="5708" spans="5:9" x14ac:dyDescent="0.25">
      <c r="E5708" s="135"/>
      <c r="F5708" s="135"/>
      <c r="G5708" s="135"/>
      <c r="H5708" s="135"/>
      <c r="I5708" s="135"/>
    </row>
    <row r="5709" spans="5:9" x14ac:dyDescent="0.25">
      <c r="E5709" s="135"/>
      <c r="F5709" s="135"/>
      <c r="G5709" s="135"/>
      <c r="H5709" s="135"/>
      <c r="I5709" s="135"/>
    </row>
    <row r="5710" spans="5:9" x14ac:dyDescent="0.25">
      <c r="E5710" s="135"/>
      <c r="F5710" s="135"/>
      <c r="G5710" s="135"/>
      <c r="H5710" s="135"/>
      <c r="I5710" s="135"/>
    </row>
    <row r="5711" spans="5:9" x14ac:dyDescent="0.25">
      <c r="E5711" s="135"/>
      <c r="F5711" s="135"/>
      <c r="G5711" s="135"/>
      <c r="H5711" s="135"/>
      <c r="I5711" s="135"/>
    </row>
    <row r="5712" spans="5:9" x14ac:dyDescent="0.25">
      <c r="E5712" s="135"/>
      <c r="F5712" s="135"/>
      <c r="G5712" s="135"/>
      <c r="H5712" s="135"/>
      <c r="I5712" s="135"/>
    </row>
    <row r="5713" spans="5:9" x14ac:dyDescent="0.25">
      <c r="E5713" s="135"/>
      <c r="F5713" s="135"/>
      <c r="G5713" s="135"/>
      <c r="H5713" s="135"/>
      <c r="I5713" s="135"/>
    </row>
    <row r="5714" spans="5:9" x14ac:dyDescent="0.25">
      <c r="E5714" s="135"/>
      <c r="F5714" s="135"/>
      <c r="G5714" s="135"/>
      <c r="H5714" s="135"/>
      <c r="I5714" s="135"/>
    </row>
    <row r="5715" spans="5:9" x14ac:dyDescent="0.25">
      <c r="E5715" s="135"/>
      <c r="F5715" s="135"/>
      <c r="G5715" s="135"/>
      <c r="H5715" s="135"/>
      <c r="I5715" s="135"/>
    </row>
    <row r="5716" spans="5:9" x14ac:dyDescent="0.25">
      <c r="E5716" s="135"/>
      <c r="F5716" s="135"/>
      <c r="G5716" s="135"/>
      <c r="H5716" s="135"/>
      <c r="I5716" s="135"/>
    </row>
    <row r="5717" spans="5:9" x14ac:dyDescent="0.25">
      <c r="E5717" s="135"/>
      <c r="F5717" s="135"/>
      <c r="G5717" s="135"/>
      <c r="H5717" s="135"/>
      <c r="I5717" s="135"/>
    </row>
    <row r="5718" spans="5:9" x14ac:dyDescent="0.25">
      <c r="E5718" s="135"/>
      <c r="F5718" s="135"/>
      <c r="G5718" s="135"/>
      <c r="H5718" s="135"/>
      <c r="I5718" s="135"/>
    </row>
    <row r="5719" spans="5:9" x14ac:dyDescent="0.25">
      <c r="E5719" s="135"/>
      <c r="F5719" s="135"/>
      <c r="G5719" s="135"/>
      <c r="H5719" s="135"/>
      <c r="I5719" s="135"/>
    </row>
    <row r="5720" spans="5:9" x14ac:dyDescent="0.25">
      <c r="E5720" s="135"/>
      <c r="F5720" s="135"/>
      <c r="G5720" s="135"/>
      <c r="H5720" s="135"/>
      <c r="I5720" s="135"/>
    </row>
    <row r="5721" spans="5:9" x14ac:dyDescent="0.25">
      <c r="E5721" s="135"/>
      <c r="F5721" s="135"/>
      <c r="G5721" s="135"/>
      <c r="H5721" s="135"/>
      <c r="I5721" s="135"/>
    </row>
    <row r="5722" spans="5:9" x14ac:dyDescent="0.25">
      <c r="E5722" s="135"/>
      <c r="F5722" s="135"/>
      <c r="G5722" s="135"/>
      <c r="H5722" s="135"/>
      <c r="I5722" s="135"/>
    </row>
    <row r="5723" spans="5:9" x14ac:dyDescent="0.25">
      <c r="E5723" s="135"/>
      <c r="F5723" s="135"/>
      <c r="G5723" s="135"/>
      <c r="H5723" s="135"/>
      <c r="I5723" s="135"/>
    </row>
    <row r="5724" spans="5:9" x14ac:dyDescent="0.25">
      <c r="E5724" s="135"/>
      <c r="F5724" s="135"/>
      <c r="G5724" s="135"/>
      <c r="H5724" s="135"/>
      <c r="I5724" s="135"/>
    </row>
    <row r="5725" spans="5:9" x14ac:dyDescent="0.25">
      <c r="E5725" s="135"/>
      <c r="F5725" s="135"/>
      <c r="G5725" s="135"/>
      <c r="H5725" s="135"/>
      <c r="I5725" s="135"/>
    </row>
    <row r="5726" spans="5:9" x14ac:dyDescent="0.25">
      <c r="E5726" s="135"/>
      <c r="F5726" s="135"/>
      <c r="G5726" s="135"/>
      <c r="H5726" s="135"/>
      <c r="I5726" s="135"/>
    </row>
    <row r="5727" spans="5:9" x14ac:dyDescent="0.25">
      <c r="E5727" s="135"/>
      <c r="F5727" s="135"/>
      <c r="G5727" s="135"/>
      <c r="H5727" s="135"/>
      <c r="I5727" s="135"/>
    </row>
    <row r="5728" spans="5:9" x14ac:dyDescent="0.25">
      <c r="E5728" s="135"/>
      <c r="F5728" s="135"/>
      <c r="G5728" s="135"/>
      <c r="H5728" s="135"/>
      <c r="I5728" s="135"/>
    </row>
    <row r="5729" spans="5:9" x14ac:dyDescent="0.25">
      <c r="E5729" s="135"/>
      <c r="F5729" s="135"/>
      <c r="G5729" s="135"/>
      <c r="H5729" s="135"/>
      <c r="I5729" s="135"/>
    </row>
    <row r="5730" spans="5:9" x14ac:dyDescent="0.25">
      <c r="E5730" s="135"/>
      <c r="F5730" s="135"/>
      <c r="G5730" s="135"/>
      <c r="H5730" s="135"/>
      <c r="I5730" s="135"/>
    </row>
    <row r="5731" spans="5:9" x14ac:dyDescent="0.25">
      <c r="E5731" s="135"/>
      <c r="F5731" s="135"/>
      <c r="G5731" s="135"/>
      <c r="H5731" s="135"/>
      <c r="I5731" s="135"/>
    </row>
    <row r="5732" spans="5:9" x14ac:dyDescent="0.25">
      <c r="E5732" s="135"/>
      <c r="F5732" s="135"/>
      <c r="G5732" s="135"/>
      <c r="H5732" s="135"/>
      <c r="I5732" s="135"/>
    </row>
    <row r="5733" spans="5:9" x14ac:dyDescent="0.25">
      <c r="E5733" s="135"/>
      <c r="F5733" s="135"/>
      <c r="G5733" s="135"/>
      <c r="H5733" s="135"/>
      <c r="I5733" s="135"/>
    </row>
    <row r="5734" spans="5:9" x14ac:dyDescent="0.25">
      <c r="E5734" s="135"/>
      <c r="F5734" s="135"/>
      <c r="G5734" s="135"/>
      <c r="H5734" s="135"/>
      <c r="I5734" s="135"/>
    </row>
    <row r="5735" spans="5:9" x14ac:dyDescent="0.25">
      <c r="E5735" s="135"/>
      <c r="F5735" s="135"/>
      <c r="G5735" s="135"/>
      <c r="H5735" s="135"/>
      <c r="I5735" s="135"/>
    </row>
    <row r="5736" spans="5:9" x14ac:dyDescent="0.25">
      <c r="E5736" s="135"/>
      <c r="F5736" s="135"/>
      <c r="G5736" s="135"/>
      <c r="H5736" s="135"/>
      <c r="I5736" s="135"/>
    </row>
    <row r="5737" spans="5:9" x14ac:dyDescent="0.25">
      <c r="E5737" s="135"/>
      <c r="F5737" s="135"/>
      <c r="G5737" s="135"/>
      <c r="H5737" s="135"/>
      <c r="I5737" s="135"/>
    </row>
    <row r="5738" spans="5:9" x14ac:dyDescent="0.25">
      <c r="E5738" s="135"/>
      <c r="F5738" s="135"/>
      <c r="G5738" s="135"/>
      <c r="H5738" s="135"/>
      <c r="I5738" s="135"/>
    </row>
    <row r="5739" spans="5:9" x14ac:dyDescent="0.25">
      <c r="E5739" s="135"/>
      <c r="F5739" s="135"/>
      <c r="G5739" s="135"/>
      <c r="H5739" s="135"/>
      <c r="I5739" s="135"/>
    </row>
    <row r="5740" spans="5:9" x14ac:dyDescent="0.25">
      <c r="E5740" s="135"/>
      <c r="F5740" s="135"/>
      <c r="G5740" s="135"/>
      <c r="H5740" s="135"/>
      <c r="I5740" s="135"/>
    </row>
    <row r="5741" spans="5:9" x14ac:dyDescent="0.25">
      <c r="E5741" s="135"/>
      <c r="F5741" s="135"/>
      <c r="G5741" s="135"/>
      <c r="H5741" s="135"/>
      <c r="I5741" s="135"/>
    </row>
    <row r="5742" spans="5:9" x14ac:dyDescent="0.25">
      <c r="E5742" s="135"/>
      <c r="F5742" s="135"/>
      <c r="G5742" s="135"/>
      <c r="H5742" s="135"/>
      <c r="I5742" s="135"/>
    </row>
    <row r="5743" spans="5:9" x14ac:dyDescent="0.25">
      <c r="E5743" s="135"/>
      <c r="F5743" s="135"/>
      <c r="G5743" s="135"/>
      <c r="H5743" s="135"/>
      <c r="I5743" s="135"/>
    </row>
    <row r="5744" spans="5:9" x14ac:dyDescent="0.25">
      <c r="E5744" s="135"/>
      <c r="F5744" s="135"/>
      <c r="G5744" s="135"/>
      <c r="H5744" s="135"/>
      <c r="I5744" s="135"/>
    </row>
    <row r="5745" spans="5:9" x14ac:dyDescent="0.25">
      <c r="E5745" s="135"/>
      <c r="F5745" s="135"/>
      <c r="G5745" s="135"/>
      <c r="H5745" s="135"/>
      <c r="I5745" s="135"/>
    </row>
    <row r="5746" spans="5:9" x14ac:dyDescent="0.25">
      <c r="E5746" s="135"/>
      <c r="F5746" s="135"/>
      <c r="G5746" s="135"/>
      <c r="H5746" s="135"/>
      <c r="I5746" s="135"/>
    </row>
    <row r="5747" spans="5:9" x14ac:dyDescent="0.25">
      <c r="E5747" s="135"/>
      <c r="F5747" s="135"/>
      <c r="G5747" s="135"/>
      <c r="H5747" s="135"/>
      <c r="I5747" s="135"/>
    </row>
    <row r="5748" spans="5:9" x14ac:dyDescent="0.25">
      <c r="E5748" s="135"/>
      <c r="F5748" s="135"/>
      <c r="G5748" s="135"/>
      <c r="H5748" s="135"/>
      <c r="I5748" s="135"/>
    </row>
    <row r="5749" spans="5:9" x14ac:dyDescent="0.25">
      <c r="E5749" s="135"/>
      <c r="F5749" s="135"/>
      <c r="G5749" s="135"/>
      <c r="H5749" s="135"/>
      <c r="I5749" s="135"/>
    </row>
    <row r="5750" spans="5:9" x14ac:dyDescent="0.25">
      <c r="E5750" s="135"/>
      <c r="F5750" s="135"/>
      <c r="G5750" s="135"/>
      <c r="H5750" s="135"/>
      <c r="I5750" s="135"/>
    </row>
    <row r="5751" spans="5:9" x14ac:dyDescent="0.25">
      <c r="E5751" s="135"/>
      <c r="F5751" s="135"/>
      <c r="G5751" s="135"/>
      <c r="H5751" s="135"/>
      <c r="I5751" s="135"/>
    </row>
    <row r="5752" spans="5:9" x14ac:dyDescent="0.25">
      <c r="E5752" s="135"/>
      <c r="F5752" s="135"/>
      <c r="G5752" s="135"/>
      <c r="H5752" s="135"/>
      <c r="I5752" s="135"/>
    </row>
    <row r="5753" spans="5:9" x14ac:dyDescent="0.25">
      <c r="E5753" s="135"/>
      <c r="F5753" s="135"/>
      <c r="G5753" s="135"/>
      <c r="H5753" s="135"/>
      <c r="I5753" s="135"/>
    </row>
    <row r="5754" spans="5:9" x14ac:dyDescent="0.25">
      <c r="E5754" s="135"/>
      <c r="F5754" s="135"/>
      <c r="G5754" s="135"/>
      <c r="H5754" s="135"/>
      <c r="I5754" s="135"/>
    </row>
    <row r="5755" spans="5:9" x14ac:dyDescent="0.25">
      <c r="E5755" s="135"/>
      <c r="F5755" s="135"/>
      <c r="G5755" s="135"/>
      <c r="H5755" s="135"/>
      <c r="I5755" s="135"/>
    </row>
    <row r="5756" spans="5:9" x14ac:dyDescent="0.25">
      <c r="E5756" s="135"/>
      <c r="F5756" s="135"/>
      <c r="G5756" s="135"/>
      <c r="H5756" s="135"/>
      <c r="I5756" s="135"/>
    </row>
    <row r="5757" spans="5:9" x14ac:dyDescent="0.25">
      <c r="E5757" s="135"/>
      <c r="F5757" s="135"/>
      <c r="G5757" s="135"/>
      <c r="H5757" s="135"/>
      <c r="I5757" s="135"/>
    </row>
    <row r="5758" spans="5:9" x14ac:dyDescent="0.25">
      <c r="E5758" s="135"/>
      <c r="F5758" s="135"/>
      <c r="G5758" s="135"/>
      <c r="H5758" s="135"/>
      <c r="I5758" s="135"/>
    </row>
    <row r="5759" spans="5:9" x14ac:dyDescent="0.25">
      <c r="E5759" s="135"/>
      <c r="F5759" s="135"/>
      <c r="G5759" s="135"/>
      <c r="H5759" s="135"/>
      <c r="I5759" s="135"/>
    </row>
    <row r="5760" spans="5:9" x14ac:dyDescent="0.25">
      <c r="E5760" s="135"/>
      <c r="F5760" s="135"/>
      <c r="G5760" s="135"/>
      <c r="H5760" s="135"/>
      <c r="I5760" s="135"/>
    </row>
    <row r="5761" spans="5:9" x14ac:dyDescent="0.25">
      <c r="E5761" s="135"/>
      <c r="F5761" s="135"/>
      <c r="G5761" s="135"/>
      <c r="H5761" s="135"/>
      <c r="I5761" s="135"/>
    </row>
    <row r="5762" spans="5:9" x14ac:dyDescent="0.25">
      <c r="E5762" s="135"/>
      <c r="F5762" s="135"/>
      <c r="G5762" s="135"/>
      <c r="H5762" s="135"/>
      <c r="I5762" s="135"/>
    </row>
    <row r="5763" spans="5:9" x14ac:dyDescent="0.25">
      <c r="E5763" s="135"/>
      <c r="F5763" s="135"/>
      <c r="G5763" s="135"/>
      <c r="H5763" s="135"/>
      <c r="I5763" s="135"/>
    </row>
    <row r="5764" spans="5:9" x14ac:dyDescent="0.25">
      <c r="E5764" s="135"/>
      <c r="F5764" s="135"/>
      <c r="G5764" s="135"/>
      <c r="H5764" s="135"/>
      <c r="I5764" s="135"/>
    </row>
    <row r="5765" spans="5:9" x14ac:dyDescent="0.25">
      <c r="E5765" s="135"/>
      <c r="F5765" s="135"/>
      <c r="G5765" s="135"/>
      <c r="H5765" s="135"/>
      <c r="I5765" s="135"/>
    </row>
    <row r="5766" spans="5:9" x14ac:dyDescent="0.25">
      <c r="E5766" s="135"/>
      <c r="F5766" s="135"/>
      <c r="G5766" s="135"/>
      <c r="H5766" s="135"/>
      <c r="I5766" s="135"/>
    </row>
    <row r="5767" spans="5:9" x14ac:dyDescent="0.25">
      <c r="E5767" s="135"/>
      <c r="F5767" s="135"/>
      <c r="G5767" s="135"/>
      <c r="H5767" s="135"/>
      <c r="I5767" s="135"/>
    </row>
    <row r="5768" spans="5:9" x14ac:dyDescent="0.25">
      <c r="E5768" s="135"/>
      <c r="F5768" s="135"/>
      <c r="G5768" s="135"/>
      <c r="H5768" s="135"/>
      <c r="I5768" s="135"/>
    </row>
    <row r="5769" spans="5:9" x14ac:dyDescent="0.25">
      <c r="E5769" s="135"/>
      <c r="F5769" s="135"/>
      <c r="G5769" s="135"/>
      <c r="H5769" s="135"/>
      <c r="I5769" s="135"/>
    </row>
    <row r="5770" spans="5:9" x14ac:dyDescent="0.25">
      <c r="E5770" s="135"/>
      <c r="F5770" s="135"/>
      <c r="G5770" s="135"/>
      <c r="H5770" s="135"/>
      <c r="I5770" s="135"/>
    </row>
    <row r="5771" spans="5:9" x14ac:dyDescent="0.25">
      <c r="E5771" s="135"/>
      <c r="F5771" s="135"/>
      <c r="G5771" s="135"/>
      <c r="H5771" s="135"/>
      <c r="I5771" s="135"/>
    </row>
    <row r="5772" spans="5:9" x14ac:dyDescent="0.25">
      <c r="E5772" s="135"/>
      <c r="F5772" s="135"/>
      <c r="G5772" s="135"/>
      <c r="H5772" s="135"/>
      <c r="I5772" s="135"/>
    </row>
    <row r="5773" spans="5:9" x14ac:dyDescent="0.25">
      <c r="E5773" s="135"/>
      <c r="F5773" s="135"/>
      <c r="G5773" s="135"/>
      <c r="H5773" s="135"/>
      <c r="I5773" s="135"/>
    </row>
    <row r="5774" spans="5:9" x14ac:dyDescent="0.25">
      <c r="E5774" s="135"/>
      <c r="F5774" s="135"/>
      <c r="G5774" s="135"/>
      <c r="H5774" s="135"/>
      <c r="I5774" s="135"/>
    </row>
    <row r="5775" spans="5:9" x14ac:dyDescent="0.25">
      <c r="E5775" s="135"/>
      <c r="F5775" s="135"/>
      <c r="G5775" s="135"/>
      <c r="H5775" s="135"/>
      <c r="I5775" s="135"/>
    </row>
    <row r="5776" spans="5:9" x14ac:dyDescent="0.25">
      <c r="E5776" s="135"/>
      <c r="F5776" s="135"/>
      <c r="G5776" s="135"/>
      <c r="H5776" s="135"/>
      <c r="I5776" s="135"/>
    </row>
    <row r="5777" spans="5:9" x14ac:dyDescent="0.25">
      <c r="E5777" s="135"/>
      <c r="F5777" s="135"/>
      <c r="G5777" s="135"/>
      <c r="H5777" s="135"/>
      <c r="I5777" s="135"/>
    </row>
    <row r="5778" spans="5:9" x14ac:dyDescent="0.25">
      <c r="E5778" s="135"/>
      <c r="F5778" s="135"/>
      <c r="G5778" s="135"/>
      <c r="H5778" s="135"/>
      <c r="I5778" s="135"/>
    </row>
    <row r="5779" spans="5:9" x14ac:dyDescent="0.25">
      <c r="E5779" s="135"/>
      <c r="F5779" s="135"/>
      <c r="G5779" s="135"/>
      <c r="H5779" s="135"/>
      <c r="I5779" s="135"/>
    </row>
    <row r="5780" spans="5:9" x14ac:dyDescent="0.25">
      <c r="E5780" s="135"/>
      <c r="F5780" s="135"/>
      <c r="G5780" s="135"/>
      <c r="H5780" s="135"/>
      <c r="I5780" s="135"/>
    </row>
    <row r="5781" spans="5:9" x14ac:dyDescent="0.25">
      <c r="E5781" s="135"/>
      <c r="F5781" s="135"/>
      <c r="G5781" s="135"/>
      <c r="H5781" s="135"/>
      <c r="I5781" s="135"/>
    </row>
    <row r="5782" spans="5:9" x14ac:dyDescent="0.25">
      <c r="E5782" s="135"/>
      <c r="F5782" s="135"/>
      <c r="G5782" s="135"/>
      <c r="H5782" s="135"/>
      <c r="I5782" s="135"/>
    </row>
    <row r="5783" spans="5:9" x14ac:dyDescent="0.25">
      <c r="E5783" s="135"/>
      <c r="F5783" s="135"/>
      <c r="G5783" s="135"/>
      <c r="H5783" s="135"/>
      <c r="I5783" s="135"/>
    </row>
    <row r="5784" spans="5:9" x14ac:dyDescent="0.25">
      <c r="E5784" s="135"/>
      <c r="F5784" s="135"/>
      <c r="G5784" s="135"/>
      <c r="H5784" s="135"/>
      <c r="I5784" s="135"/>
    </row>
    <row r="5785" spans="5:9" x14ac:dyDescent="0.25">
      <c r="E5785" s="135"/>
      <c r="F5785" s="135"/>
      <c r="G5785" s="135"/>
      <c r="H5785" s="135"/>
      <c r="I5785" s="135"/>
    </row>
    <row r="5786" spans="5:9" x14ac:dyDescent="0.25">
      <c r="E5786" s="135"/>
      <c r="F5786" s="135"/>
      <c r="G5786" s="135"/>
      <c r="H5786" s="135"/>
      <c r="I5786" s="135"/>
    </row>
    <row r="5787" spans="5:9" x14ac:dyDescent="0.25">
      <c r="E5787" s="135"/>
      <c r="F5787" s="135"/>
      <c r="G5787" s="135"/>
      <c r="H5787" s="135"/>
      <c r="I5787" s="135"/>
    </row>
    <row r="5788" spans="5:9" x14ac:dyDescent="0.25">
      <c r="E5788" s="135"/>
      <c r="F5788" s="135"/>
      <c r="G5788" s="135"/>
      <c r="H5788" s="135"/>
      <c r="I5788" s="135"/>
    </row>
    <row r="5789" spans="5:9" x14ac:dyDescent="0.25">
      <c r="E5789" s="135"/>
      <c r="F5789" s="135"/>
      <c r="G5789" s="135"/>
      <c r="H5789" s="135"/>
      <c r="I5789" s="135"/>
    </row>
    <row r="5790" spans="5:9" x14ac:dyDescent="0.25">
      <c r="E5790" s="135"/>
      <c r="F5790" s="135"/>
      <c r="G5790" s="135"/>
      <c r="H5790" s="135"/>
      <c r="I5790" s="135"/>
    </row>
    <row r="5791" spans="5:9" x14ac:dyDescent="0.25">
      <c r="E5791" s="135"/>
      <c r="F5791" s="135"/>
      <c r="G5791" s="135"/>
      <c r="H5791" s="135"/>
      <c r="I5791" s="135"/>
    </row>
    <row r="5792" spans="5:9" x14ac:dyDescent="0.25">
      <c r="E5792" s="135"/>
      <c r="F5792" s="135"/>
      <c r="G5792" s="135"/>
      <c r="H5792" s="135"/>
      <c r="I5792" s="135"/>
    </row>
    <row r="5793" spans="5:9" x14ac:dyDescent="0.25">
      <c r="E5793" s="135"/>
      <c r="F5793" s="135"/>
      <c r="G5793" s="135"/>
      <c r="H5793" s="135"/>
      <c r="I5793" s="135"/>
    </row>
    <row r="5794" spans="5:9" x14ac:dyDescent="0.25">
      <c r="E5794" s="135"/>
      <c r="F5794" s="135"/>
      <c r="G5794" s="135"/>
      <c r="H5794" s="135"/>
      <c r="I5794" s="135"/>
    </row>
    <row r="5795" spans="5:9" x14ac:dyDescent="0.25">
      <c r="E5795" s="135"/>
      <c r="F5795" s="135"/>
      <c r="G5795" s="135"/>
      <c r="H5795" s="135"/>
      <c r="I5795" s="135"/>
    </row>
    <row r="5796" spans="5:9" x14ac:dyDescent="0.25">
      <c r="E5796" s="135"/>
      <c r="F5796" s="135"/>
      <c r="G5796" s="135"/>
      <c r="H5796" s="135"/>
      <c r="I5796" s="135"/>
    </row>
    <row r="5797" spans="5:9" x14ac:dyDescent="0.25">
      <c r="E5797" s="135"/>
      <c r="F5797" s="135"/>
      <c r="G5797" s="135"/>
      <c r="H5797" s="135"/>
      <c r="I5797" s="135"/>
    </row>
    <row r="5798" spans="5:9" x14ac:dyDescent="0.25">
      <c r="E5798" s="135"/>
      <c r="F5798" s="135"/>
      <c r="G5798" s="135"/>
      <c r="H5798" s="135"/>
      <c r="I5798" s="135"/>
    </row>
    <row r="5799" spans="5:9" x14ac:dyDescent="0.25">
      <c r="E5799" s="135"/>
      <c r="F5799" s="135"/>
      <c r="G5799" s="135"/>
      <c r="H5799" s="135"/>
      <c r="I5799" s="135"/>
    </row>
    <row r="5800" spans="5:9" x14ac:dyDescent="0.25">
      <c r="E5800" s="135"/>
      <c r="F5800" s="135"/>
      <c r="G5800" s="135"/>
      <c r="H5800" s="135"/>
      <c r="I5800" s="135"/>
    </row>
    <row r="5801" spans="5:9" x14ac:dyDescent="0.25">
      <c r="E5801" s="135"/>
      <c r="F5801" s="135"/>
      <c r="G5801" s="135"/>
      <c r="H5801" s="135"/>
      <c r="I5801" s="135"/>
    </row>
    <row r="5802" spans="5:9" x14ac:dyDescent="0.25">
      <c r="E5802" s="135"/>
      <c r="F5802" s="135"/>
      <c r="G5802" s="135"/>
      <c r="H5802" s="135"/>
      <c r="I5802" s="135"/>
    </row>
    <row r="5803" spans="5:9" x14ac:dyDescent="0.25">
      <c r="E5803" s="135"/>
      <c r="F5803" s="135"/>
      <c r="G5803" s="135"/>
      <c r="H5803" s="135"/>
      <c r="I5803" s="135"/>
    </row>
    <row r="5804" spans="5:9" x14ac:dyDescent="0.25">
      <c r="E5804" s="135"/>
      <c r="F5804" s="135"/>
      <c r="G5804" s="135"/>
      <c r="H5804" s="135"/>
      <c r="I5804" s="135"/>
    </row>
    <row r="5805" spans="5:9" x14ac:dyDescent="0.25">
      <c r="E5805" s="135"/>
      <c r="F5805" s="135"/>
      <c r="G5805" s="135"/>
      <c r="H5805" s="135"/>
      <c r="I5805" s="135"/>
    </row>
    <row r="5806" spans="5:9" x14ac:dyDescent="0.25">
      <c r="E5806" s="135"/>
      <c r="F5806" s="135"/>
      <c r="G5806" s="135"/>
      <c r="H5806" s="135"/>
      <c r="I5806" s="135"/>
    </row>
    <row r="5807" spans="5:9" x14ac:dyDescent="0.25">
      <c r="E5807" s="135"/>
      <c r="F5807" s="135"/>
      <c r="G5807" s="135"/>
      <c r="H5807" s="135"/>
      <c r="I5807" s="135"/>
    </row>
    <row r="5808" spans="5:9" x14ac:dyDescent="0.25">
      <c r="E5808" s="135"/>
      <c r="F5808" s="135"/>
      <c r="G5808" s="135"/>
      <c r="H5808" s="135"/>
      <c r="I5808" s="135"/>
    </row>
    <row r="5809" spans="5:9" x14ac:dyDescent="0.25">
      <c r="E5809" s="135"/>
      <c r="F5809" s="135"/>
      <c r="G5809" s="135"/>
      <c r="H5809" s="135"/>
      <c r="I5809" s="135"/>
    </row>
    <row r="5810" spans="5:9" x14ac:dyDescent="0.25">
      <c r="E5810" s="135"/>
      <c r="F5810" s="135"/>
      <c r="G5810" s="135"/>
      <c r="H5810" s="135"/>
      <c r="I5810" s="135"/>
    </row>
    <row r="5811" spans="5:9" x14ac:dyDescent="0.25">
      <c r="E5811" s="135"/>
      <c r="F5811" s="135"/>
      <c r="G5811" s="135"/>
      <c r="H5811" s="135"/>
      <c r="I5811" s="135"/>
    </row>
    <row r="5812" spans="5:9" x14ac:dyDescent="0.25">
      <c r="E5812" s="135"/>
      <c r="F5812" s="135"/>
      <c r="G5812" s="135"/>
      <c r="H5812" s="135"/>
      <c r="I5812" s="135"/>
    </row>
    <row r="5813" spans="5:9" x14ac:dyDescent="0.25">
      <c r="E5813" s="135"/>
      <c r="F5813" s="135"/>
      <c r="G5813" s="135"/>
      <c r="H5813" s="135"/>
      <c r="I5813" s="135"/>
    </row>
    <row r="5814" spans="5:9" x14ac:dyDescent="0.25">
      <c r="E5814" s="135"/>
      <c r="F5814" s="135"/>
      <c r="G5814" s="135"/>
      <c r="H5814" s="135"/>
      <c r="I5814" s="135"/>
    </row>
    <row r="5815" spans="5:9" x14ac:dyDescent="0.25">
      <c r="E5815" s="135"/>
      <c r="F5815" s="135"/>
      <c r="G5815" s="135"/>
      <c r="H5815" s="135"/>
      <c r="I5815" s="135"/>
    </row>
    <row r="5816" spans="5:9" x14ac:dyDescent="0.25">
      <c r="E5816" s="135"/>
      <c r="F5816" s="135"/>
      <c r="G5816" s="135"/>
      <c r="H5816" s="135"/>
      <c r="I5816" s="135"/>
    </row>
    <row r="5817" spans="5:9" x14ac:dyDescent="0.25">
      <c r="E5817" s="135"/>
      <c r="F5817" s="135"/>
      <c r="G5817" s="135"/>
      <c r="H5817" s="135"/>
      <c r="I5817" s="135"/>
    </row>
    <row r="5818" spans="5:9" x14ac:dyDescent="0.25">
      <c r="E5818" s="135"/>
      <c r="F5818" s="135"/>
      <c r="G5818" s="135"/>
      <c r="H5818" s="135"/>
      <c r="I5818" s="135"/>
    </row>
    <row r="5819" spans="5:9" x14ac:dyDescent="0.25">
      <c r="E5819" s="135"/>
      <c r="F5819" s="135"/>
      <c r="G5819" s="135"/>
      <c r="H5819" s="135"/>
      <c r="I5819" s="135"/>
    </row>
    <row r="5820" spans="5:9" x14ac:dyDescent="0.25">
      <c r="E5820" s="135"/>
      <c r="F5820" s="135"/>
      <c r="G5820" s="135"/>
      <c r="H5820" s="135"/>
      <c r="I5820" s="135"/>
    </row>
    <row r="5821" spans="5:9" x14ac:dyDescent="0.25">
      <c r="E5821" s="135"/>
      <c r="F5821" s="135"/>
      <c r="G5821" s="135"/>
      <c r="H5821" s="135"/>
      <c r="I5821" s="135"/>
    </row>
    <row r="5822" spans="5:9" x14ac:dyDescent="0.25">
      <c r="E5822" s="135"/>
      <c r="F5822" s="135"/>
      <c r="G5822" s="135"/>
      <c r="H5822" s="135"/>
      <c r="I5822" s="135"/>
    </row>
    <row r="5823" spans="5:9" x14ac:dyDescent="0.25">
      <c r="E5823" s="135"/>
      <c r="F5823" s="135"/>
      <c r="G5823" s="135"/>
      <c r="H5823" s="135"/>
      <c r="I5823" s="135"/>
    </row>
    <row r="5824" spans="5:9" x14ac:dyDescent="0.25">
      <c r="E5824" s="135"/>
      <c r="F5824" s="135"/>
      <c r="G5824" s="135"/>
      <c r="H5824" s="135"/>
      <c r="I5824" s="135"/>
    </row>
    <row r="5825" spans="5:9" x14ac:dyDescent="0.25">
      <c r="E5825" s="135"/>
      <c r="F5825" s="135"/>
      <c r="G5825" s="135"/>
      <c r="H5825" s="135"/>
      <c r="I5825" s="135"/>
    </row>
    <row r="5826" spans="5:9" x14ac:dyDescent="0.25">
      <c r="E5826" s="135"/>
      <c r="F5826" s="135"/>
      <c r="G5826" s="135"/>
      <c r="H5826" s="135"/>
      <c r="I5826" s="135"/>
    </row>
    <row r="5827" spans="5:9" x14ac:dyDescent="0.25">
      <c r="E5827" s="135"/>
      <c r="F5827" s="135"/>
      <c r="G5827" s="135"/>
      <c r="H5827" s="135"/>
      <c r="I5827" s="135"/>
    </row>
    <row r="5828" spans="5:9" x14ac:dyDescent="0.25">
      <c r="E5828" s="135"/>
      <c r="F5828" s="135"/>
      <c r="G5828" s="135"/>
      <c r="H5828" s="135"/>
      <c r="I5828" s="135"/>
    </row>
    <row r="5829" spans="5:9" x14ac:dyDescent="0.25">
      <c r="E5829" s="135"/>
      <c r="F5829" s="135"/>
      <c r="G5829" s="135"/>
      <c r="H5829" s="135"/>
      <c r="I5829" s="135"/>
    </row>
    <row r="5830" spans="5:9" x14ac:dyDescent="0.25">
      <c r="E5830" s="135"/>
      <c r="F5830" s="135"/>
      <c r="G5830" s="135"/>
      <c r="H5830" s="135"/>
      <c r="I5830" s="135"/>
    </row>
    <row r="5831" spans="5:9" x14ac:dyDescent="0.25">
      <c r="E5831" s="135"/>
      <c r="F5831" s="135"/>
      <c r="G5831" s="135"/>
      <c r="H5831" s="135"/>
      <c r="I5831" s="135"/>
    </row>
    <row r="5832" spans="5:9" x14ac:dyDescent="0.25">
      <c r="E5832" s="135"/>
      <c r="F5832" s="135"/>
      <c r="G5832" s="135"/>
      <c r="H5832" s="135"/>
      <c r="I5832" s="135"/>
    </row>
    <row r="5833" spans="5:9" x14ac:dyDescent="0.25">
      <c r="E5833" s="135"/>
      <c r="F5833" s="135"/>
      <c r="G5833" s="135"/>
      <c r="H5833" s="135"/>
      <c r="I5833" s="135"/>
    </row>
    <row r="5834" spans="5:9" x14ac:dyDescent="0.25">
      <c r="E5834" s="135"/>
      <c r="F5834" s="135"/>
      <c r="G5834" s="135"/>
      <c r="H5834" s="135"/>
      <c r="I5834" s="135"/>
    </row>
    <row r="5835" spans="5:9" x14ac:dyDescent="0.25">
      <c r="E5835" s="135"/>
      <c r="F5835" s="135"/>
      <c r="G5835" s="135"/>
      <c r="H5835" s="135"/>
      <c r="I5835" s="135"/>
    </row>
    <row r="5836" spans="5:9" x14ac:dyDescent="0.25">
      <c r="E5836" s="135"/>
      <c r="F5836" s="135"/>
      <c r="G5836" s="135"/>
      <c r="H5836" s="135"/>
      <c r="I5836" s="135"/>
    </row>
    <row r="5837" spans="5:9" x14ac:dyDescent="0.25">
      <c r="E5837" s="135"/>
      <c r="F5837" s="135"/>
      <c r="G5837" s="135"/>
      <c r="H5837" s="135"/>
      <c r="I5837" s="135"/>
    </row>
    <row r="5838" spans="5:9" x14ac:dyDescent="0.25">
      <c r="E5838" s="135"/>
      <c r="F5838" s="135"/>
      <c r="G5838" s="135"/>
      <c r="H5838" s="135"/>
      <c r="I5838" s="135"/>
    </row>
    <row r="5839" spans="5:9" x14ac:dyDescent="0.25">
      <c r="E5839" s="135"/>
      <c r="F5839" s="135"/>
      <c r="G5839" s="135"/>
      <c r="H5839" s="135"/>
      <c r="I5839" s="135"/>
    </row>
    <row r="5840" spans="5:9" x14ac:dyDescent="0.25">
      <c r="E5840" s="135"/>
      <c r="F5840" s="135"/>
      <c r="G5840" s="135"/>
      <c r="H5840" s="135"/>
      <c r="I5840" s="135"/>
    </row>
    <row r="5841" spans="5:9" x14ac:dyDescent="0.25">
      <c r="E5841" s="135"/>
      <c r="F5841" s="135"/>
      <c r="G5841" s="135"/>
      <c r="H5841" s="135"/>
      <c r="I5841" s="135"/>
    </row>
    <row r="5842" spans="5:9" x14ac:dyDescent="0.25">
      <c r="E5842" s="135"/>
      <c r="F5842" s="135"/>
      <c r="G5842" s="135"/>
      <c r="H5842" s="135"/>
      <c r="I5842" s="135"/>
    </row>
    <row r="5843" spans="5:9" x14ac:dyDescent="0.25">
      <c r="E5843" s="135"/>
      <c r="F5843" s="135"/>
      <c r="G5843" s="135"/>
      <c r="H5843" s="135"/>
      <c r="I5843" s="135"/>
    </row>
    <row r="5844" spans="5:9" x14ac:dyDescent="0.25">
      <c r="E5844" s="135"/>
      <c r="F5844" s="135"/>
      <c r="G5844" s="135"/>
      <c r="H5844" s="135"/>
      <c r="I5844" s="135"/>
    </row>
    <row r="5845" spans="5:9" x14ac:dyDescent="0.25">
      <c r="E5845" s="135"/>
      <c r="F5845" s="135"/>
      <c r="G5845" s="135"/>
      <c r="H5845" s="135"/>
      <c r="I5845" s="135"/>
    </row>
    <row r="5846" spans="5:9" x14ac:dyDescent="0.25">
      <c r="E5846" s="135"/>
      <c r="F5846" s="135"/>
      <c r="G5846" s="135"/>
      <c r="H5846" s="135"/>
      <c r="I5846" s="135"/>
    </row>
    <row r="5847" spans="5:9" x14ac:dyDescent="0.25">
      <c r="E5847" s="135"/>
      <c r="F5847" s="135"/>
      <c r="G5847" s="135"/>
      <c r="H5847" s="135"/>
      <c r="I5847" s="135"/>
    </row>
    <row r="5848" spans="5:9" x14ac:dyDescent="0.25">
      <c r="E5848" s="135"/>
      <c r="F5848" s="135"/>
      <c r="G5848" s="135"/>
      <c r="H5848" s="135"/>
      <c r="I5848" s="135"/>
    </row>
    <row r="5849" spans="5:9" x14ac:dyDescent="0.25">
      <c r="E5849" s="135"/>
      <c r="F5849" s="135"/>
      <c r="G5849" s="135"/>
      <c r="H5849" s="135"/>
      <c r="I5849" s="135"/>
    </row>
    <row r="5850" spans="5:9" x14ac:dyDescent="0.25">
      <c r="E5850" s="135"/>
      <c r="F5850" s="135"/>
      <c r="G5850" s="135"/>
      <c r="H5850" s="135"/>
      <c r="I5850" s="135"/>
    </row>
    <row r="5851" spans="5:9" x14ac:dyDescent="0.25">
      <c r="E5851" s="135"/>
      <c r="F5851" s="135"/>
      <c r="G5851" s="135"/>
      <c r="H5851" s="135"/>
      <c r="I5851" s="135"/>
    </row>
    <row r="5852" spans="5:9" x14ac:dyDescent="0.25">
      <c r="E5852" s="135"/>
      <c r="F5852" s="135"/>
      <c r="G5852" s="135"/>
      <c r="H5852" s="135"/>
      <c r="I5852" s="135"/>
    </row>
    <row r="5853" spans="5:9" x14ac:dyDescent="0.25">
      <c r="E5853" s="135"/>
      <c r="F5853" s="135"/>
      <c r="G5853" s="135"/>
      <c r="H5853" s="135"/>
      <c r="I5853" s="135"/>
    </row>
    <row r="5854" spans="5:9" x14ac:dyDescent="0.25">
      <c r="E5854" s="135"/>
      <c r="F5854" s="135"/>
      <c r="G5854" s="135"/>
      <c r="H5854" s="135"/>
      <c r="I5854" s="135"/>
    </row>
    <row r="5855" spans="5:9" x14ac:dyDescent="0.25">
      <c r="E5855" s="135"/>
      <c r="F5855" s="135"/>
      <c r="G5855" s="135"/>
      <c r="H5855" s="135"/>
      <c r="I5855" s="135"/>
    </row>
    <row r="5856" spans="5:9" x14ac:dyDescent="0.25">
      <c r="E5856" s="135"/>
      <c r="F5856" s="135"/>
      <c r="G5856" s="135"/>
      <c r="H5856" s="135"/>
      <c r="I5856" s="135"/>
    </row>
    <row r="5857" spans="5:9" x14ac:dyDescent="0.25">
      <c r="E5857" s="135"/>
      <c r="F5857" s="135"/>
      <c r="G5857" s="135"/>
      <c r="H5857" s="135"/>
      <c r="I5857" s="135"/>
    </row>
    <row r="5858" spans="5:9" x14ac:dyDescent="0.25">
      <c r="E5858" s="135"/>
      <c r="F5858" s="135"/>
      <c r="G5858" s="135"/>
      <c r="H5858" s="135"/>
      <c r="I5858" s="135"/>
    </row>
    <row r="5859" spans="5:9" x14ac:dyDescent="0.25">
      <c r="E5859" s="135"/>
      <c r="F5859" s="135"/>
      <c r="G5859" s="135"/>
      <c r="H5859" s="135"/>
      <c r="I5859" s="135"/>
    </row>
    <row r="5860" spans="5:9" x14ac:dyDescent="0.25">
      <c r="E5860" s="135"/>
      <c r="F5860" s="135"/>
      <c r="G5860" s="135"/>
      <c r="H5860" s="135"/>
      <c r="I5860" s="135"/>
    </row>
    <row r="5861" spans="5:9" x14ac:dyDescent="0.25">
      <c r="E5861" s="135"/>
      <c r="F5861" s="135"/>
      <c r="G5861" s="135"/>
      <c r="H5861" s="135"/>
      <c r="I5861" s="135"/>
    </row>
    <row r="5862" spans="5:9" x14ac:dyDescent="0.25">
      <c r="E5862" s="135"/>
      <c r="F5862" s="135"/>
      <c r="G5862" s="135"/>
      <c r="H5862" s="135"/>
      <c r="I5862" s="135"/>
    </row>
    <row r="5863" spans="5:9" x14ac:dyDescent="0.25">
      <c r="E5863" s="135"/>
      <c r="F5863" s="135"/>
      <c r="G5863" s="135"/>
      <c r="H5863" s="135"/>
      <c r="I5863" s="135"/>
    </row>
    <row r="5864" spans="5:9" x14ac:dyDescent="0.25">
      <c r="E5864" s="135"/>
      <c r="F5864" s="135"/>
      <c r="G5864" s="135"/>
      <c r="H5864" s="135"/>
      <c r="I5864" s="135"/>
    </row>
    <row r="5865" spans="5:9" x14ac:dyDescent="0.25">
      <c r="E5865" s="135"/>
      <c r="F5865" s="135"/>
      <c r="G5865" s="135"/>
      <c r="H5865" s="135"/>
      <c r="I5865" s="135"/>
    </row>
    <row r="5866" spans="5:9" x14ac:dyDescent="0.25">
      <c r="E5866" s="135"/>
      <c r="F5866" s="135"/>
      <c r="G5866" s="135"/>
      <c r="H5866" s="135"/>
      <c r="I5866" s="135"/>
    </row>
    <row r="5867" spans="5:9" x14ac:dyDescent="0.25">
      <c r="E5867" s="135"/>
      <c r="F5867" s="135"/>
      <c r="G5867" s="135"/>
      <c r="H5867" s="135"/>
      <c r="I5867" s="135"/>
    </row>
    <row r="5868" spans="5:9" x14ac:dyDescent="0.25">
      <c r="E5868" s="135"/>
      <c r="F5868" s="135"/>
      <c r="G5868" s="135"/>
      <c r="H5868" s="135"/>
      <c r="I5868" s="135"/>
    </row>
    <row r="5869" spans="5:9" x14ac:dyDescent="0.25">
      <c r="E5869" s="135"/>
      <c r="F5869" s="135"/>
      <c r="G5869" s="135"/>
      <c r="H5869" s="135"/>
      <c r="I5869" s="135"/>
    </row>
    <row r="5870" spans="5:9" x14ac:dyDescent="0.25">
      <c r="E5870" s="135"/>
      <c r="F5870" s="135"/>
      <c r="G5870" s="135"/>
      <c r="H5870" s="135"/>
      <c r="I5870" s="135"/>
    </row>
    <row r="5871" spans="5:9" x14ac:dyDescent="0.25">
      <c r="E5871" s="135"/>
      <c r="F5871" s="135"/>
      <c r="G5871" s="135"/>
      <c r="H5871" s="135"/>
      <c r="I5871" s="135"/>
    </row>
    <row r="5872" spans="5:9" x14ac:dyDescent="0.25">
      <c r="E5872" s="135"/>
      <c r="F5872" s="135"/>
      <c r="G5872" s="135"/>
      <c r="H5872" s="135"/>
      <c r="I5872" s="135"/>
    </row>
    <row r="5873" spans="5:9" x14ac:dyDescent="0.25">
      <c r="E5873" s="135"/>
      <c r="F5873" s="135"/>
      <c r="G5873" s="135"/>
      <c r="H5873" s="135"/>
      <c r="I5873" s="135"/>
    </row>
    <row r="5874" spans="5:9" x14ac:dyDescent="0.25">
      <c r="E5874" s="135"/>
      <c r="F5874" s="135"/>
      <c r="G5874" s="135"/>
      <c r="H5874" s="135"/>
      <c r="I5874" s="135"/>
    </row>
    <row r="5875" spans="5:9" x14ac:dyDescent="0.25">
      <c r="E5875" s="135"/>
      <c r="F5875" s="135"/>
      <c r="G5875" s="135"/>
      <c r="H5875" s="135"/>
      <c r="I5875" s="135"/>
    </row>
    <row r="5876" spans="5:9" x14ac:dyDescent="0.25">
      <c r="E5876" s="135"/>
      <c r="F5876" s="135"/>
      <c r="G5876" s="135"/>
      <c r="H5876" s="135"/>
      <c r="I5876" s="135"/>
    </row>
    <row r="5877" spans="5:9" x14ac:dyDescent="0.25">
      <c r="E5877" s="135"/>
      <c r="F5877" s="135"/>
      <c r="G5877" s="135"/>
      <c r="H5877" s="135"/>
      <c r="I5877" s="135"/>
    </row>
    <row r="5878" spans="5:9" x14ac:dyDescent="0.25">
      <c r="E5878" s="135"/>
      <c r="F5878" s="135"/>
      <c r="G5878" s="135"/>
      <c r="H5878" s="135"/>
      <c r="I5878" s="135"/>
    </row>
    <row r="5879" spans="5:9" x14ac:dyDescent="0.25">
      <c r="E5879" s="135"/>
      <c r="F5879" s="135"/>
      <c r="G5879" s="135"/>
      <c r="H5879" s="135"/>
      <c r="I5879" s="135"/>
    </row>
    <row r="5880" spans="5:9" x14ac:dyDescent="0.25">
      <c r="E5880" s="135"/>
      <c r="F5880" s="135"/>
      <c r="G5880" s="135"/>
      <c r="H5880" s="135"/>
      <c r="I5880" s="135"/>
    </row>
    <row r="5881" spans="5:9" x14ac:dyDescent="0.25">
      <c r="E5881" s="135"/>
      <c r="F5881" s="135"/>
      <c r="G5881" s="135"/>
      <c r="H5881" s="135"/>
      <c r="I5881" s="135"/>
    </row>
    <row r="5882" spans="5:9" x14ac:dyDescent="0.25">
      <c r="E5882" s="135"/>
      <c r="F5882" s="135"/>
      <c r="G5882" s="135"/>
      <c r="H5882" s="135"/>
      <c r="I5882" s="135"/>
    </row>
    <row r="5883" spans="5:9" x14ac:dyDescent="0.25">
      <c r="E5883" s="135"/>
      <c r="F5883" s="135"/>
      <c r="G5883" s="135"/>
      <c r="H5883" s="135"/>
      <c r="I5883" s="135"/>
    </row>
    <row r="5884" spans="5:9" x14ac:dyDescent="0.25">
      <c r="E5884" s="135"/>
      <c r="F5884" s="135"/>
      <c r="G5884" s="135"/>
      <c r="H5884" s="135"/>
      <c r="I5884" s="135"/>
    </row>
    <row r="5885" spans="5:9" x14ac:dyDescent="0.25">
      <c r="E5885" s="135"/>
      <c r="F5885" s="135"/>
      <c r="G5885" s="135"/>
      <c r="H5885" s="135"/>
      <c r="I5885" s="135"/>
    </row>
    <row r="5886" spans="5:9" x14ac:dyDescent="0.25">
      <c r="E5886" s="135"/>
      <c r="F5886" s="135"/>
      <c r="G5886" s="135"/>
      <c r="H5886" s="135"/>
      <c r="I5886" s="135"/>
    </row>
    <row r="5887" spans="5:9" x14ac:dyDescent="0.25">
      <c r="E5887" s="135"/>
      <c r="F5887" s="135"/>
      <c r="G5887" s="135"/>
      <c r="H5887" s="135"/>
      <c r="I5887" s="135"/>
    </row>
    <row r="5888" spans="5:9" x14ac:dyDescent="0.25">
      <c r="E5888" s="135"/>
      <c r="F5888" s="135"/>
      <c r="G5888" s="135"/>
      <c r="H5888" s="135"/>
      <c r="I5888" s="135"/>
    </row>
    <row r="5889" spans="5:9" x14ac:dyDescent="0.25">
      <c r="E5889" s="135"/>
      <c r="F5889" s="135"/>
      <c r="G5889" s="135"/>
      <c r="H5889" s="135"/>
      <c r="I5889" s="135"/>
    </row>
    <row r="5890" spans="5:9" x14ac:dyDescent="0.25">
      <c r="E5890" s="135"/>
      <c r="F5890" s="135"/>
      <c r="G5890" s="135"/>
      <c r="H5890" s="135"/>
      <c r="I5890" s="135"/>
    </row>
    <row r="5891" spans="5:9" x14ac:dyDescent="0.25">
      <c r="E5891" s="135"/>
      <c r="F5891" s="135"/>
      <c r="G5891" s="135"/>
      <c r="H5891" s="135"/>
      <c r="I5891" s="135"/>
    </row>
    <row r="5892" spans="5:9" x14ac:dyDescent="0.25">
      <c r="E5892" s="135"/>
      <c r="F5892" s="135"/>
      <c r="G5892" s="135"/>
      <c r="H5892" s="135"/>
      <c r="I5892" s="135"/>
    </row>
    <row r="5893" spans="5:9" x14ac:dyDescent="0.25">
      <c r="E5893" s="135"/>
      <c r="F5893" s="135"/>
      <c r="G5893" s="135"/>
      <c r="H5893" s="135"/>
      <c r="I5893" s="135"/>
    </row>
    <row r="5894" spans="5:9" x14ac:dyDescent="0.25">
      <c r="E5894" s="135"/>
      <c r="F5894" s="135"/>
      <c r="G5894" s="135"/>
      <c r="H5894" s="135"/>
      <c r="I5894" s="135"/>
    </row>
    <row r="5895" spans="5:9" x14ac:dyDescent="0.25">
      <c r="E5895" s="135"/>
      <c r="F5895" s="135"/>
      <c r="G5895" s="135"/>
      <c r="H5895" s="135"/>
      <c r="I5895" s="135"/>
    </row>
    <row r="5896" spans="5:9" x14ac:dyDescent="0.25">
      <c r="E5896" s="135"/>
      <c r="F5896" s="135"/>
      <c r="G5896" s="135"/>
      <c r="H5896" s="135"/>
      <c r="I5896" s="135"/>
    </row>
    <row r="5897" spans="5:9" x14ac:dyDescent="0.25">
      <c r="E5897" s="135"/>
      <c r="F5897" s="135"/>
      <c r="G5897" s="135"/>
      <c r="H5897" s="135"/>
      <c r="I5897" s="135"/>
    </row>
    <row r="5898" spans="5:9" x14ac:dyDescent="0.25">
      <c r="E5898" s="135"/>
      <c r="F5898" s="135"/>
      <c r="G5898" s="135"/>
      <c r="H5898" s="135"/>
      <c r="I5898" s="135"/>
    </row>
    <row r="5899" spans="5:9" x14ac:dyDescent="0.25">
      <c r="E5899" s="135"/>
      <c r="F5899" s="135"/>
      <c r="G5899" s="135"/>
      <c r="H5899" s="135"/>
      <c r="I5899" s="135"/>
    </row>
    <row r="5900" spans="5:9" x14ac:dyDescent="0.25">
      <c r="E5900" s="135"/>
      <c r="F5900" s="135"/>
      <c r="G5900" s="135"/>
      <c r="H5900" s="135"/>
      <c r="I5900" s="135"/>
    </row>
    <row r="5901" spans="5:9" x14ac:dyDescent="0.25">
      <c r="E5901" s="135"/>
      <c r="F5901" s="135"/>
      <c r="G5901" s="135"/>
      <c r="H5901" s="135"/>
      <c r="I5901" s="135"/>
    </row>
    <row r="5902" spans="5:9" x14ac:dyDescent="0.25">
      <c r="E5902" s="135"/>
      <c r="F5902" s="135"/>
      <c r="G5902" s="135"/>
      <c r="H5902" s="135"/>
      <c r="I5902" s="135"/>
    </row>
    <row r="5903" spans="5:9" x14ac:dyDescent="0.25">
      <c r="E5903" s="135"/>
      <c r="F5903" s="135"/>
      <c r="G5903" s="135"/>
      <c r="H5903" s="135"/>
      <c r="I5903" s="135"/>
    </row>
    <row r="5904" spans="5:9" x14ac:dyDescent="0.25">
      <c r="E5904" s="135"/>
      <c r="F5904" s="135"/>
      <c r="G5904" s="135"/>
      <c r="H5904" s="135"/>
      <c r="I5904" s="135"/>
    </row>
    <row r="5905" spans="5:9" x14ac:dyDescent="0.25">
      <c r="E5905" s="135"/>
      <c r="F5905" s="135"/>
      <c r="G5905" s="135"/>
      <c r="H5905" s="135"/>
      <c r="I5905" s="135"/>
    </row>
    <row r="5906" spans="5:9" x14ac:dyDescent="0.25">
      <c r="E5906" s="135"/>
      <c r="F5906" s="135"/>
      <c r="G5906" s="135"/>
      <c r="H5906" s="135"/>
      <c r="I5906" s="135"/>
    </row>
    <row r="5907" spans="5:9" x14ac:dyDescent="0.25">
      <c r="E5907" s="135"/>
      <c r="F5907" s="135"/>
      <c r="G5907" s="135"/>
      <c r="H5907" s="135"/>
      <c r="I5907" s="135"/>
    </row>
    <row r="5908" spans="5:9" x14ac:dyDescent="0.25">
      <c r="E5908" s="135"/>
      <c r="F5908" s="135"/>
      <c r="G5908" s="135"/>
      <c r="H5908" s="135"/>
      <c r="I5908" s="135"/>
    </row>
    <row r="5909" spans="5:9" x14ac:dyDescent="0.25">
      <c r="E5909" s="135"/>
      <c r="F5909" s="135"/>
      <c r="G5909" s="135"/>
      <c r="H5909" s="135"/>
      <c r="I5909" s="135"/>
    </row>
    <row r="5910" spans="5:9" x14ac:dyDescent="0.25">
      <c r="E5910" s="135"/>
      <c r="F5910" s="135"/>
      <c r="G5910" s="135"/>
      <c r="H5910" s="135"/>
      <c r="I5910" s="135"/>
    </row>
    <row r="5911" spans="5:9" x14ac:dyDescent="0.25">
      <c r="E5911" s="135"/>
      <c r="F5911" s="135"/>
      <c r="G5911" s="135"/>
      <c r="H5911" s="135"/>
      <c r="I5911" s="135"/>
    </row>
    <row r="5912" spans="5:9" x14ac:dyDescent="0.25">
      <c r="E5912" s="135"/>
      <c r="F5912" s="135"/>
      <c r="G5912" s="135"/>
      <c r="H5912" s="135"/>
      <c r="I5912" s="135"/>
    </row>
    <row r="5913" spans="5:9" x14ac:dyDescent="0.25">
      <c r="E5913" s="135"/>
      <c r="F5913" s="135"/>
      <c r="G5913" s="135"/>
      <c r="H5913" s="135"/>
      <c r="I5913" s="135"/>
    </row>
    <row r="5914" spans="5:9" x14ac:dyDescent="0.25">
      <c r="E5914" s="135"/>
      <c r="F5914" s="135"/>
      <c r="G5914" s="135"/>
      <c r="H5914" s="135"/>
      <c r="I5914" s="135"/>
    </row>
    <row r="5915" spans="5:9" x14ac:dyDescent="0.25">
      <c r="E5915" s="135"/>
      <c r="F5915" s="135"/>
      <c r="G5915" s="135"/>
      <c r="H5915" s="135"/>
      <c r="I5915" s="135"/>
    </row>
    <row r="5916" spans="5:9" x14ac:dyDescent="0.25">
      <c r="E5916" s="135"/>
      <c r="F5916" s="135"/>
      <c r="G5916" s="135"/>
      <c r="H5916" s="135"/>
      <c r="I5916" s="135"/>
    </row>
    <row r="5917" spans="5:9" x14ac:dyDescent="0.25">
      <c r="E5917" s="135"/>
      <c r="F5917" s="135"/>
      <c r="G5917" s="135"/>
      <c r="H5917" s="135"/>
      <c r="I5917" s="135"/>
    </row>
    <row r="5918" spans="5:9" x14ac:dyDescent="0.25">
      <c r="E5918" s="135"/>
      <c r="F5918" s="135"/>
      <c r="G5918" s="135"/>
      <c r="H5918" s="135"/>
      <c r="I5918" s="135"/>
    </row>
    <row r="5919" spans="5:9" x14ac:dyDescent="0.25">
      <c r="E5919" s="135"/>
      <c r="F5919" s="135"/>
      <c r="G5919" s="135"/>
      <c r="H5919" s="135"/>
      <c r="I5919" s="135"/>
    </row>
    <row r="5920" spans="5:9" x14ac:dyDescent="0.25">
      <c r="E5920" s="135"/>
      <c r="F5920" s="135"/>
      <c r="G5920" s="135"/>
      <c r="H5920" s="135"/>
      <c r="I5920" s="135"/>
    </row>
    <row r="5921" spans="5:9" x14ac:dyDescent="0.25">
      <c r="E5921" s="135"/>
      <c r="F5921" s="135"/>
      <c r="G5921" s="135"/>
      <c r="H5921" s="135"/>
      <c r="I5921" s="135"/>
    </row>
    <row r="5922" spans="5:9" x14ac:dyDescent="0.25">
      <c r="E5922" s="135"/>
      <c r="F5922" s="135"/>
      <c r="G5922" s="135"/>
      <c r="H5922" s="135"/>
      <c r="I5922" s="135"/>
    </row>
    <row r="5923" spans="5:9" x14ac:dyDescent="0.25">
      <c r="E5923" s="135"/>
      <c r="F5923" s="135"/>
      <c r="G5923" s="135"/>
      <c r="H5923" s="135"/>
      <c r="I5923" s="135"/>
    </row>
    <row r="5924" spans="5:9" x14ac:dyDescent="0.25">
      <c r="E5924" s="135"/>
      <c r="F5924" s="135"/>
      <c r="G5924" s="135"/>
      <c r="H5924" s="135"/>
      <c r="I5924" s="135"/>
    </row>
    <row r="5925" spans="5:9" x14ac:dyDescent="0.25">
      <c r="E5925" s="135"/>
      <c r="F5925" s="135"/>
      <c r="G5925" s="135"/>
      <c r="H5925" s="135"/>
      <c r="I5925" s="135"/>
    </row>
    <row r="5926" spans="5:9" x14ac:dyDescent="0.25">
      <c r="E5926" s="135"/>
      <c r="F5926" s="135"/>
      <c r="G5926" s="135"/>
      <c r="H5926" s="135"/>
      <c r="I5926" s="135"/>
    </row>
    <row r="5927" spans="5:9" x14ac:dyDescent="0.25">
      <c r="E5927" s="135"/>
      <c r="F5927" s="135"/>
      <c r="G5927" s="135"/>
      <c r="H5927" s="135"/>
      <c r="I5927" s="135"/>
    </row>
    <row r="5928" spans="5:9" x14ac:dyDescent="0.25">
      <c r="E5928" s="135"/>
      <c r="F5928" s="135"/>
      <c r="G5928" s="135"/>
      <c r="H5928" s="135"/>
      <c r="I5928" s="135"/>
    </row>
    <row r="5929" spans="5:9" x14ac:dyDescent="0.25">
      <c r="E5929" s="135"/>
      <c r="F5929" s="135"/>
      <c r="G5929" s="135"/>
      <c r="H5929" s="135"/>
      <c r="I5929" s="135"/>
    </row>
    <row r="5930" spans="5:9" x14ac:dyDescent="0.25">
      <c r="E5930" s="135"/>
      <c r="F5930" s="135"/>
      <c r="G5930" s="135"/>
      <c r="H5930" s="135"/>
      <c r="I5930" s="135"/>
    </row>
    <row r="5931" spans="5:9" x14ac:dyDescent="0.25">
      <c r="E5931" s="135"/>
      <c r="F5931" s="135"/>
      <c r="G5931" s="135"/>
      <c r="H5931" s="135"/>
      <c r="I5931" s="135"/>
    </row>
    <row r="5932" spans="5:9" x14ac:dyDescent="0.25">
      <c r="E5932" s="135"/>
      <c r="F5932" s="135"/>
      <c r="G5932" s="135"/>
      <c r="H5932" s="135"/>
      <c r="I5932" s="135"/>
    </row>
    <row r="5933" spans="5:9" x14ac:dyDescent="0.25">
      <c r="E5933" s="135"/>
      <c r="F5933" s="135"/>
      <c r="G5933" s="135"/>
      <c r="H5933" s="135"/>
      <c r="I5933" s="135"/>
    </row>
    <row r="5934" spans="5:9" x14ac:dyDescent="0.25">
      <c r="E5934" s="135"/>
      <c r="F5934" s="135"/>
      <c r="G5934" s="135"/>
      <c r="H5934" s="135"/>
      <c r="I5934" s="135"/>
    </row>
    <row r="5935" spans="5:9" x14ac:dyDescent="0.25">
      <c r="E5935" s="135"/>
      <c r="F5935" s="135"/>
      <c r="G5935" s="135"/>
      <c r="H5935" s="135"/>
      <c r="I5935" s="135"/>
    </row>
    <row r="5936" spans="5:9" x14ac:dyDescent="0.25">
      <c r="E5936" s="135"/>
      <c r="F5936" s="135"/>
      <c r="G5936" s="135"/>
      <c r="H5936" s="135"/>
      <c r="I5936" s="135"/>
    </row>
    <row r="5937" spans="5:9" x14ac:dyDescent="0.25">
      <c r="E5937" s="135"/>
      <c r="F5937" s="135"/>
      <c r="G5937" s="135"/>
      <c r="H5937" s="135"/>
      <c r="I5937" s="135"/>
    </row>
    <row r="5938" spans="5:9" x14ac:dyDescent="0.25">
      <c r="E5938" s="135"/>
      <c r="F5938" s="135"/>
      <c r="G5938" s="135"/>
      <c r="H5938" s="135"/>
      <c r="I5938" s="135"/>
    </row>
    <row r="5939" spans="5:9" x14ac:dyDescent="0.25">
      <c r="E5939" s="135"/>
      <c r="F5939" s="135"/>
      <c r="G5939" s="135"/>
      <c r="H5939" s="135"/>
      <c r="I5939" s="135"/>
    </row>
    <row r="5940" spans="5:9" x14ac:dyDescent="0.25">
      <c r="E5940" s="135"/>
      <c r="F5940" s="135"/>
      <c r="G5940" s="135"/>
      <c r="H5940" s="135"/>
      <c r="I5940" s="135"/>
    </row>
    <row r="5941" spans="5:9" x14ac:dyDescent="0.25">
      <c r="E5941" s="135"/>
      <c r="F5941" s="135"/>
      <c r="G5941" s="135"/>
      <c r="H5941" s="135"/>
      <c r="I5941" s="135"/>
    </row>
    <row r="5942" spans="5:9" x14ac:dyDescent="0.25">
      <c r="E5942" s="135"/>
      <c r="F5942" s="135"/>
      <c r="G5942" s="135"/>
      <c r="H5942" s="135"/>
      <c r="I5942" s="135"/>
    </row>
    <row r="5943" spans="5:9" x14ac:dyDescent="0.25">
      <c r="E5943" s="135"/>
      <c r="F5943" s="135"/>
      <c r="G5943" s="135"/>
      <c r="H5943" s="135"/>
      <c r="I5943" s="135"/>
    </row>
    <row r="5944" spans="5:9" x14ac:dyDescent="0.25">
      <c r="E5944" s="135"/>
      <c r="F5944" s="135"/>
      <c r="G5944" s="135"/>
      <c r="H5944" s="135"/>
      <c r="I5944" s="135"/>
    </row>
    <row r="5945" spans="5:9" x14ac:dyDescent="0.25">
      <c r="E5945" s="135"/>
      <c r="F5945" s="135"/>
      <c r="G5945" s="135"/>
      <c r="H5945" s="135"/>
      <c r="I5945" s="135"/>
    </row>
    <row r="5946" spans="5:9" x14ac:dyDescent="0.25">
      <c r="E5946" s="135"/>
      <c r="F5946" s="135"/>
      <c r="G5946" s="135"/>
      <c r="H5946" s="135"/>
      <c r="I5946" s="135"/>
    </row>
    <row r="5947" spans="5:9" x14ac:dyDescent="0.25">
      <c r="E5947" s="135"/>
      <c r="F5947" s="135"/>
      <c r="G5947" s="135"/>
      <c r="H5947" s="135"/>
      <c r="I5947" s="135"/>
    </row>
    <row r="5948" spans="5:9" x14ac:dyDescent="0.25">
      <c r="E5948" s="135"/>
      <c r="F5948" s="135"/>
      <c r="G5948" s="135"/>
      <c r="H5948" s="135"/>
      <c r="I5948" s="135"/>
    </row>
    <row r="5949" spans="5:9" x14ac:dyDescent="0.25">
      <c r="E5949" s="135"/>
      <c r="F5949" s="135"/>
      <c r="G5949" s="135"/>
      <c r="H5949" s="135"/>
      <c r="I5949" s="135"/>
    </row>
    <row r="5950" spans="5:9" x14ac:dyDescent="0.25">
      <c r="E5950" s="135"/>
      <c r="F5950" s="135"/>
      <c r="G5950" s="135"/>
      <c r="H5950" s="135"/>
      <c r="I5950" s="135"/>
    </row>
    <row r="5951" spans="5:9" x14ac:dyDescent="0.25">
      <c r="E5951" s="135"/>
      <c r="F5951" s="135"/>
      <c r="G5951" s="135"/>
      <c r="H5951" s="135"/>
      <c r="I5951" s="135"/>
    </row>
    <row r="5952" spans="5:9" x14ac:dyDescent="0.25">
      <c r="E5952" s="135"/>
      <c r="F5952" s="135"/>
      <c r="G5952" s="135"/>
      <c r="H5952" s="135"/>
      <c r="I5952" s="135"/>
    </row>
    <row r="5953" spans="5:9" x14ac:dyDescent="0.25">
      <c r="E5953" s="135"/>
      <c r="F5953" s="135"/>
      <c r="G5953" s="135"/>
      <c r="H5953" s="135"/>
      <c r="I5953" s="135"/>
    </row>
    <row r="5954" spans="5:9" x14ac:dyDescent="0.25">
      <c r="E5954" s="135"/>
      <c r="F5954" s="135"/>
      <c r="G5954" s="135"/>
      <c r="H5954" s="135"/>
      <c r="I5954" s="135"/>
    </row>
    <row r="5955" spans="5:9" x14ac:dyDescent="0.25">
      <c r="E5955" s="135"/>
      <c r="F5955" s="135"/>
      <c r="G5955" s="135"/>
      <c r="H5955" s="135"/>
      <c r="I5955" s="135"/>
    </row>
    <row r="5956" spans="5:9" x14ac:dyDescent="0.25">
      <c r="E5956" s="135"/>
      <c r="F5956" s="135"/>
      <c r="G5956" s="135"/>
      <c r="H5956" s="135"/>
      <c r="I5956" s="135"/>
    </row>
    <row r="5957" spans="5:9" x14ac:dyDescent="0.25">
      <c r="E5957" s="135"/>
      <c r="F5957" s="135"/>
      <c r="G5957" s="135"/>
      <c r="H5957" s="135"/>
      <c r="I5957" s="135"/>
    </row>
    <row r="5958" spans="5:9" x14ac:dyDescent="0.25">
      <c r="E5958" s="135"/>
      <c r="F5958" s="135"/>
      <c r="G5958" s="135"/>
      <c r="H5958" s="135"/>
      <c r="I5958" s="135"/>
    </row>
    <row r="5959" spans="5:9" x14ac:dyDescent="0.25">
      <c r="E5959" s="135"/>
      <c r="F5959" s="135"/>
      <c r="G5959" s="135"/>
      <c r="H5959" s="135"/>
      <c r="I5959" s="135"/>
    </row>
    <row r="5960" spans="5:9" x14ac:dyDescent="0.25">
      <c r="E5960" s="135"/>
      <c r="F5960" s="135"/>
      <c r="G5960" s="135"/>
      <c r="H5960" s="135"/>
      <c r="I5960" s="135"/>
    </row>
    <row r="5961" spans="5:9" x14ac:dyDescent="0.25">
      <c r="E5961" s="135"/>
      <c r="F5961" s="135"/>
      <c r="G5961" s="135"/>
      <c r="H5961" s="135"/>
      <c r="I5961" s="135"/>
    </row>
    <row r="5962" spans="5:9" x14ac:dyDescent="0.25">
      <c r="E5962" s="135"/>
      <c r="F5962" s="135"/>
      <c r="G5962" s="135"/>
      <c r="H5962" s="135"/>
      <c r="I5962" s="135"/>
    </row>
    <row r="5963" spans="5:9" x14ac:dyDescent="0.25">
      <c r="E5963" s="135"/>
      <c r="F5963" s="135"/>
      <c r="G5963" s="135"/>
      <c r="H5963" s="135"/>
      <c r="I5963" s="135"/>
    </row>
    <row r="5964" spans="5:9" x14ac:dyDescent="0.25">
      <c r="E5964" s="135"/>
      <c r="F5964" s="135"/>
      <c r="G5964" s="135"/>
      <c r="H5964" s="135"/>
      <c r="I5964" s="135"/>
    </row>
    <row r="5965" spans="5:9" x14ac:dyDescent="0.25">
      <c r="E5965" s="135"/>
      <c r="F5965" s="135"/>
      <c r="G5965" s="135"/>
      <c r="H5965" s="135"/>
      <c r="I5965" s="135"/>
    </row>
    <row r="5966" spans="5:9" x14ac:dyDescent="0.25">
      <c r="E5966" s="135"/>
      <c r="F5966" s="135"/>
      <c r="G5966" s="135"/>
      <c r="H5966" s="135"/>
      <c r="I5966" s="135"/>
    </row>
    <row r="5967" spans="5:9" x14ac:dyDescent="0.25">
      <c r="E5967" s="135"/>
      <c r="F5967" s="135"/>
      <c r="G5967" s="135"/>
      <c r="H5967" s="135"/>
      <c r="I5967" s="135"/>
    </row>
    <row r="5968" spans="5:9" x14ac:dyDescent="0.25">
      <c r="E5968" s="135"/>
      <c r="F5968" s="135"/>
      <c r="G5968" s="135"/>
      <c r="H5968" s="135"/>
      <c r="I5968" s="135"/>
    </row>
    <row r="5969" spans="5:9" x14ac:dyDescent="0.25">
      <c r="E5969" s="135"/>
      <c r="F5969" s="135"/>
      <c r="G5969" s="135"/>
      <c r="H5969" s="135"/>
      <c r="I5969" s="135"/>
    </row>
    <row r="5970" spans="5:9" x14ac:dyDescent="0.25">
      <c r="E5970" s="135"/>
      <c r="F5970" s="135"/>
      <c r="G5970" s="135"/>
      <c r="H5970" s="135"/>
      <c r="I5970" s="135"/>
    </row>
    <row r="5971" spans="5:9" x14ac:dyDescent="0.25">
      <c r="E5971" s="135"/>
      <c r="F5971" s="135"/>
      <c r="G5971" s="135"/>
      <c r="H5971" s="135"/>
      <c r="I5971" s="135"/>
    </row>
    <row r="5972" spans="5:9" x14ac:dyDescent="0.25">
      <c r="E5972" s="135"/>
      <c r="F5972" s="135"/>
      <c r="G5972" s="135"/>
      <c r="H5972" s="135"/>
      <c r="I5972" s="135"/>
    </row>
    <row r="5973" spans="5:9" x14ac:dyDescent="0.25">
      <c r="E5973" s="135"/>
      <c r="F5973" s="135"/>
      <c r="G5973" s="135"/>
      <c r="H5973" s="135"/>
      <c r="I5973" s="135"/>
    </row>
    <row r="5974" spans="5:9" x14ac:dyDescent="0.25">
      <c r="E5974" s="135"/>
      <c r="F5974" s="135"/>
      <c r="G5974" s="135"/>
      <c r="H5974" s="135"/>
      <c r="I5974" s="135"/>
    </row>
    <row r="5975" spans="5:9" x14ac:dyDescent="0.25">
      <c r="E5975" s="135"/>
      <c r="F5975" s="135"/>
      <c r="G5975" s="135"/>
      <c r="H5975" s="135"/>
      <c r="I5975" s="135"/>
    </row>
    <row r="5976" spans="5:9" x14ac:dyDescent="0.25">
      <c r="E5976" s="135"/>
      <c r="F5976" s="135"/>
      <c r="G5976" s="135"/>
      <c r="H5976" s="135"/>
      <c r="I5976" s="135"/>
    </row>
    <row r="5977" spans="5:9" x14ac:dyDescent="0.25">
      <c r="E5977" s="135"/>
      <c r="F5977" s="135"/>
      <c r="G5977" s="135"/>
      <c r="H5977" s="135"/>
      <c r="I5977" s="135"/>
    </row>
    <row r="5978" spans="5:9" x14ac:dyDescent="0.25">
      <c r="E5978" s="135"/>
      <c r="F5978" s="135"/>
      <c r="G5978" s="135"/>
      <c r="H5978" s="135"/>
      <c r="I5978" s="135"/>
    </row>
    <row r="5979" spans="5:9" x14ac:dyDescent="0.25">
      <c r="E5979" s="135"/>
      <c r="F5979" s="135"/>
      <c r="G5979" s="135"/>
      <c r="H5979" s="135"/>
      <c r="I5979" s="135"/>
    </row>
    <row r="5980" spans="5:9" x14ac:dyDescent="0.25">
      <c r="E5980" s="135"/>
      <c r="F5980" s="135"/>
      <c r="G5980" s="135"/>
      <c r="H5980" s="135"/>
      <c r="I5980" s="135"/>
    </row>
    <row r="5981" spans="5:9" x14ac:dyDescent="0.25">
      <c r="E5981" s="135"/>
      <c r="F5981" s="135"/>
      <c r="G5981" s="135"/>
      <c r="H5981" s="135"/>
      <c r="I5981" s="135"/>
    </row>
    <row r="5982" spans="5:9" x14ac:dyDescent="0.25">
      <c r="E5982" s="135"/>
      <c r="F5982" s="135"/>
      <c r="G5982" s="135"/>
      <c r="H5982" s="135"/>
      <c r="I5982" s="135"/>
    </row>
    <row r="5983" spans="5:9" x14ac:dyDescent="0.25">
      <c r="E5983" s="135"/>
      <c r="F5983" s="135"/>
      <c r="G5983" s="135"/>
      <c r="H5983" s="135"/>
      <c r="I5983" s="135"/>
    </row>
    <row r="5984" spans="5:9" x14ac:dyDescent="0.25">
      <c r="E5984" s="135"/>
      <c r="F5984" s="135"/>
      <c r="G5984" s="135"/>
      <c r="H5984" s="135"/>
      <c r="I5984" s="135"/>
    </row>
    <row r="5985" spans="5:9" x14ac:dyDescent="0.25">
      <c r="E5985" s="135"/>
      <c r="F5985" s="135"/>
      <c r="G5985" s="135"/>
      <c r="H5985" s="135"/>
      <c r="I5985" s="135"/>
    </row>
    <row r="5986" spans="5:9" x14ac:dyDescent="0.25">
      <c r="E5986" s="135"/>
      <c r="F5986" s="135"/>
      <c r="G5986" s="135"/>
      <c r="H5986" s="135"/>
      <c r="I5986" s="135"/>
    </row>
    <row r="5987" spans="5:9" x14ac:dyDescent="0.25">
      <c r="E5987" s="135"/>
      <c r="F5987" s="135"/>
      <c r="G5987" s="135"/>
      <c r="H5987" s="135"/>
      <c r="I5987" s="135"/>
    </row>
    <row r="5988" spans="5:9" x14ac:dyDescent="0.25">
      <c r="E5988" s="135"/>
      <c r="F5988" s="135"/>
      <c r="G5988" s="135"/>
      <c r="H5988" s="135"/>
      <c r="I5988" s="135"/>
    </row>
    <row r="5989" spans="5:9" x14ac:dyDescent="0.25">
      <c r="E5989" s="135"/>
      <c r="F5989" s="135"/>
      <c r="G5989" s="135"/>
      <c r="H5989" s="135"/>
      <c r="I5989" s="135"/>
    </row>
    <row r="5990" spans="5:9" x14ac:dyDescent="0.25">
      <c r="E5990" s="135"/>
      <c r="F5990" s="135"/>
      <c r="G5990" s="135"/>
      <c r="H5990" s="135"/>
      <c r="I5990" s="135"/>
    </row>
    <row r="5991" spans="5:9" x14ac:dyDescent="0.25">
      <c r="E5991" s="135"/>
      <c r="F5991" s="135"/>
      <c r="G5991" s="135"/>
      <c r="H5991" s="135"/>
      <c r="I5991" s="135"/>
    </row>
    <row r="5992" spans="5:9" x14ac:dyDescent="0.25">
      <c r="E5992" s="135"/>
      <c r="F5992" s="135"/>
      <c r="G5992" s="135"/>
      <c r="H5992" s="135"/>
      <c r="I5992" s="135"/>
    </row>
    <row r="5993" spans="5:9" x14ac:dyDescent="0.25">
      <c r="E5993" s="135"/>
      <c r="F5993" s="135"/>
      <c r="G5993" s="135"/>
      <c r="H5993" s="135"/>
      <c r="I5993" s="135"/>
    </row>
    <row r="5994" spans="5:9" x14ac:dyDescent="0.25">
      <c r="E5994" s="135"/>
      <c r="F5994" s="135"/>
      <c r="G5994" s="135"/>
      <c r="H5994" s="135"/>
      <c r="I5994" s="135"/>
    </row>
    <row r="5995" spans="5:9" x14ac:dyDescent="0.25">
      <c r="E5995" s="135"/>
      <c r="F5995" s="135"/>
      <c r="G5995" s="135"/>
      <c r="H5995" s="135"/>
      <c r="I5995" s="135"/>
    </row>
    <row r="5996" spans="5:9" x14ac:dyDescent="0.25">
      <c r="E5996" s="135"/>
      <c r="F5996" s="135"/>
      <c r="G5996" s="135"/>
      <c r="H5996" s="135"/>
      <c r="I5996" s="135"/>
    </row>
    <row r="5997" spans="5:9" x14ac:dyDescent="0.25">
      <c r="E5997" s="135"/>
      <c r="F5997" s="135"/>
      <c r="G5997" s="135"/>
      <c r="H5997" s="135"/>
      <c r="I5997" s="135"/>
    </row>
    <row r="5998" spans="5:9" x14ac:dyDescent="0.25">
      <c r="E5998" s="135"/>
      <c r="F5998" s="135"/>
      <c r="G5998" s="135"/>
      <c r="H5998" s="135"/>
      <c r="I5998" s="135"/>
    </row>
    <row r="5999" spans="5:9" x14ac:dyDescent="0.25">
      <c r="E5999" s="135"/>
      <c r="F5999" s="135"/>
      <c r="G5999" s="135"/>
      <c r="H5999" s="135"/>
      <c r="I5999" s="135"/>
    </row>
    <row r="6000" spans="5:9" x14ac:dyDescent="0.25">
      <c r="E6000" s="135"/>
      <c r="F6000" s="135"/>
      <c r="G6000" s="135"/>
      <c r="H6000" s="135"/>
      <c r="I6000" s="135"/>
    </row>
    <row r="6001" spans="5:9" x14ac:dyDescent="0.25">
      <c r="E6001" s="135"/>
      <c r="F6001" s="135"/>
      <c r="G6001" s="135"/>
      <c r="H6001" s="135"/>
      <c r="I6001" s="135"/>
    </row>
    <row r="6002" spans="5:9" x14ac:dyDescent="0.25">
      <c r="E6002" s="135"/>
      <c r="F6002" s="135"/>
      <c r="G6002" s="135"/>
      <c r="H6002" s="135"/>
      <c r="I6002" s="135"/>
    </row>
    <row r="6003" spans="5:9" x14ac:dyDescent="0.25">
      <c r="E6003" s="135"/>
      <c r="F6003" s="135"/>
      <c r="G6003" s="135"/>
      <c r="H6003" s="135"/>
      <c r="I6003" s="135"/>
    </row>
    <row r="6004" spans="5:9" x14ac:dyDescent="0.25">
      <c r="E6004" s="135"/>
      <c r="F6004" s="135"/>
      <c r="G6004" s="135"/>
      <c r="H6004" s="135"/>
      <c r="I6004" s="135"/>
    </row>
    <row r="6005" spans="5:9" x14ac:dyDescent="0.25">
      <c r="E6005" s="135"/>
      <c r="F6005" s="135"/>
      <c r="G6005" s="135"/>
      <c r="H6005" s="135"/>
      <c r="I6005" s="135"/>
    </row>
    <row r="6006" spans="5:9" x14ac:dyDescent="0.25">
      <c r="E6006" s="135"/>
      <c r="F6006" s="135"/>
      <c r="G6006" s="135"/>
      <c r="H6006" s="135"/>
      <c r="I6006" s="135"/>
    </row>
    <row r="6007" spans="5:9" x14ac:dyDescent="0.25">
      <c r="E6007" s="135"/>
      <c r="F6007" s="135"/>
      <c r="G6007" s="135"/>
      <c r="H6007" s="135"/>
      <c r="I6007" s="135"/>
    </row>
    <row r="6008" spans="5:9" x14ac:dyDescent="0.25">
      <c r="E6008" s="135"/>
      <c r="F6008" s="135"/>
      <c r="G6008" s="135"/>
      <c r="H6008" s="135"/>
      <c r="I6008" s="135"/>
    </row>
    <row r="6009" spans="5:9" x14ac:dyDescent="0.25">
      <c r="E6009" s="135"/>
      <c r="F6009" s="135"/>
      <c r="G6009" s="135"/>
      <c r="H6009" s="135"/>
      <c r="I6009" s="135"/>
    </row>
    <row r="6010" spans="5:9" x14ac:dyDescent="0.25">
      <c r="E6010" s="135"/>
      <c r="F6010" s="135"/>
      <c r="G6010" s="135"/>
      <c r="H6010" s="135"/>
      <c r="I6010" s="135"/>
    </row>
    <row r="6011" spans="5:9" x14ac:dyDescent="0.25">
      <c r="E6011" s="135"/>
      <c r="F6011" s="135"/>
      <c r="G6011" s="135"/>
      <c r="H6011" s="135"/>
      <c r="I6011" s="135"/>
    </row>
    <row r="6012" spans="5:9" x14ac:dyDescent="0.25">
      <c r="E6012" s="135"/>
      <c r="F6012" s="135"/>
      <c r="G6012" s="135"/>
      <c r="H6012" s="135"/>
      <c r="I6012" s="135"/>
    </row>
    <row r="6013" spans="5:9" x14ac:dyDescent="0.25">
      <c r="E6013" s="135"/>
      <c r="F6013" s="135"/>
      <c r="G6013" s="135"/>
      <c r="H6013" s="135"/>
      <c r="I6013" s="135"/>
    </row>
    <row r="6014" spans="5:9" x14ac:dyDescent="0.25">
      <c r="E6014" s="135"/>
      <c r="F6014" s="135"/>
      <c r="G6014" s="135"/>
      <c r="H6014" s="135"/>
      <c r="I6014" s="135"/>
    </row>
    <row r="6015" spans="5:9" x14ac:dyDescent="0.25">
      <c r="E6015" s="135"/>
      <c r="F6015" s="135"/>
      <c r="G6015" s="135"/>
      <c r="H6015" s="135"/>
      <c r="I6015" s="135"/>
    </row>
    <row r="6016" spans="5:9" x14ac:dyDescent="0.25">
      <c r="E6016" s="135"/>
      <c r="F6016" s="135"/>
      <c r="G6016" s="135"/>
      <c r="H6016" s="135"/>
      <c r="I6016" s="135"/>
    </row>
    <row r="6017" spans="5:9" x14ac:dyDescent="0.25">
      <c r="E6017" s="135"/>
      <c r="F6017" s="135"/>
      <c r="G6017" s="135"/>
      <c r="H6017" s="135"/>
      <c r="I6017" s="135"/>
    </row>
    <row r="6018" spans="5:9" x14ac:dyDescent="0.25">
      <c r="E6018" s="135"/>
      <c r="F6018" s="135"/>
      <c r="G6018" s="135"/>
      <c r="H6018" s="135"/>
      <c r="I6018" s="135"/>
    </row>
    <row r="6019" spans="5:9" x14ac:dyDescent="0.25">
      <c r="E6019" s="135"/>
      <c r="F6019" s="135"/>
      <c r="G6019" s="135"/>
      <c r="H6019" s="135"/>
      <c r="I6019" s="135"/>
    </row>
    <row r="6020" spans="5:9" x14ac:dyDescent="0.25">
      <c r="E6020" s="135"/>
      <c r="F6020" s="135"/>
      <c r="G6020" s="135"/>
      <c r="H6020" s="135"/>
      <c r="I6020" s="135"/>
    </row>
    <row r="6021" spans="5:9" x14ac:dyDescent="0.25">
      <c r="E6021" s="135"/>
      <c r="F6021" s="135"/>
      <c r="G6021" s="135"/>
      <c r="H6021" s="135"/>
      <c r="I6021" s="135"/>
    </row>
    <row r="6022" spans="5:9" x14ac:dyDescent="0.25">
      <c r="E6022" s="135"/>
      <c r="F6022" s="135"/>
      <c r="G6022" s="135"/>
      <c r="H6022" s="135"/>
      <c r="I6022" s="135"/>
    </row>
    <row r="6023" spans="5:9" x14ac:dyDescent="0.25">
      <c r="E6023" s="135"/>
      <c r="F6023" s="135"/>
      <c r="G6023" s="135"/>
      <c r="H6023" s="135"/>
      <c r="I6023" s="135"/>
    </row>
    <row r="6024" spans="5:9" x14ac:dyDescent="0.25">
      <c r="E6024" s="135"/>
      <c r="F6024" s="135"/>
      <c r="G6024" s="135"/>
      <c r="H6024" s="135"/>
      <c r="I6024" s="135"/>
    </row>
    <row r="6025" spans="5:9" x14ac:dyDescent="0.25">
      <c r="E6025" s="135"/>
      <c r="F6025" s="135"/>
      <c r="G6025" s="135"/>
      <c r="H6025" s="135"/>
      <c r="I6025" s="135"/>
    </row>
    <row r="6026" spans="5:9" x14ac:dyDescent="0.25">
      <c r="E6026" s="135"/>
      <c r="F6026" s="135"/>
      <c r="G6026" s="135"/>
      <c r="H6026" s="135"/>
      <c r="I6026" s="135"/>
    </row>
    <row r="6027" spans="5:9" x14ac:dyDescent="0.25">
      <c r="E6027" s="135"/>
      <c r="F6027" s="135"/>
      <c r="G6027" s="135"/>
      <c r="H6027" s="135"/>
      <c r="I6027" s="135"/>
    </row>
    <row r="6028" spans="5:9" x14ac:dyDescent="0.25">
      <c r="E6028" s="135"/>
      <c r="F6028" s="135"/>
      <c r="G6028" s="135"/>
      <c r="H6028" s="135"/>
      <c r="I6028" s="135"/>
    </row>
    <row r="6029" spans="5:9" x14ac:dyDescent="0.25">
      <c r="E6029" s="135"/>
      <c r="F6029" s="135"/>
      <c r="G6029" s="135"/>
      <c r="H6029" s="135"/>
      <c r="I6029" s="135"/>
    </row>
    <row r="6030" spans="5:9" x14ac:dyDescent="0.25">
      <c r="E6030" s="135"/>
      <c r="F6030" s="135"/>
      <c r="G6030" s="135"/>
      <c r="H6030" s="135"/>
      <c r="I6030" s="135"/>
    </row>
    <row r="6031" spans="5:9" x14ac:dyDescent="0.25">
      <c r="E6031" s="135"/>
      <c r="F6031" s="135"/>
      <c r="G6031" s="135"/>
      <c r="H6031" s="135"/>
      <c r="I6031" s="135"/>
    </row>
    <row r="6032" spans="5:9" x14ac:dyDescent="0.25">
      <c r="E6032" s="135"/>
      <c r="F6032" s="135"/>
      <c r="G6032" s="135"/>
      <c r="H6032" s="135"/>
      <c r="I6032" s="135"/>
    </row>
    <row r="6033" spans="5:9" x14ac:dyDescent="0.25">
      <c r="E6033" s="135"/>
      <c r="F6033" s="135"/>
      <c r="G6033" s="135"/>
      <c r="H6033" s="135"/>
      <c r="I6033" s="135"/>
    </row>
    <row r="6034" spans="5:9" x14ac:dyDescent="0.25">
      <c r="E6034" s="135"/>
      <c r="F6034" s="135"/>
      <c r="G6034" s="135"/>
      <c r="H6034" s="135"/>
      <c r="I6034" s="135"/>
    </row>
    <row r="6035" spans="5:9" x14ac:dyDescent="0.25">
      <c r="E6035" s="135"/>
      <c r="F6035" s="135"/>
      <c r="G6035" s="135"/>
      <c r="H6035" s="135"/>
      <c r="I6035" s="135"/>
    </row>
    <row r="6036" spans="5:9" x14ac:dyDescent="0.25">
      <c r="E6036" s="135"/>
      <c r="F6036" s="135"/>
      <c r="G6036" s="135"/>
      <c r="H6036" s="135"/>
      <c r="I6036" s="135"/>
    </row>
    <row r="6037" spans="5:9" x14ac:dyDescent="0.25">
      <c r="E6037" s="135"/>
      <c r="F6037" s="135"/>
      <c r="G6037" s="135"/>
      <c r="H6037" s="135"/>
      <c r="I6037" s="135"/>
    </row>
    <row r="6038" spans="5:9" x14ac:dyDescent="0.25">
      <c r="E6038" s="135"/>
      <c r="F6038" s="135"/>
      <c r="G6038" s="135"/>
      <c r="H6038" s="135"/>
      <c r="I6038" s="135"/>
    </row>
    <row r="6039" spans="5:9" x14ac:dyDescent="0.25">
      <c r="E6039" s="135"/>
      <c r="F6039" s="135"/>
      <c r="G6039" s="135"/>
      <c r="H6039" s="135"/>
      <c r="I6039" s="135"/>
    </row>
    <row r="6040" spans="5:9" x14ac:dyDescent="0.25">
      <c r="E6040" s="135"/>
      <c r="F6040" s="135"/>
      <c r="G6040" s="135"/>
      <c r="H6040" s="135"/>
      <c r="I6040" s="135"/>
    </row>
    <row r="6041" spans="5:9" x14ac:dyDescent="0.25">
      <c r="E6041" s="135"/>
      <c r="F6041" s="135"/>
      <c r="G6041" s="135"/>
      <c r="H6041" s="135"/>
      <c r="I6041" s="135"/>
    </row>
    <row r="6042" spans="5:9" x14ac:dyDescent="0.25">
      <c r="E6042" s="135"/>
      <c r="F6042" s="135"/>
      <c r="G6042" s="135"/>
      <c r="H6042" s="135"/>
      <c r="I6042" s="135"/>
    </row>
    <row r="6043" spans="5:9" x14ac:dyDescent="0.25">
      <c r="E6043" s="135"/>
      <c r="F6043" s="135"/>
      <c r="G6043" s="135"/>
      <c r="H6043" s="135"/>
      <c r="I6043" s="135"/>
    </row>
    <row r="6044" spans="5:9" x14ac:dyDescent="0.25">
      <c r="E6044" s="135"/>
      <c r="F6044" s="135"/>
      <c r="G6044" s="135"/>
      <c r="H6044" s="135"/>
      <c r="I6044" s="135"/>
    </row>
    <row r="6045" spans="5:9" x14ac:dyDescent="0.25">
      <c r="E6045" s="135"/>
      <c r="F6045" s="135"/>
      <c r="G6045" s="135"/>
      <c r="H6045" s="135"/>
      <c r="I6045" s="135"/>
    </row>
    <row r="6046" spans="5:9" x14ac:dyDescent="0.25">
      <c r="E6046" s="135"/>
      <c r="F6046" s="135"/>
      <c r="G6046" s="135"/>
      <c r="H6046" s="135"/>
      <c r="I6046" s="135"/>
    </row>
    <row r="6047" spans="5:9" x14ac:dyDescent="0.25">
      <c r="E6047" s="135"/>
      <c r="F6047" s="135"/>
      <c r="G6047" s="135"/>
      <c r="H6047" s="135"/>
      <c r="I6047" s="135"/>
    </row>
    <row r="6048" spans="5:9" x14ac:dyDescent="0.25">
      <c r="E6048" s="135"/>
      <c r="F6048" s="135"/>
      <c r="G6048" s="135"/>
      <c r="H6048" s="135"/>
      <c r="I6048" s="135"/>
    </row>
    <row r="6049" spans="5:9" x14ac:dyDescent="0.25">
      <c r="E6049" s="135"/>
      <c r="F6049" s="135"/>
      <c r="G6049" s="135"/>
      <c r="H6049" s="135"/>
      <c r="I6049" s="135"/>
    </row>
    <row r="6050" spans="5:9" x14ac:dyDescent="0.25">
      <c r="E6050" s="135"/>
      <c r="F6050" s="135"/>
      <c r="G6050" s="135"/>
      <c r="H6050" s="135"/>
      <c r="I6050" s="135"/>
    </row>
    <row r="6051" spans="5:9" x14ac:dyDescent="0.25">
      <c r="E6051" s="135"/>
      <c r="F6051" s="135"/>
      <c r="G6051" s="135"/>
      <c r="H6051" s="135"/>
      <c r="I6051" s="135"/>
    </row>
    <row r="6052" spans="5:9" x14ac:dyDescent="0.25">
      <c r="E6052" s="135"/>
      <c r="F6052" s="135"/>
      <c r="G6052" s="135"/>
      <c r="H6052" s="135"/>
      <c r="I6052" s="135"/>
    </row>
    <row r="6053" spans="5:9" x14ac:dyDescent="0.25">
      <c r="E6053" s="135"/>
      <c r="F6053" s="135"/>
      <c r="G6053" s="135"/>
      <c r="H6053" s="135"/>
      <c r="I6053" s="135"/>
    </row>
    <row r="6054" spans="5:9" x14ac:dyDescent="0.25">
      <c r="E6054" s="135"/>
      <c r="F6054" s="135"/>
      <c r="G6054" s="135"/>
      <c r="H6054" s="135"/>
      <c r="I6054" s="135"/>
    </row>
    <row r="6055" spans="5:9" x14ac:dyDescent="0.25">
      <c r="E6055" s="135"/>
      <c r="F6055" s="135"/>
      <c r="G6055" s="135"/>
      <c r="H6055" s="135"/>
      <c r="I6055" s="135"/>
    </row>
    <row r="6056" spans="5:9" x14ac:dyDescent="0.25">
      <c r="E6056" s="135"/>
      <c r="F6056" s="135"/>
      <c r="G6056" s="135"/>
      <c r="H6056" s="135"/>
      <c r="I6056" s="135"/>
    </row>
    <row r="6057" spans="5:9" x14ac:dyDescent="0.25">
      <c r="E6057" s="135"/>
      <c r="F6057" s="135"/>
      <c r="G6057" s="135"/>
      <c r="H6057" s="135"/>
      <c r="I6057" s="135"/>
    </row>
    <row r="6058" spans="5:9" x14ac:dyDescent="0.25">
      <c r="E6058" s="135"/>
      <c r="F6058" s="135"/>
      <c r="G6058" s="135"/>
      <c r="H6058" s="135"/>
      <c r="I6058" s="135"/>
    </row>
    <row r="6059" spans="5:9" x14ac:dyDescent="0.25">
      <c r="E6059" s="135"/>
      <c r="F6059" s="135"/>
      <c r="G6059" s="135"/>
      <c r="H6059" s="135"/>
      <c r="I6059" s="135"/>
    </row>
    <row r="6060" spans="5:9" x14ac:dyDescent="0.25">
      <c r="E6060" s="135"/>
      <c r="F6060" s="135"/>
      <c r="G6060" s="135"/>
      <c r="H6060" s="135"/>
      <c r="I6060" s="135"/>
    </row>
    <row r="6061" spans="5:9" x14ac:dyDescent="0.25">
      <c r="E6061" s="135"/>
      <c r="F6061" s="135"/>
      <c r="G6061" s="135"/>
      <c r="H6061" s="135"/>
      <c r="I6061" s="135"/>
    </row>
    <row r="6062" spans="5:9" x14ac:dyDescent="0.25">
      <c r="E6062" s="135"/>
      <c r="F6062" s="135"/>
      <c r="G6062" s="135"/>
      <c r="H6062" s="135"/>
      <c r="I6062" s="135"/>
    </row>
    <row r="6063" spans="5:9" x14ac:dyDescent="0.25">
      <c r="E6063" s="135"/>
      <c r="F6063" s="135"/>
      <c r="G6063" s="135"/>
      <c r="H6063" s="135"/>
      <c r="I6063" s="135"/>
    </row>
    <row r="6064" spans="5:9" x14ac:dyDescent="0.25">
      <c r="E6064" s="135"/>
      <c r="F6064" s="135"/>
      <c r="G6064" s="135"/>
      <c r="H6064" s="135"/>
      <c r="I6064" s="135"/>
    </row>
    <row r="6065" spans="5:9" x14ac:dyDescent="0.25">
      <c r="E6065" s="135"/>
      <c r="F6065" s="135"/>
      <c r="G6065" s="135"/>
      <c r="H6065" s="135"/>
      <c r="I6065" s="135"/>
    </row>
    <row r="6066" spans="5:9" x14ac:dyDescent="0.25">
      <c r="E6066" s="135"/>
      <c r="F6066" s="135"/>
      <c r="G6066" s="135"/>
      <c r="H6066" s="135"/>
      <c r="I6066" s="135"/>
    </row>
    <row r="6067" spans="5:9" x14ac:dyDescent="0.25">
      <c r="E6067" s="135"/>
      <c r="F6067" s="135"/>
      <c r="G6067" s="135"/>
      <c r="H6067" s="135"/>
      <c r="I6067" s="135"/>
    </row>
    <row r="6068" spans="5:9" x14ac:dyDescent="0.25">
      <c r="E6068" s="135"/>
      <c r="F6068" s="135"/>
      <c r="G6068" s="135"/>
      <c r="H6068" s="135"/>
      <c r="I6068" s="135"/>
    </row>
    <row r="6069" spans="5:9" x14ac:dyDescent="0.25">
      <c r="E6069" s="135"/>
      <c r="F6069" s="135"/>
      <c r="G6069" s="135"/>
      <c r="H6069" s="135"/>
      <c r="I6069" s="135"/>
    </row>
    <row r="6070" spans="5:9" x14ac:dyDescent="0.25">
      <c r="E6070" s="135"/>
      <c r="F6070" s="135"/>
      <c r="G6070" s="135"/>
      <c r="H6070" s="135"/>
      <c r="I6070" s="135"/>
    </row>
    <row r="6071" spans="5:9" x14ac:dyDescent="0.25">
      <c r="E6071" s="135"/>
      <c r="F6071" s="135"/>
      <c r="G6071" s="135"/>
      <c r="H6071" s="135"/>
      <c r="I6071" s="135"/>
    </row>
    <row r="6072" spans="5:9" x14ac:dyDescent="0.25">
      <c r="E6072" s="135"/>
      <c r="F6072" s="135"/>
      <c r="G6072" s="135"/>
      <c r="H6072" s="135"/>
      <c r="I6072" s="135"/>
    </row>
    <row r="6073" spans="5:9" x14ac:dyDescent="0.25">
      <c r="E6073" s="135"/>
      <c r="F6073" s="135"/>
      <c r="G6073" s="135"/>
      <c r="H6073" s="135"/>
      <c r="I6073" s="135"/>
    </row>
    <row r="6074" spans="5:9" x14ac:dyDescent="0.25">
      <c r="E6074" s="135"/>
      <c r="F6074" s="135"/>
      <c r="G6074" s="135"/>
      <c r="H6074" s="135"/>
      <c r="I6074" s="135"/>
    </row>
    <row r="6075" spans="5:9" x14ac:dyDescent="0.25">
      <c r="E6075" s="135"/>
      <c r="F6075" s="135"/>
      <c r="G6075" s="135"/>
      <c r="H6075" s="135"/>
      <c r="I6075" s="135"/>
    </row>
    <row r="6076" spans="5:9" x14ac:dyDescent="0.25">
      <c r="E6076" s="135"/>
      <c r="F6076" s="135"/>
      <c r="G6076" s="135"/>
      <c r="H6076" s="135"/>
      <c r="I6076" s="135"/>
    </row>
    <row r="6077" spans="5:9" x14ac:dyDescent="0.25">
      <c r="E6077" s="135"/>
      <c r="F6077" s="135"/>
      <c r="G6077" s="135"/>
      <c r="H6077" s="135"/>
      <c r="I6077" s="135"/>
    </row>
    <row r="6078" spans="5:9" x14ac:dyDescent="0.25">
      <c r="E6078" s="135"/>
      <c r="F6078" s="135"/>
      <c r="G6078" s="135"/>
      <c r="H6078" s="135"/>
      <c r="I6078" s="135"/>
    </row>
    <row r="6079" spans="5:9" x14ac:dyDescent="0.25">
      <c r="E6079" s="135"/>
      <c r="F6079" s="135"/>
      <c r="G6079" s="135"/>
      <c r="H6079" s="135"/>
      <c r="I6079" s="135"/>
    </row>
    <row r="6080" spans="5:9" x14ac:dyDescent="0.25">
      <c r="E6080" s="135"/>
      <c r="F6080" s="135"/>
      <c r="G6080" s="135"/>
      <c r="H6080" s="135"/>
      <c r="I6080" s="135"/>
    </row>
    <row r="6081" spans="5:9" x14ac:dyDescent="0.25">
      <c r="E6081" s="135"/>
      <c r="F6081" s="135"/>
      <c r="G6081" s="135"/>
      <c r="H6081" s="135"/>
      <c r="I6081" s="135"/>
    </row>
    <row r="6082" spans="5:9" x14ac:dyDescent="0.25">
      <c r="E6082" s="135"/>
      <c r="F6082" s="135"/>
      <c r="G6082" s="135"/>
      <c r="H6082" s="135"/>
      <c r="I6082" s="135"/>
    </row>
    <row r="6083" spans="5:9" x14ac:dyDescent="0.25">
      <c r="E6083" s="135"/>
      <c r="F6083" s="135"/>
      <c r="G6083" s="135"/>
      <c r="H6083" s="135"/>
      <c r="I6083" s="135"/>
    </row>
    <row r="6084" spans="5:9" x14ac:dyDescent="0.25">
      <c r="E6084" s="135"/>
      <c r="F6084" s="135"/>
      <c r="G6084" s="135"/>
      <c r="H6084" s="135"/>
      <c r="I6084" s="135"/>
    </row>
    <row r="6085" spans="5:9" x14ac:dyDescent="0.25">
      <c r="E6085" s="135"/>
      <c r="F6085" s="135"/>
      <c r="G6085" s="135"/>
      <c r="H6085" s="135"/>
      <c r="I6085" s="135"/>
    </row>
    <row r="6086" spans="5:9" x14ac:dyDescent="0.25">
      <c r="E6086" s="135"/>
      <c r="F6086" s="135"/>
      <c r="G6086" s="135"/>
      <c r="H6086" s="135"/>
      <c r="I6086" s="135"/>
    </row>
    <row r="6087" spans="5:9" x14ac:dyDescent="0.25">
      <c r="E6087" s="135"/>
      <c r="F6087" s="135"/>
      <c r="G6087" s="135"/>
      <c r="H6087" s="135"/>
      <c r="I6087" s="135"/>
    </row>
    <row r="6088" spans="5:9" x14ac:dyDescent="0.25">
      <c r="E6088" s="135"/>
      <c r="F6088" s="135"/>
      <c r="G6088" s="135"/>
      <c r="H6088" s="135"/>
      <c r="I6088" s="135"/>
    </row>
    <row r="6089" spans="5:9" x14ac:dyDescent="0.25">
      <c r="E6089" s="135"/>
      <c r="F6089" s="135"/>
      <c r="G6089" s="135"/>
      <c r="H6089" s="135"/>
      <c r="I6089" s="135"/>
    </row>
    <row r="6090" spans="5:9" x14ac:dyDescent="0.25">
      <c r="E6090" s="135"/>
      <c r="F6090" s="135"/>
      <c r="G6090" s="135"/>
      <c r="H6090" s="135"/>
      <c r="I6090" s="135"/>
    </row>
    <row r="6091" spans="5:9" x14ac:dyDescent="0.25">
      <c r="E6091" s="135"/>
      <c r="F6091" s="135"/>
      <c r="G6091" s="135"/>
      <c r="H6091" s="135"/>
      <c r="I6091" s="135"/>
    </row>
    <row r="6092" spans="5:9" x14ac:dyDescent="0.25">
      <c r="E6092" s="135"/>
      <c r="F6092" s="135"/>
      <c r="G6092" s="135"/>
      <c r="H6092" s="135"/>
      <c r="I6092" s="135"/>
    </row>
    <row r="6093" spans="5:9" x14ac:dyDescent="0.25">
      <c r="E6093" s="135"/>
      <c r="F6093" s="135"/>
      <c r="G6093" s="135"/>
      <c r="H6093" s="135"/>
      <c r="I6093" s="135"/>
    </row>
    <row r="6094" spans="5:9" x14ac:dyDescent="0.25">
      <c r="E6094" s="135"/>
      <c r="F6094" s="135"/>
      <c r="G6094" s="135"/>
      <c r="H6094" s="135"/>
      <c r="I6094" s="135"/>
    </row>
    <row r="6095" spans="5:9" x14ac:dyDescent="0.25">
      <c r="E6095" s="135"/>
      <c r="F6095" s="135"/>
      <c r="G6095" s="135"/>
      <c r="H6095" s="135"/>
      <c r="I6095" s="135"/>
    </row>
    <row r="6096" spans="5:9" x14ac:dyDescent="0.25">
      <c r="E6096" s="135"/>
      <c r="F6096" s="135"/>
      <c r="G6096" s="135"/>
      <c r="H6096" s="135"/>
      <c r="I6096" s="135"/>
    </row>
    <row r="6097" spans="5:9" x14ac:dyDescent="0.25">
      <c r="E6097" s="135"/>
      <c r="F6097" s="135"/>
      <c r="G6097" s="135"/>
      <c r="H6097" s="135"/>
      <c r="I6097" s="135"/>
    </row>
    <row r="6098" spans="5:9" x14ac:dyDescent="0.25">
      <c r="E6098" s="135"/>
      <c r="F6098" s="135"/>
      <c r="G6098" s="135"/>
      <c r="H6098" s="135"/>
      <c r="I6098" s="135"/>
    </row>
    <row r="6099" spans="5:9" x14ac:dyDescent="0.25">
      <c r="E6099" s="135"/>
      <c r="F6099" s="135"/>
      <c r="G6099" s="135"/>
      <c r="H6099" s="135"/>
      <c r="I6099" s="135"/>
    </row>
    <row r="6100" spans="5:9" x14ac:dyDescent="0.25">
      <c r="E6100" s="135"/>
      <c r="F6100" s="135"/>
      <c r="G6100" s="135"/>
      <c r="H6100" s="135"/>
      <c r="I6100" s="135"/>
    </row>
    <row r="6101" spans="5:9" x14ac:dyDescent="0.25">
      <c r="E6101" s="135"/>
      <c r="F6101" s="135"/>
      <c r="G6101" s="135"/>
      <c r="H6101" s="135"/>
      <c r="I6101" s="135"/>
    </row>
    <row r="6102" spans="5:9" x14ac:dyDescent="0.25">
      <c r="E6102" s="135"/>
      <c r="F6102" s="135"/>
      <c r="G6102" s="135"/>
      <c r="H6102" s="135"/>
      <c r="I6102" s="135"/>
    </row>
    <row r="6103" spans="5:9" x14ac:dyDescent="0.25">
      <c r="E6103" s="135"/>
      <c r="F6103" s="135"/>
      <c r="G6103" s="135"/>
      <c r="H6103" s="135"/>
      <c r="I6103" s="135"/>
    </row>
    <row r="6104" spans="5:9" x14ac:dyDescent="0.25">
      <c r="E6104" s="135"/>
      <c r="F6104" s="135"/>
      <c r="G6104" s="135"/>
      <c r="H6104" s="135"/>
      <c r="I6104" s="135"/>
    </row>
    <row r="6105" spans="5:9" x14ac:dyDescent="0.25">
      <c r="E6105" s="135"/>
      <c r="F6105" s="135"/>
      <c r="G6105" s="135"/>
      <c r="H6105" s="135"/>
      <c r="I6105" s="135"/>
    </row>
    <row r="6106" spans="5:9" x14ac:dyDescent="0.25">
      <c r="E6106" s="135"/>
      <c r="F6106" s="135"/>
      <c r="G6106" s="135"/>
      <c r="H6106" s="135"/>
      <c r="I6106" s="135"/>
    </row>
    <row r="6107" spans="5:9" x14ac:dyDescent="0.25">
      <c r="E6107" s="135"/>
      <c r="F6107" s="135"/>
      <c r="G6107" s="135"/>
      <c r="H6107" s="135"/>
      <c r="I6107" s="135"/>
    </row>
    <row r="6108" spans="5:9" x14ac:dyDescent="0.25">
      <c r="E6108" s="135"/>
      <c r="F6108" s="135"/>
      <c r="G6108" s="135"/>
      <c r="H6108" s="135"/>
      <c r="I6108" s="135"/>
    </row>
    <row r="6109" spans="5:9" x14ac:dyDescent="0.25">
      <c r="E6109" s="135"/>
      <c r="F6109" s="135"/>
      <c r="G6109" s="135"/>
      <c r="H6109" s="135"/>
      <c r="I6109" s="135"/>
    </row>
    <row r="6110" spans="5:9" x14ac:dyDescent="0.25">
      <c r="E6110" s="135"/>
      <c r="F6110" s="135"/>
      <c r="G6110" s="135"/>
      <c r="H6110" s="135"/>
      <c r="I6110" s="135"/>
    </row>
    <row r="6111" spans="5:9" x14ac:dyDescent="0.25">
      <c r="E6111" s="135"/>
      <c r="F6111" s="135"/>
      <c r="G6111" s="135"/>
      <c r="H6111" s="135"/>
      <c r="I6111" s="135"/>
    </row>
    <row r="6112" spans="5:9" x14ac:dyDescent="0.25">
      <c r="E6112" s="135"/>
      <c r="F6112" s="135"/>
      <c r="G6112" s="135"/>
      <c r="H6112" s="135"/>
      <c r="I6112" s="135"/>
    </row>
    <row r="6113" spans="5:9" x14ac:dyDescent="0.25">
      <c r="E6113" s="135"/>
      <c r="F6113" s="135"/>
      <c r="G6113" s="135"/>
      <c r="H6113" s="135"/>
      <c r="I6113" s="135"/>
    </row>
    <row r="6114" spans="5:9" x14ac:dyDescent="0.25">
      <c r="E6114" s="135"/>
      <c r="F6114" s="135"/>
      <c r="G6114" s="135"/>
      <c r="H6114" s="135"/>
      <c r="I6114" s="135"/>
    </row>
    <row r="6115" spans="5:9" x14ac:dyDescent="0.25">
      <c r="E6115" s="135"/>
      <c r="F6115" s="135"/>
      <c r="G6115" s="135"/>
      <c r="H6115" s="135"/>
      <c r="I6115" s="135"/>
    </row>
    <row r="6116" spans="5:9" x14ac:dyDescent="0.25">
      <c r="E6116" s="135"/>
      <c r="F6116" s="135"/>
      <c r="G6116" s="135"/>
      <c r="H6116" s="135"/>
      <c r="I6116" s="135"/>
    </row>
    <row r="6117" spans="5:9" x14ac:dyDescent="0.25">
      <c r="E6117" s="135"/>
      <c r="F6117" s="135"/>
      <c r="G6117" s="135"/>
      <c r="H6117" s="135"/>
      <c r="I6117" s="135"/>
    </row>
    <row r="6118" spans="5:9" x14ac:dyDescent="0.25">
      <c r="E6118" s="135"/>
      <c r="F6118" s="135"/>
      <c r="G6118" s="135"/>
      <c r="H6118" s="135"/>
      <c r="I6118" s="135"/>
    </row>
    <row r="6119" spans="5:9" x14ac:dyDescent="0.25">
      <c r="E6119" s="135"/>
      <c r="F6119" s="135"/>
      <c r="G6119" s="135"/>
      <c r="H6119" s="135"/>
      <c r="I6119" s="135"/>
    </row>
    <row r="6120" spans="5:9" x14ac:dyDescent="0.25">
      <c r="E6120" s="135"/>
      <c r="F6120" s="135"/>
      <c r="G6120" s="135"/>
      <c r="H6120" s="135"/>
      <c r="I6120" s="135"/>
    </row>
    <row r="6121" spans="5:9" x14ac:dyDescent="0.25">
      <c r="E6121" s="135"/>
      <c r="F6121" s="135"/>
      <c r="G6121" s="135"/>
      <c r="H6121" s="135"/>
      <c r="I6121" s="135"/>
    </row>
    <row r="6122" spans="5:9" x14ac:dyDescent="0.25">
      <c r="E6122" s="135"/>
      <c r="F6122" s="135"/>
      <c r="G6122" s="135"/>
      <c r="H6122" s="135"/>
      <c r="I6122" s="135"/>
    </row>
    <row r="6123" spans="5:9" x14ac:dyDescent="0.25">
      <c r="E6123" s="135"/>
      <c r="F6123" s="135"/>
      <c r="G6123" s="135"/>
      <c r="H6123" s="135"/>
      <c r="I6123" s="135"/>
    </row>
    <row r="6124" spans="5:9" x14ac:dyDescent="0.25">
      <c r="E6124" s="135"/>
      <c r="F6124" s="135"/>
      <c r="G6124" s="135"/>
      <c r="H6124" s="135"/>
      <c r="I6124" s="135"/>
    </row>
    <row r="6125" spans="5:9" x14ac:dyDescent="0.25">
      <c r="E6125" s="135"/>
      <c r="F6125" s="135"/>
      <c r="G6125" s="135"/>
      <c r="H6125" s="135"/>
      <c r="I6125" s="135"/>
    </row>
    <row r="6126" spans="5:9" x14ac:dyDescent="0.25">
      <c r="E6126" s="135"/>
      <c r="F6126" s="135"/>
      <c r="G6126" s="135"/>
      <c r="H6126" s="135"/>
      <c r="I6126" s="135"/>
    </row>
    <row r="6127" spans="5:9" x14ac:dyDescent="0.25">
      <c r="E6127" s="135"/>
      <c r="F6127" s="135"/>
      <c r="G6127" s="135"/>
      <c r="H6127" s="135"/>
      <c r="I6127" s="135"/>
    </row>
    <row r="6128" spans="5:9" x14ac:dyDescent="0.25">
      <c r="E6128" s="135"/>
      <c r="F6128" s="135"/>
      <c r="G6128" s="135"/>
      <c r="H6128" s="135"/>
      <c r="I6128" s="135"/>
    </row>
    <row r="6129" spans="5:9" x14ac:dyDescent="0.25">
      <c r="E6129" s="135"/>
      <c r="F6129" s="135"/>
      <c r="G6129" s="135"/>
      <c r="H6129" s="135"/>
      <c r="I6129" s="135"/>
    </row>
    <row r="6130" spans="5:9" x14ac:dyDescent="0.25">
      <c r="E6130" s="135"/>
      <c r="F6130" s="135"/>
      <c r="G6130" s="135"/>
      <c r="H6130" s="135"/>
      <c r="I6130" s="135"/>
    </row>
    <row r="6131" spans="5:9" x14ac:dyDescent="0.25">
      <c r="E6131" s="135"/>
      <c r="F6131" s="135"/>
      <c r="G6131" s="135"/>
      <c r="H6131" s="135"/>
      <c r="I6131" s="135"/>
    </row>
    <row r="6132" spans="5:9" x14ac:dyDescent="0.25">
      <c r="E6132" s="135"/>
      <c r="F6132" s="135"/>
      <c r="G6132" s="135"/>
      <c r="H6132" s="135"/>
      <c r="I6132" s="135"/>
    </row>
    <row r="6133" spans="5:9" x14ac:dyDescent="0.25">
      <c r="E6133" s="135"/>
      <c r="F6133" s="135"/>
      <c r="G6133" s="135"/>
      <c r="H6133" s="135"/>
      <c r="I6133" s="135"/>
    </row>
    <row r="6134" spans="5:9" x14ac:dyDescent="0.25">
      <c r="E6134" s="135"/>
      <c r="F6134" s="135"/>
      <c r="G6134" s="135"/>
      <c r="H6134" s="135"/>
      <c r="I6134" s="135"/>
    </row>
    <row r="6135" spans="5:9" x14ac:dyDescent="0.25">
      <c r="E6135" s="135"/>
      <c r="F6135" s="135"/>
      <c r="G6135" s="135"/>
      <c r="H6135" s="135"/>
      <c r="I6135" s="135"/>
    </row>
    <row r="6136" spans="5:9" x14ac:dyDescent="0.25">
      <c r="E6136" s="135"/>
      <c r="F6136" s="135"/>
      <c r="G6136" s="135"/>
      <c r="H6136" s="135"/>
      <c r="I6136" s="135"/>
    </row>
    <row r="6137" spans="5:9" x14ac:dyDescent="0.25">
      <c r="E6137" s="135"/>
      <c r="F6137" s="135"/>
      <c r="G6137" s="135"/>
      <c r="H6137" s="135"/>
      <c r="I6137" s="135"/>
    </row>
    <row r="6138" spans="5:9" x14ac:dyDescent="0.25">
      <c r="E6138" s="135"/>
      <c r="F6138" s="135"/>
      <c r="G6138" s="135"/>
      <c r="H6138" s="135"/>
      <c r="I6138" s="135"/>
    </row>
    <row r="6139" spans="5:9" x14ac:dyDescent="0.25">
      <c r="E6139" s="135"/>
      <c r="F6139" s="135"/>
      <c r="G6139" s="135"/>
      <c r="H6139" s="135"/>
      <c r="I6139" s="135"/>
    </row>
    <row r="6140" spans="5:9" x14ac:dyDescent="0.25">
      <c r="E6140" s="135"/>
      <c r="F6140" s="135"/>
      <c r="G6140" s="135"/>
      <c r="H6140" s="135"/>
      <c r="I6140" s="135"/>
    </row>
    <row r="6141" spans="5:9" x14ac:dyDescent="0.25">
      <c r="E6141" s="135"/>
      <c r="F6141" s="135"/>
      <c r="G6141" s="135"/>
      <c r="H6141" s="135"/>
      <c r="I6141" s="135"/>
    </row>
    <row r="6142" spans="5:9" x14ac:dyDescent="0.25">
      <c r="E6142" s="135"/>
      <c r="F6142" s="135"/>
      <c r="G6142" s="135"/>
      <c r="H6142" s="135"/>
      <c r="I6142" s="135"/>
    </row>
    <row r="6143" spans="5:9" x14ac:dyDescent="0.25">
      <c r="E6143" s="135"/>
      <c r="F6143" s="135"/>
      <c r="G6143" s="135"/>
      <c r="H6143" s="135"/>
      <c r="I6143" s="135"/>
    </row>
    <row r="6144" spans="5:9" x14ac:dyDescent="0.25">
      <c r="E6144" s="135"/>
      <c r="F6144" s="135"/>
      <c r="G6144" s="135"/>
      <c r="H6144" s="135"/>
      <c r="I6144" s="135"/>
    </row>
    <row r="6145" spans="5:9" x14ac:dyDescent="0.25">
      <c r="E6145" s="135"/>
      <c r="F6145" s="135"/>
      <c r="G6145" s="135"/>
      <c r="H6145" s="135"/>
      <c r="I6145" s="135"/>
    </row>
    <row r="6146" spans="5:9" x14ac:dyDescent="0.25">
      <c r="E6146" s="135"/>
      <c r="F6146" s="135"/>
      <c r="G6146" s="135"/>
      <c r="H6146" s="135"/>
      <c r="I6146" s="135"/>
    </row>
    <row r="6147" spans="5:9" x14ac:dyDescent="0.25">
      <c r="E6147" s="135"/>
      <c r="F6147" s="135"/>
      <c r="G6147" s="135"/>
      <c r="H6147" s="135"/>
      <c r="I6147" s="135"/>
    </row>
    <row r="6148" spans="5:9" x14ac:dyDescent="0.25">
      <c r="E6148" s="135"/>
      <c r="F6148" s="135"/>
      <c r="G6148" s="135"/>
      <c r="H6148" s="135"/>
      <c r="I6148" s="135"/>
    </row>
    <row r="6149" spans="5:9" x14ac:dyDescent="0.25">
      <c r="E6149" s="135"/>
      <c r="F6149" s="135"/>
      <c r="G6149" s="135"/>
      <c r="H6149" s="135"/>
      <c r="I6149" s="135"/>
    </row>
    <row r="6150" spans="5:9" x14ac:dyDescent="0.25">
      <c r="E6150" s="135"/>
      <c r="F6150" s="135"/>
      <c r="G6150" s="135"/>
      <c r="H6150" s="135"/>
      <c r="I6150" s="135"/>
    </row>
    <row r="6151" spans="5:9" x14ac:dyDescent="0.25">
      <c r="E6151" s="135"/>
      <c r="F6151" s="135"/>
      <c r="G6151" s="135"/>
      <c r="H6151" s="135"/>
      <c r="I6151" s="135"/>
    </row>
    <row r="6152" spans="5:9" x14ac:dyDescent="0.25">
      <c r="E6152" s="135"/>
      <c r="F6152" s="135"/>
      <c r="G6152" s="135"/>
      <c r="H6152" s="135"/>
      <c r="I6152" s="135"/>
    </row>
    <row r="6153" spans="5:9" x14ac:dyDescent="0.25">
      <c r="E6153" s="135"/>
      <c r="F6153" s="135"/>
      <c r="G6153" s="135"/>
      <c r="H6153" s="135"/>
      <c r="I6153" s="135"/>
    </row>
    <row r="6154" spans="5:9" x14ac:dyDescent="0.25">
      <c r="E6154" s="135"/>
      <c r="F6154" s="135"/>
      <c r="G6154" s="135"/>
      <c r="H6154" s="135"/>
      <c r="I6154" s="135"/>
    </row>
    <row r="6155" spans="5:9" x14ac:dyDescent="0.25">
      <c r="E6155" s="135"/>
      <c r="F6155" s="135"/>
      <c r="G6155" s="135"/>
      <c r="H6155" s="135"/>
      <c r="I6155" s="135"/>
    </row>
    <row r="6156" spans="5:9" x14ac:dyDescent="0.25">
      <c r="E6156" s="135"/>
      <c r="F6156" s="135"/>
      <c r="G6156" s="135"/>
      <c r="H6156" s="135"/>
      <c r="I6156" s="135"/>
    </row>
    <row r="6157" spans="5:9" x14ac:dyDescent="0.25">
      <c r="E6157" s="135"/>
      <c r="F6157" s="135"/>
      <c r="G6157" s="135"/>
      <c r="H6157" s="135"/>
      <c r="I6157" s="135"/>
    </row>
    <row r="6158" spans="5:9" x14ac:dyDescent="0.25">
      <c r="E6158" s="135"/>
      <c r="F6158" s="135"/>
      <c r="G6158" s="135"/>
      <c r="H6158" s="135"/>
      <c r="I6158" s="135"/>
    </row>
    <row r="6159" spans="5:9" x14ac:dyDescent="0.25">
      <c r="E6159" s="135"/>
      <c r="F6159" s="135"/>
      <c r="G6159" s="135"/>
      <c r="H6159" s="135"/>
      <c r="I6159" s="135"/>
    </row>
    <row r="6160" spans="5:9" x14ac:dyDescent="0.25">
      <c r="E6160" s="135"/>
      <c r="F6160" s="135"/>
      <c r="G6160" s="135"/>
      <c r="H6160" s="135"/>
      <c r="I6160" s="135"/>
    </row>
    <row r="6161" spans="5:9" x14ac:dyDescent="0.25">
      <c r="E6161" s="135"/>
      <c r="F6161" s="135"/>
      <c r="G6161" s="135"/>
      <c r="H6161" s="135"/>
      <c r="I6161" s="135"/>
    </row>
    <row r="6162" spans="5:9" x14ac:dyDescent="0.25">
      <c r="E6162" s="135"/>
      <c r="F6162" s="135"/>
      <c r="G6162" s="135"/>
      <c r="H6162" s="135"/>
      <c r="I6162" s="135"/>
    </row>
    <row r="6163" spans="5:9" x14ac:dyDescent="0.25">
      <c r="E6163" s="135"/>
      <c r="F6163" s="135"/>
      <c r="G6163" s="135"/>
      <c r="H6163" s="135"/>
      <c r="I6163" s="135"/>
    </row>
    <row r="6164" spans="5:9" x14ac:dyDescent="0.25">
      <c r="E6164" s="135"/>
      <c r="F6164" s="135"/>
      <c r="G6164" s="135"/>
      <c r="H6164" s="135"/>
      <c r="I6164" s="135"/>
    </row>
    <row r="6165" spans="5:9" x14ac:dyDescent="0.25">
      <c r="E6165" s="135"/>
      <c r="F6165" s="135"/>
      <c r="G6165" s="135"/>
      <c r="H6165" s="135"/>
      <c r="I6165" s="135"/>
    </row>
    <row r="6166" spans="5:9" x14ac:dyDescent="0.25">
      <c r="E6166" s="135"/>
      <c r="F6166" s="135"/>
      <c r="G6166" s="135"/>
      <c r="H6166" s="135"/>
      <c r="I6166" s="135"/>
    </row>
    <row r="6167" spans="5:9" x14ac:dyDescent="0.25">
      <c r="E6167" s="135"/>
      <c r="F6167" s="135"/>
      <c r="G6167" s="135"/>
      <c r="H6167" s="135"/>
      <c r="I6167" s="135"/>
    </row>
    <row r="6168" spans="5:9" x14ac:dyDescent="0.25">
      <c r="E6168" s="135"/>
      <c r="F6168" s="135"/>
      <c r="G6168" s="135"/>
      <c r="H6168" s="135"/>
      <c r="I6168" s="135"/>
    </row>
    <row r="6169" spans="5:9" x14ac:dyDescent="0.25">
      <c r="E6169" s="135"/>
      <c r="F6169" s="135"/>
      <c r="G6169" s="135"/>
      <c r="H6169" s="135"/>
      <c r="I6169" s="135"/>
    </row>
    <row r="6170" spans="5:9" x14ac:dyDescent="0.25">
      <c r="E6170" s="135"/>
      <c r="F6170" s="135"/>
      <c r="G6170" s="135"/>
      <c r="H6170" s="135"/>
      <c r="I6170" s="135"/>
    </row>
    <row r="6171" spans="5:9" x14ac:dyDescent="0.25">
      <c r="E6171" s="135"/>
      <c r="F6171" s="135"/>
      <c r="G6171" s="135"/>
      <c r="H6171" s="135"/>
      <c r="I6171" s="135"/>
    </row>
    <row r="6172" spans="5:9" x14ac:dyDescent="0.25">
      <c r="E6172" s="135"/>
      <c r="F6172" s="135"/>
      <c r="G6172" s="135"/>
      <c r="H6172" s="135"/>
      <c r="I6172" s="135"/>
    </row>
    <row r="6173" spans="5:9" x14ac:dyDescent="0.25">
      <c r="E6173" s="135"/>
      <c r="F6173" s="135"/>
      <c r="G6173" s="135"/>
      <c r="H6173" s="135"/>
      <c r="I6173" s="135"/>
    </row>
    <row r="6174" spans="5:9" x14ac:dyDescent="0.25">
      <c r="E6174" s="135"/>
      <c r="F6174" s="135"/>
      <c r="G6174" s="135"/>
      <c r="H6174" s="135"/>
      <c r="I6174" s="135"/>
    </row>
    <row r="6175" spans="5:9" x14ac:dyDescent="0.25">
      <c r="E6175" s="135"/>
      <c r="F6175" s="135"/>
      <c r="G6175" s="135"/>
      <c r="H6175" s="135"/>
      <c r="I6175" s="135"/>
    </row>
    <row r="6176" spans="5:9" x14ac:dyDescent="0.25">
      <c r="E6176" s="135"/>
      <c r="F6176" s="135"/>
      <c r="G6176" s="135"/>
      <c r="H6176" s="135"/>
      <c r="I6176" s="135"/>
    </row>
    <row r="6177" spans="5:9" x14ac:dyDescent="0.25">
      <c r="E6177" s="135"/>
      <c r="F6177" s="135"/>
      <c r="G6177" s="135"/>
      <c r="H6177" s="135"/>
      <c r="I6177" s="135"/>
    </row>
    <row r="6178" spans="5:9" x14ac:dyDescent="0.25">
      <c r="E6178" s="135"/>
      <c r="F6178" s="135"/>
      <c r="G6178" s="135"/>
      <c r="H6178" s="135"/>
      <c r="I6178" s="135"/>
    </row>
    <row r="6179" spans="5:9" x14ac:dyDescent="0.25">
      <c r="E6179" s="135"/>
      <c r="F6179" s="135"/>
      <c r="G6179" s="135"/>
      <c r="H6179" s="135"/>
      <c r="I6179" s="135"/>
    </row>
    <row r="6180" spans="5:9" x14ac:dyDescent="0.25">
      <c r="E6180" s="135"/>
      <c r="F6180" s="135"/>
      <c r="G6180" s="135"/>
      <c r="H6180" s="135"/>
      <c r="I6180" s="135"/>
    </row>
    <row r="6181" spans="5:9" x14ac:dyDescent="0.25">
      <c r="E6181" s="135"/>
      <c r="F6181" s="135"/>
      <c r="G6181" s="135"/>
      <c r="H6181" s="135"/>
      <c r="I6181" s="135"/>
    </row>
    <row r="6182" spans="5:9" x14ac:dyDescent="0.25">
      <c r="E6182" s="135"/>
      <c r="F6182" s="135"/>
      <c r="G6182" s="135"/>
      <c r="H6182" s="135"/>
      <c r="I6182" s="135"/>
    </row>
    <row r="6183" spans="5:9" x14ac:dyDescent="0.25">
      <c r="E6183" s="135"/>
      <c r="F6183" s="135"/>
      <c r="G6183" s="135"/>
      <c r="H6183" s="135"/>
      <c r="I6183" s="135"/>
    </row>
    <row r="6184" spans="5:9" x14ac:dyDescent="0.25">
      <c r="E6184" s="135"/>
      <c r="F6184" s="135"/>
      <c r="G6184" s="135"/>
      <c r="H6184" s="135"/>
      <c r="I6184" s="135"/>
    </row>
    <row r="6185" spans="5:9" x14ac:dyDescent="0.25">
      <c r="E6185" s="135"/>
      <c r="F6185" s="135"/>
      <c r="G6185" s="135"/>
      <c r="H6185" s="135"/>
      <c r="I6185" s="135"/>
    </row>
    <row r="6186" spans="5:9" x14ac:dyDescent="0.25">
      <c r="E6186" s="135"/>
      <c r="F6186" s="135"/>
      <c r="G6186" s="135"/>
      <c r="H6186" s="135"/>
      <c r="I6186" s="135"/>
    </row>
    <row r="6187" spans="5:9" x14ac:dyDescent="0.25">
      <c r="E6187" s="135"/>
      <c r="F6187" s="135"/>
      <c r="G6187" s="135"/>
      <c r="H6187" s="135"/>
      <c r="I6187" s="135"/>
    </row>
    <row r="6188" spans="5:9" x14ac:dyDescent="0.25">
      <c r="E6188" s="135"/>
      <c r="F6188" s="135"/>
      <c r="G6188" s="135"/>
      <c r="H6188" s="135"/>
      <c r="I6188" s="135"/>
    </row>
    <row r="6189" spans="5:9" x14ac:dyDescent="0.25">
      <c r="E6189" s="135"/>
      <c r="F6189" s="135"/>
      <c r="G6189" s="135"/>
      <c r="H6189" s="135"/>
      <c r="I6189" s="135"/>
    </row>
    <row r="6190" spans="5:9" x14ac:dyDescent="0.25">
      <c r="E6190" s="135"/>
      <c r="F6190" s="135"/>
      <c r="G6190" s="135"/>
      <c r="H6190" s="135"/>
      <c r="I6190" s="135"/>
    </row>
    <row r="6191" spans="5:9" x14ac:dyDescent="0.25">
      <c r="E6191" s="135"/>
      <c r="F6191" s="135"/>
      <c r="G6191" s="135"/>
      <c r="H6191" s="135"/>
      <c r="I6191" s="135"/>
    </row>
    <row r="6192" spans="5:9" x14ac:dyDescent="0.25">
      <c r="E6192" s="135"/>
      <c r="F6192" s="135"/>
      <c r="G6192" s="135"/>
      <c r="H6192" s="135"/>
      <c r="I6192" s="135"/>
    </row>
    <row r="6193" spans="5:9" x14ac:dyDescent="0.25">
      <c r="E6193" s="135"/>
      <c r="F6193" s="135"/>
      <c r="G6193" s="135"/>
      <c r="H6193" s="135"/>
      <c r="I6193" s="135"/>
    </row>
    <row r="6194" spans="5:9" x14ac:dyDescent="0.25">
      <c r="E6194" s="135"/>
      <c r="F6194" s="135"/>
      <c r="G6194" s="135"/>
      <c r="H6194" s="135"/>
      <c r="I6194" s="135"/>
    </row>
    <row r="6195" spans="5:9" x14ac:dyDescent="0.25">
      <c r="E6195" s="135"/>
      <c r="F6195" s="135"/>
      <c r="G6195" s="135"/>
      <c r="H6195" s="135"/>
      <c r="I6195" s="135"/>
    </row>
    <row r="6196" spans="5:9" x14ac:dyDescent="0.25">
      <c r="E6196" s="135"/>
      <c r="F6196" s="135"/>
      <c r="G6196" s="135"/>
      <c r="H6196" s="135"/>
      <c r="I6196" s="135"/>
    </row>
    <row r="6197" spans="5:9" x14ac:dyDescent="0.25">
      <c r="E6197" s="135"/>
      <c r="F6197" s="135"/>
      <c r="G6197" s="135"/>
      <c r="H6197" s="135"/>
      <c r="I6197" s="135"/>
    </row>
    <row r="6198" spans="5:9" x14ac:dyDescent="0.25">
      <c r="E6198" s="135"/>
      <c r="F6198" s="135"/>
      <c r="G6198" s="135"/>
      <c r="H6198" s="135"/>
      <c r="I6198" s="135"/>
    </row>
    <row r="6199" spans="5:9" x14ac:dyDescent="0.25">
      <c r="E6199" s="135"/>
      <c r="F6199" s="135"/>
      <c r="G6199" s="135"/>
      <c r="H6199" s="135"/>
      <c r="I6199" s="135"/>
    </row>
    <row r="6200" spans="5:9" x14ac:dyDescent="0.25">
      <c r="E6200" s="135"/>
      <c r="F6200" s="135"/>
      <c r="G6200" s="135"/>
      <c r="H6200" s="135"/>
      <c r="I6200" s="135"/>
    </row>
    <row r="6201" spans="5:9" x14ac:dyDescent="0.25">
      <c r="E6201" s="135"/>
      <c r="F6201" s="135"/>
      <c r="G6201" s="135"/>
      <c r="H6201" s="135"/>
      <c r="I6201" s="135"/>
    </row>
    <row r="6202" spans="5:9" x14ac:dyDescent="0.25">
      <c r="E6202" s="135"/>
      <c r="F6202" s="135"/>
      <c r="G6202" s="135"/>
      <c r="H6202" s="135"/>
      <c r="I6202" s="135"/>
    </row>
    <row r="6203" spans="5:9" x14ac:dyDescent="0.25">
      <c r="E6203" s="135"/>
      <c r="F6203" s="135"/>
      <c r="G6203" s="135"/>
      <c r="H6203" s="135"/>
      <c r="I6203" s="135"/>
    </row>
    <row r="6204" spans="5:9" x14ac:dyDescent="0.25">
      <c r="E6204" s="135"/>
      <c r="F6204" s="135"/>
      <c r="G6204" s="135"/>
      <c r="H6204" s="135"/>
      <c r="I6204" s="135"/>
    </row>
    <row r="6205" spans="5:9" x14ac:dyDescent="0.25">
      <c r="E6205" s="135"/>
      <c r="F6205" s="135"/>
      <c r="G6205" s="135"/>
      <c r="H6205" s="135"/>
      <c r="I6205" s="135"/>
    </row>
    <row r="6206" spans="5:9" x14ac:dyDescent="0.25">
      <c r="E6206" s="135"/>
      <c r="F6206" s="135"/>
      <c r="G6206" s="135"/>
      <c r="H6206" s="135"/>
      <c r="I6206" s="135"/>
    </row>
    <row r="6207" spans="5:9" x14ac:dyDescent="0.25">
      <c r="E6207" s="135"/>
      <c r="F6207" s="135"/>
      <c r="G6207" s="135"/>
      <c r="H6207" s="135"/>
      <c r="I6207" s="135"/>
    </row>
    <row r="6208" spans="5:9" x14ac:dyDescent="0.25">
      <c r="E6208" s="135"/>
      <c r="F6208" s="135"/>
      <c r="G6208" s="135"/>
      <c r="H6208" s="135"/>
      <c r="I6208" s="135"/>
    </row>
    <row r="6209" spans="5:9" x14ac:dyDescent="0.25">
      <c r="E6209" s="135"/>
      <c r="F6209" s="135"/>
      <c r="G6209" s="135"/>
      <c r="H6209" s="135"/>
      <c r="I6209" s="135"/>
    </row>
    <row r="6210" spans="5:9" x14ac:dyDescent="0.25">
      <c r="E6210" s="135"/>
      <c r="F6210" s="135"/>
      <c r="G6210" s="135"/>
      <c r="H6210" s="135"/>
      <c r="I6210" s="135"/>
    </row>
    <row r="6211" spans="5:9" x14ac:dyDescent="0.25">
      <c r="E6211" s="135"/>
      <c r="F6211" s="135"/>
      <c r="G6211" s="135"/>
      <c r="H6211" s="135"/>
      <c r="I6211" s="135"/>
    </row>
    <row r="6212" spans="5:9" x14ac:dyDescent="0.25">
      <c r="E6212" s="135"/>
      <c r="F6212" s="135"/>
      <c r="G6212" s="135"/>
      <c r="H6212" s="135"/>
      <c r="I6212" s="135"/>
    </row>
    <row r="6213" spans="5:9" x14ac:dyDescent="0.25">
      <c r="E6213" s="135"/>
      <c r="F6213" s="135"/>
      <c r="G6213" s="135"/>
      <c r="H6213" s="135"/>
      <c r="I6213" s="135"/>
    </row>
    <row r="6214" spans="5:9" x14ac:dyDescent="0.25">
      <c r="E6214" s="135"/>
      <c r="F6214" s="135"/>
      <c r="G6214" s="135"/>
      <c r="H6214" s="135"/>
      <c r="I6214" s="135"/>
    </row>
    <row r="6215" spans="5:9" x14ac:dyDescent="0.25">
      <c r="E6215" s="135"/>
      <c r="F6215" s="135"/>
      <c r="G6215" s="135"/>
      <c r="H6215" s="135"/>
      <c r="I6215" s="135"/>
    </row>
    <row r="6216" spans="5:9" x14ac:dyDescent="0.25">
      <c r="E6216" s="135"/>
      <c r="F6216" s="135"/>
      <c r="G6216" s="135"/>
      <c r="H6216" s="135"/>
      <c r="I6216" s="135"/>
    </row>
    <row r="6217" spans="5:9" x14ac:dyDescent="0.25">
      <c r="E6217" s="135"/>
      <c r="F6217" s="135"/>
      <c r="G6217" s="135"/>
      <c r="H6217" s="135"/>
      <c r="I6217" s="135"/>
    </row>
    <row r="6218" spans="5:9" x14ac:dyDescent="0.25">
      <c r="E6218" s="135"/>
      <c r="F6218" s="135"/>
      <c r="G6218" s="135"/>
      <c r="H6218" s="135"/>
      <c r="I6218" s="135"/>
    </row>
    <row r="6219" spans="5:9" x14ac:dyDescent="0.25">
      <c r="E6219" s="135"/>
      <c r="F6219" s="135"/>
      <c r="G6219" s="135"/>
      <c r="H6219" s="135"/>
      <c r="I6219" s="135"/>
    </row>
    <row r="6220" spans="5:9" x14ac:dyDescent="0.25">
      <c r="E6220" s="135"/>
      <c r="F6220" s="135"/>
      <c r="G6220" s="135"/>
      <c r="H6220" s="135"/>
      <c r="I6220" s="135"/>
    </row>
    <row r="6221" spans="5:9" x14ac:dyDescent="0.25">
      <c r="E6221" s="135"/>
      <c r="F6221" s="135"/>
      <c r="G6221" s="135"/>
      <c r="H6221" s="135"/>
      <c r="I6221" s="135"/>
    </row>
    <row r="6222" spans="5:9" x14ac:dyDescent="0.25">
      <c r="E6222" s="135"/>
      <c r="F6222" s="135"/>
      <c r="G6222" s="135"/>
      <c r="H6222" s="135"/>
      <c r="I6222" s="135"/>
    </row>
    <row r="6223" spans="5:9" x14ac:dyDescent="0.25">
      <c r="E6223" s="135"/>
      <c r="F6223" s="135"/>
      <c r="G6223" s="135"/>
      <c r="H6223" s="135"/>
      <c r="I6223" s="135"/>
    </row>
    <row r="6224" spans="5:9" x14ac:dyDescent="0.25">
      <c r="E6224" s="135"/>
      <c r="F6224" s="135"/>
      <c r="G6224" s="135"/>
      <c r="H6224" s="135"/>
      <c r="I6224" s="135"/>
    </row>
    <row r="6225" spans="5:9" x14ac:dyDescent="0.25">
      <c r="E6225" s="135"/>
      <c r="F6225" s="135"/>
      <c r="G6225" s="135"/>
      <c r="H6225" s="135"/>
      <c r="I6225" s="135"/>
    </row>
    <row r="6226" spans="5:9" x14ac:dyDescent="0.25">
      <c r="E6226" s="135"/>
      <c r="F6226" s="135"/>
      <c r="G6226" s="135"/>
      <c r="H6226" s="135"/>
      <c r="I6226" s="135"/>
    </row>
    <row r="6227" spans="5:9" x14ac:dyDescent="0.25">
      <c r="E6227" s="135"/>
      <c r="F6227" s="135"/>
      <c r="G6227" s="135"/>
      <c r="H6227" s="135"/>
      <c r="I6227" s="135"/>
    </row>
    <row r="6228" spans="5:9" x14ac:dyDescent="0.25">
      <c r="E6228" s="135"/>
      <c r="F6228" s="135"/>
      <c r="G6228" s="135"/>
      <c r="H6228" s="135"/>
      <c r="I6228" s="135"/>
    </row>
    <row r="6229" spans="5:9" x14ac:dyDescent="0.25">
      <c r="E6229" s="135"/>
      <c r="F6229" s="135"/>
      <c r="G6229" s="135"/>
      <c r="H6229" s="135"/>
      <c r="I6229" s="135"/>
    </row>
    <row r="6230" spans="5:9" x14ac:dyDescent="0.25">
      <c r="E6230" s="135"/>
      <c r="F6230" s="135"/>
      <c r="G6230" s="135"/>
      <c r="H6230" s="135"/>
      <c r="I6230" s="135"/>
    </row>
    <row r="6231" spans="5:9" x14ac:dyDescent="0.25">
      <c r="E6231" s="135"/>
      <c r="F6231" s="135"/>
      <c r="G6231" s="135"/>
      <c r="H6231" s="135"/>
      <c r="I6231" s="135"/>
    </row>
    <row r="6232" spans="5:9" x14ac:dyDescent="0.25">
      <c r="E6232" s="135"/>
      <c r="F6232" s="135"/>
      <c r="G6232" s="135"/>
      <c r="H6232" s="135"/>
      <c r="I6232" s="135"/>
    </row>
    <row r="6233" spans="5:9" x14ac:dyDescent="0.25">
      <c r="E6233" s="135"/>
      <c r="F6233" s="135"/>
      <c r="G6233" s="135"/>
      <c r="H6233" s="135"/>
      <c r="I6233" s="135"/>
    </row>
    <row r="6234" spans="5:9" x14ac:dyDescent="0.25">
      <c r="E6234" s="135"/>
      <c r="F6234" s="135"/>
      <c r="G6234" s="135"/>
      <c r="H6234" s="135"/>
      <c r="I6234" s="135"/>
    </row>
    <row r="6235" spans="5:9" x14ac:dyDescent="0.25">
      <c r="E6235" s="135"/>
      <c r="F6235" s="135"/>
      <c r="G6235" s="135"/>
      <c r="H6235" s="135"/>
      <c r="I6235" s="135"/>
    </row>
    <row r="6236" spans="5:9" x14ac:dyDescent="0.25">
      <c r="E6236" s="135"/>
      <c r="F6236" s="135"/>
      <c r="G6236" s="135"/>
      <c r="H6236" s="135"/>
      <c r="I6236" s="135"/>
    </row>
    <row r="6237" spans="5:9" x14ac:dyDescent="0.25">
      <c r="E6237" s="135"/>
      <c r="F6237" s="135"/>
      <c r="G6237" s="135"/>
      <c r="H6237" s="135"/>
      <c r="I6237" s="135"/>
    </row>
    <row r="6238" spans="5:9" x14ac:dyDescent="0.25">
      <c r="E6238" s="135"/>
      <c r="F6238" s="135"/>
      <c r="G6238" s="135"/>
      <c r="H6238" s="135"/>
      <c r="I6238" s="135"/>
    </row>
    <row r="6239" spans="5:9" x14ac:dyDescent="0.25">
      <c r="E6239" s="135"/>
      <c r="F6239" s="135"/>
      <c r="G6239" s="135"/>
      <c r="H6239" s="135"/>
      <c r="I6239" s="135"/>
    </row>
    <row r="6240" spans="5:9" x14ac:dyDescent="0.25">
      <c r="E6240" s="135"/>
      <c r="F6240" s="135"/>
      <c r="G6240" s="135"/>
      <c r="H6240" s="135"/>
      <c r="I6240" s="135"/>
    </row>
    <row r="6241" spans="5:9" x14ac:dyDescent="0.25">
      <c r="E6241" s="135"/>
      <c r="F6241" s="135"/>
      <c r="G6241" s="135"/>
      <c r="H6241" s="135"/>
      <c r="I6241" s="135"/>
    </row>
    <row r="6242" spans="5:9" x14ac:dyDescent="0.25">
      <c r="E6242" s="135"/>
      <c r="F6242" s="135"/>
      <c r="G6242" s="135"/>
      <c r="H6242" s="135"/>
      <c r="I6242" s="135"/>
    </row>
    <row r="6243" spans="5:9" x14ac:dyDescent="0.25">
      <c r="E6243" s="135"/>
      <c r="F6243" s="135"/>
      <c r="G6243" s="135"/>
      <c r="H6243" s="135"/>
      <c r="I6243" s="135"/>
    </row>
    <row r="6244" spans="5:9" x14ac:dyDescent="0.25">
      <c r="E6244" s="135"/>
      <c r="F6244" s="135"/>
      <c r="G6244" s="135"/>
      <c r="H6244" s="135"/>
      <c r="I6244" s="135"/>
    </row>
    <row r="6245" spans="5:9" x14ac:dyDescent="0.25">
      <c r="E6245" s="135"/>
      <c r="F6245" s="135"/>
      <c r="G6245" s="135"/>
      <c r="H6245" s="135"/>
      <c r="I6245" s="135"/>
    </row>
    <row r="6246" spans="5:9" x14ac:dyDescent="0.25">
      <c r="E6246" s="135"/>
      <c r="F6246" s="135"/>
      <c r="G6246" s="135"/>
      <c r="H6246" s="135"/>
      <c r="I6246" s="135"/>
    </row>
    <row r="6247" spans="5:9" x14ac:dyDescent="0.25">
      <c r="E6247" s="135"/>
      <c r="F6247" s="135"/>
      <c r="G6247" s="135"/>
      <c r="H6247" s="135"/>
      <c r="I6247" s="135"/>
    </row>
    <row r="6248" spans="5:9" x14ac:dyDescent="0.25">
      <c r="E6248" s="135"/>
      <c r="F6248" s="135"/>
      <c r="G6248" s="135"/>
      <c r="H6248" s="135"/>
      <c r="I6248" s="135"/>
    </row>
    <row r="6249" spans="5:9" x14ac:dyDescent="0.25">
      <c r="E6249" s="135"/>
      <c r="F6249" s="135"/>
      <c r="G6249" s="135"/>
      <c r="H6249" s="135"/>
      <c r="I6249" s="135"/>
    </row>
    <row r="6250" spans="5:9" x14ac:dyDescent="0.25">
      <c r="E6250" s="135"/>
      <c r="F6250" s="135"/>
      <c r="G6250" s="135"/>
      <c r="H6250" s="135"/>
      <c r="I6250" s="135"/>
    </row>
    <row r="6251" spans="5:9" x14ac:dyDescent="0.25">
      <c r="E6251" s="135"/>
      <c r="F6251" s="135"/>
      <c r="G6251" s="135"/>
      <c r="H6251" s="135"/>
      <c r="I6251" s="135"/>
    </row>
    <row r="6252" spans="5:9" x14ac:dyDescent="0.25">
      <c r="E6252" s="135"/>
      <c r="F6252" s="135"/>
      <c r="G6252" s="135"/>
      <c r="H6252" s="135"/>
      <c r="I6252" s="135"/>
    </row>
    <row r="6253" spans="5:9" x14ac:dyDescent="0.25">
      <c r="E6253" s="135"/>
      <c r="F6253" s="135"/>
      <c r="G6253" s="135"/>
      <c r="H6253" s="135"/>
      <c r="I6253" s="135"/>
    </row>
    <row r="6254" spans="5:9" x14ac:dyDescent="0.25">
      <c r="E6254" s="135"/>
      <c r="F6254" s="135"/>
      <c r="G6254" s="135"/>
      <c r="H6254" s="135"/>
      <c r="I6254" s="135"/>
    </row>
    <row r="6255" spans="5:9" x14ac:dyDescent="0.25">
      <c r="E6255" s="135"/>
      <c r="F6255" s="135"/>
      <c r="G6255" s="135"/>
      <c r="H6255" s="135"/>
      <c r="I6255" s="135"/>
    </row>
    <row r="6256" spans="5:9" x14ac:dyDescent="0.25">
      <c r="E6256" s="135"/>
      <c r="F6256" s="135"/>
      <c r="G6256" s="135"/>
      <c r="H6256" s="135"/>
      <c r="I6256" s="135"/>
    </row>
    <row r="6257" spans="5:9" x14ac:dyDescent="0.25">
      <c r="E6257" s="135"/>
      <c r="F6257" s="135"/>
      <c r="G6257" s="135"/>
      <c r="H6257" s="135"/>
      <c r="I6257" s="135"/>
    </row>
    <row r="6258" spans="5:9" x14ac:dyDescent="0.25">
      <c r="E6258" s="135"/>
      <c r="F6258" s="135"/>
      <c r="G6258" s="135"/>
      <c r="H6258" s="135"/>
      <c r="I6258" s="135"/>
    </row>
    <row r="6259" spans="5:9" x14ac:dyDescent="0.25">
      <c r="E6259" s="135"/>
      <c r="F6259" s="135"/>
      <c r="G6259" s="135"/>
      <c r="H6259" s="135"/>
      <c r="I6259" s="135"/>
    </row>
    <row r="6260" spans="5:9" x14ac:dyDescent="0.25">
      <c r="E6260" s="135"/>
      <c r="F6260" s="135"/>
      <c r="G6260" s="135"/>
      <c r="H6260" s="135"/>
      <c r="I6260" s="135"/>
    </row>
    <row r="6261" spans="5:9" x14ac:dyDescent="0.25">
      <c r="E6261" s="135"/>
      <c r="F6261" s="135"/>
      <c r="G6261" s="135"/>
      <c r="H6261" s="135"/>
      <c r="I6261" s="135"/>
    </row>
    <row r="6262" spans="5:9" x14ac:dyDescent="0.25">
      <c r="E6262" s="135"/>
      <c r="F6262" s="135"/>
      <c r="G6262" s="135"/>
      <c r="H6262" s="135"/>
      <c r="I6262" s="135"/>
    </row>
    <row r="6263" spans="5:9" x14ac:dyDescent="0.25">
      <c r="E6263" s="135"/>
      <c r="F6263" s="135"/>
      <c r="G6263" s="135"/>
      <c r="H6263" s="135"/>
      <c r="I6263" s="135"/>
    </row>
    <row r="6264" spans="5:9" x14ac:dyDescent="0.25">
      <c r="E6264" s="135"/>
      <c r="F6264" s="135"/>
      <c r="G6264" s="135"/>
      <c r="H6264" s="135"/>
      <c r="I6264" s="135"/>
    </row>
    <row r="6265" spans="5:9" x14ac:dyDescent="0.25">
      <c r="E6265" s="135"/>
      <c r="F6265" s="135"/>
      <c r="G6265" s="135"/>
      <c r="H6265" s="135"/>
      <c r="I6265" s="135"/>
    </row>
    <row r="6266" spans="5:9" x14ac:dyDescent="0.25">
      <c r="E6266" s="135"/>
      <c r="F6266" s="135"/>
      <c r="G6266" s="135"/>
      <c r="H6266" s="135"/>
      <c r="I6266" s="135"/>
    </row>
    <row r="6267" spans="5:9" x14ac:dyDescent="0.25">
      <c r="E6267" s="135"/>
      <c r="F6267" s="135"/>
      <c r="G6267" s="135"/>
      <c r="H6267" s="135"/>
      <c r="I6267" s="135"/>
    </row>
    <row r="6268" spans="5:9" x14ac:dyDescent="0.25">
      <c r="E6268" s="135"/>
      <c r="F6268" s="135"/>
      <c r="G6268" s="135"/>
      <c r="H6268" s="135"/>
      <c r="I6268" s="135"/>
    </row>
    <row r="6269" spans="5:9" x14ac:dyDescent="0.25">
      <c r="E6269" s="135"/>
      <c r="F6269" s="135"/>
      <c r="G6269" s="135"/>
      <c r="H6269" s="135"/>
      <c r="I6269" s="135"/>
    </row>
    <row r="6270" spans="5:9" x14ac:dyDescent="0.25">
      <c r="E6270" s="135"/>
      <c r="F6270" s="135"/>
      <c r="G6270" s="135"/>
      <c r="H6270" s="135"/>
      <c r="I6270" s="135"/>
    </row>
    <row r="6271" spans="5:9" x14ac:dyDescent="0.25">
      <c r="E6271" s="135"/>
      <c r="F6271" s="135"/>
      <c r="G6271" s="135"/>
      <c r="H6271" s="135"/>
      <c r="I6271" s="135"/>
    </row>
    <row r="6272" spans="5:9" x14ac:dyDescent="0.25">
      <c r="E6272" s="135"/>
      <c r="F6272" s="135"/>
      <c r="G6272" s="135"/>
      <c r="H6272" s="135"/>
      <c r="I6272" s="135"/>
    </row>
    <row r="6273" spans="5:9" x14ac:dyDescent="0.25">
      <c r="E6273" s="135"/>
      <c r="F6273" s="135"/>
      <c r="G6273" s="135"/>
      <c r="H6273" s="135"/>
      <c r="I6273" s="135"/>
    </row>
    <row r="6274" spans="5:9" x14ac:dyDescent="0.25">
      <c r="E6274" s="135"/>
      <c r="F6274" s="135"/>
      <c r="G6274" s="135"/>
      <c r="H6274" s="135"/>
      <c r="I6274" s="135"/>
    </row>
    <row r="6275" spans="5:9" x14ac:dyDescent="0.25">
      <c r="E6275" s="135"/>
      <c r="F6275" s="135"/>
      <c r="G6275" s="135"/>
      <c r="H6275" s="135"/>
      <c r="I6275" s="135"/>
    </row>
    <row r="6276" spans="5:9" x14ac:dyDescent="0.25">
      <c r="E6276" s="135"/>
      <c r="F6276" s="135"/>
      <c r="G6276" s="135"/>
      <c r="H6276" s="135"/>
      <c r="I6276" s="135"/>
    </row>
    <row r="6277" spans="5:9" x14ac:dyDescent="0.25">
      <c r="E6277" s="135"/>
      <c r="F6277" s="135"/>
      <c r="G6277" s="135"/>
      <c r="H6277" s="135"/>
      <c r="I6277" s="135"/>
    </row>
    <row r="6278" spans="5:9" x14ac:dyDescent="0.25">
      <c r="E6278" s="135"/>
      <c r="F6278" s="135"/>
      <c r="G6278" s="135"/>
      <c r="H6278" s="135"/>
      <c r="I6278" s="135"/>
    </row>
    <row r="6279" spans="5:9" x14ac:dyDescent="0.25">
      <c r="E6279" s="135"/>
      <c r="F6279" s="135"/>
      <c r="G6279" s="135"/>
      <c r="H6279" s="135"/>
      <c r="I6279" s="135"/>
    </row>
    <row r="6280" spans="5:9" x14ac:dyDescent="0.25">
      <c r="E6280" s="135"/>
      <c r="F6280" s="135"/>
      <c r="G6280" s="135"/>
      <c r="H6280" s="135"/>
      <c r="I6280" s="135"/>
    </row>
    <row r="6281" spans="5:9" x14ac:dyDescent="0.25">
      <c r="E6281" s="135"/>
      <c r="F6281" s="135"/>
      <c r="G6281" s="135"/>
      <c r="H6281" s="135"/>
      <c r="I6281" s="135"/>
    </row>
    <row r="6282" spans="5:9" x14ac:dyDescent="0.25">
      <c r="E6282" s="135"/>
      <c r="F6282" s="135"/>
      <c r="G6282" s="135"/>
      <c r="H6282" s="135"/>
      <c r="I6282" s="135"/>
    </row>
    <row r="6283" spans="5:9" x14ac:dyDescent="0.25">
      <c r="E6283" s="135"/>
      <c r="F6283" s="135"/>
      <c r="G6283" s="135"/>
      <c r="H6283" s="135"/>
      <c r="I6283" s="135"/>
    </row>
    <row r="6284" spans="5:9" x14ac:dyDescent="0.25">
      <c r="E6284" s="135"/>
      <c r="F6284" s="135"/>
      <c r="G6284" s="135"/>
      <c r="H6284" s="135"/>
      <c r="I6284" s="135"/>
    </row>
    <row r="6285" spans="5:9" x14ac:dyDescent="0.25">
      <c r="E6285" s="135"/>
      <c r="F6285" s="135"/>
      <c r="G6285" s="135"/>
      <c r="H6285" s="135"/>
      <c r="I6285" s="135"/>
    </row>
    <row r="6286" spans="5:9" x14ac:dyDescent="0.25">
      <c r="E6286" s="135"/>
      <c r="F6286" s="135"/>
      <c r="G6286" s="135"/>
      <c r="H6286" s="135"/>
      <c r="I6286" s="135"/>
    </row>
    <row r="6287" spans="5:9" x14ac:dyDescent="0.25">
      <c r="E6287" s="135"/>
      <c r="F6287" s="135"/>
      <c r="G6287" s="135"/>
      <c r="H6287" s="135"/>
      <c r="I6287" s="135"/>
    </row>
    <row r="6288" spans="5:9" x14ac:dyDescent="0.25">
      <c r="E6288" s="135"/>
      <c r="F6288" s="135"/>
      <c r="G6288" s="135"/>
      <c r="H6288" s="135"/>
      <c r="I6288" s="135"/>
    </row>
    <row r="6289" spans="5:9" x14ac:dyDescent="0.25">
      <c r="E6289" s="135"/>
      <c r="F6289" s="135"/>
      <c r="G6289" s="135"/>
      <c r="H6289" s="135"/>
      <c r="I6289" s="135"/>
    </row>
    <row r="6290" spans="5:9" x14ac:dyDescent="0.25">
      <c r="E6290" s="135"/>
      <c r="F6290" s="135"/>
      <c r="G6290" s="135"/>
      <c r="H6290" s="135"/>
      <c r="I6290" s="135"/>
    </row>
    <row r="6291" spans="5:9" x14ac:dyDescent="0.25">
      <c r="E6291" s="135"/>
      <c r="F6291" s="135"/>
      <c r="G6291" s="135"/>
      <c r="H6291" s="135"/>
      <c r="I6291" s="135"/>
    </row>
    <row r="6292" spans="5:9" x14ac:dyDescent="0.25">
      <c r="E6292" s="135"/>
      <c r="F6292" s="135"/>
      <c r="G6292" s="135"/>
      <c r="H6292" s="135"/>
      <c r="I6292" s="135"/>
    </row>
    <row r="6293" spans="5:9" x14ac:dyDescent="0.25">
      <c r="E6293" s="135"/>
      <c r="F6293" s="135"/>
      <c r="G6293" s="135"/>
      <c r="H6293" s="135"/>
      <c r="I6293" s="135"/>
    </row>
    <row r="6294" spans="5:9" x14ac:dyDescent="0.25">
      <c r="E6294" s="135"/>
      <c r="F6294" s="135"/>
      <c r="G6294" s="135"/>
      <c r="H6294" s="135"/>
      <c r="I6294" s="135"/>
    </row>
    <row r="6295" spans="5:9" x14ac:dyDescent="0.25">
      <c r="E6295" s="135"/>
      <c r="F6295" s="135"/>
      <c r="G6295" s="135"/>
      <c r="H6295" s="135"/>
      <c r="I6295" s="135"/>
    </row>
    <row r="6296" spans="5:9" x14ac:dyDescent="0.25">
      <c r="E6296" s="135"/>
      <c r="F6296" s="135"/>
      <c r="G6296" s="135"/>
      <c r="H6296" s="135"/>
      <c r="I6296" s="135"/>
    </row>
    <row r="6297" spans="5:9" x14ac:dyDescent="0.25">
      <c r="E6297" s="135"/>
      <c r="F6297" s="135"/>
      <c r="G6297" s="135"/>
      <c r="H6297" s="135"/>
      <c r="I6297" s="135"/>
    </row>
    <row r="6298" spans="5:9" x14ac:dyDescent="0.25">
      <c r="E6298" s="135"/>
      <c r="F6298" s="135"/>
      <c r="G6298" s="135"/>
      <c r="H6298" s="135"/>
      <c r="I6298" s="135"/>
    </row>
    <row r="6299" spans="5:9" x14ac:dyDescent="0.25">
      <c r="E6299" s="135"/>
      <c r="F6299" s="135"/>
      <c r="G6299" s="135"/>
      <c r="H6299" s="135"/>
      <c r="I6299" s="135"/>
    </row>
    <row r="6300" spans="5:9" x14ac:dyDescent="0.25">
      <c r="E6300" s="135"/>
      <c r="F6300" s="135"/>
      <c r="G6300" s="135"/>
      <c r="H6300" s="135"/>
      <c r="I6300" s="135"/>
    </row>
    <row r="6301" spans="5:9" x14ac:dyDescent="0.25">
      <c r="E6301" s="135"/>
      <c r="F6301" s="135"/>
      <c r="G6301" s="135"/>
      <c r="H6301" s="135"/>
      <c r="I6301" s="135"/>
    </row>
    <row r="6302" spans="5:9" x14ac:dyDescent="0.25">
      <c r="E6302" s="135"/>
      <c r="F6302" s="135"/>
      <c r="G6302" s="135"/>
      <c r="H6302" s="135"/>
      <c r="I6302" s="135"/>
    </row>
    <row r="6303" spans="5:9" x14ac:dyDescent="0.25">
      <c r="E6303" s="135"/>
      <c r="F6303" s="135"/>
      <c r="G6303" s="135"/>
      <c r="H6303" s="135"/>
      <c r="I6303" s="135"/>
    </row>
    <row r="6304" spans="5:9" x14ac:dyDescent="0.25">
      <c r="E6304" s="135"/>
      <c r="F6304" s="135"/>
      <c r="G6304" s="135"/>
      <c r="H6304" s="135"/>
      <c r="I6304" s="135"/>
    </row>
    <row r="6305" spans="5:9" x14ac:dyDescent="0.25">
      <c r="E6305" s="135"/>
      <c r="F6305" s="135"/>
      <c r="G6305" s="135"/>
      <c r="H6305" s="135"/>
      <c r="I6305" s="135"/>
    </row>
    <row r="6306" spans="5:9" x14ac:dyDescent="0.25">
      <c r="E6306" s="135"/>
      <c r="F6306" s="135"/>
      <c r="G6306" s="135"/>
      <c r="H6306" s="135"/>
      <c r="I6306" s="135"/>
    </row>
    <row r="6307" spans="5:9" x14ac:dyDescent="0.25">
      <c r="E6307" s="135"/>
      <c r="F6307" s="135"/>
      <c r="G6307" s="135"/>
      <c r="H6307" s="135"/>
      <c r="I6307" s="135"/>
    </row>
    <row r="6308" spans="5:9" x14ac:dyDescent="0.25">
      <c r="E6308" s="135"/>
      <c r="F6308" s="135"/>
      <c r="G6308" s="135"/>
      <c r="H6308" s="135"/>
      <c r="I6308" s="135"/>
    </row>
    <row r="6309" spans="5:9" x14ac:dyDescent="0.25">
      <c r="E6309" s="135"/>
      <c r="F6309" s="135"/>
      <c r="G6309" s="135"/>
      <c r="H6309" s="135"/>
      <c r="I6309" s="135"/>
    </row>
    <row r="6310" spans="5:9" x14ac:dyDescent="0.25">
      <c r="E6310" s="135"/>
      <c r="F6310" s="135"/>
      <c r="G6310" s="135"/>
      <c r="H6310" s="135"/>
      <c r="I6310" s="135"/>
    </row>
    <row r="6311" spans="5:9" x14ac:dyDescent="0.25">
      <c r="E6311" s="135"/>
      <c r="F6311" s="135"/>
      <c r="G6311" s="135"/>
      <c r="H6311" s="135"/>
      <c r="I6311" s="135"/>
    </row>
    <row r="6312" spans="5:9" x14ac:dyDescent="0.25">
      <c r="E6312" s="135"/>
      <c r="F6312" s="135"/>
      <c r="G6312" s="135"/>
      <c r="H6312" s="135"/>
      <c r="I6312" s="135"/>
    </row>
    <row r="6313" spans="5:9" x14ac:dyDescent="0.25">
      <c r="E6313" s="135"/>
      <c r="F6313" s="135"/>
      <c r="G6313" s="135"/>
      <c r="H6313" s="135"/>
      <c r="I6313" s="135"/>
    </row>
    <row r="6314" spans="5:9" x14ac:dyDescent="0.25">
      <c r="E6314" s="135"/>
      <c r="F6314" s="135"/>
      <c r="G6314" s="135"/>
      <c r="H6314" s="135"/>
      <c r="I6314" s="135"/>
    </row>
    <row r="6315" spans="5:9" x14ac:dyDescent="0.25">
      <c r="E6315" s="135"/>
      <c r="F6315" s="135"/>
      <c r="G6315" s="135"/>
      <c r="H6315" s="135"/>
      <c r="I6315" s="135"/>
    </row>
    <row r="6316" spans="5:9" x14ac:dyDescent="0.25">
      <c r="E6316" s="135"/>
      <c r="F6316" s="135"/>
      <c r="G6316" s="135"/>
      <c r="H6316" s="135"/>
      <c r="I6316" s="135"/>
    </row>
    <row r="6317" spans="5:9" x14ac:dyDescent="0.25">
      <c r="E6317" s="135"/>
      <c r="F6317" s="135"/>
      <c r="G6317" s="135"/>
      <c r="H6317" s="135"/>
      <c r="I6317" s="135"/>
    </row>
    <row r="6318" spans="5:9" x14ac:dyDescent="0.25">
      <c r="E6318" s="135"/>
      <c r="F6318" s="135"/>
      <c r="G6318" s="135"/>
      <c r="H6318" s="135"/>
      <c r="I6318" s="135"/>
    </row>
    <row r="6319" spans="5:9" x14ac:dyDescent="0.25">
      <c r="E6319" s="135"/>
      <c r="F6319" s="135"/>
      <c r="G6319" s="135"/>
      <c r="H6319" s="135"/>
      <c r="I6319" s="135"/>
    </row>
    <row r="6320" spans="5:9" x14ac:dyDescent="0.25">
      <c r="E6320" s="135"/>
      <c r="F6320" s="135"/>
      <c r="G6320" s="135"/>
      <c r="H6320" s="135"/>
      <c r="I6320" s="135"/>
    </row>
    <row r="6321" spans="5:9" x14ac:dyDescent="0.25">
      <c r="E6321" s="135"/>
      <c r="F6321" s="135"/>
      <c r="G6321" s="135"/>
      <c r="H6321" s="135"/>
      <c r="I6321" s="135"/>
    </row>
    <row r="6322" spans="5:9" x14ac:dyDescent="0.25">
      <c r="E6322" s="135"/>
      <c r="F6322" s="135"/>
      <c r="G6322" s="135"/>
      <c r="H6322" s="135"/>
      <c r="I6322" s="135"/>
    </row>
    <row r="6323" spans="5:9" x14ac:dyDescent="0.25">
      <c r="E6323" s="135"/>
      <c r="F6323" s="135"/>
      <c r="G6323" s="135"/>
      <c r="H6323" s="135"/>
      <c r="I6323" s="135"/>
    </row>
    <row r="6324" spans="5:9" x14ac:dyDescent="0.25">
      <c r="E6324" s="135"/>
      <c r="F6324" s="135"/>
      <c r="G6324" s="135"/>
      <c r="H6324" s="135"/>
      <c r="I6324" s="135"/>
    </row>
    <row r="6325" spans="5:9" x14ac:dyDescent="0.25">
      <c r="E6325" s="135"/>
      <c r="F6325" s="135"/>
      <c r="G6325" s="135"/>
      <c r="H6325" s="135"/>
      <c r="I6325" s="135"/>
    </row>
    <row r="6326" spans="5:9" x14ac:dyDescent="0.25">
      <c r="E6326" s="135"/>
      <c r="F6326" s="135"/>
      <c r="G6326" s="135"/>
      <c r="H6326" s="135"/>
      <c r="I6326" s="135"/>
    </row>
    <row r="6327" spans="5:9" x14ac:dyDescent="0.25">
      <c r="E6327" s="135"/>
      <c r="F6327" s="135"/>
      <c r="G6327" s="135"/>
      <c r="H6327" s="135"/>
      <c r="I6327" s="135"/>
    </row>
    <row r="6328" spans="5:9" x14ac:dyDescent="0.25">
      <c r="E6328" s="135"/>
      <c r="F6328" s="135"/>
      <c r="G6328" s="135"/>
      <c r="H6328" s="135"/>
      <c r="I6328" s="135"/>
    </row>
    <row r="6329" spans="5:9" x14ac:dyDescent="0.25">
      <c r="E6329" s="135"/>
      <c r="F6329" s="135"/>
      <c r="G6329" s="135"/>
      <c r="H6329" s="135"/>
      <c r="I6329" s="135"/>
    </row>
    <row r="6330" spans="5:9" x14ac:dyDescent="0.25">
      <c r="E6330" s="135"/>
      <c r="F6330" s="135"/>
      <c r="G6330" s="135"/>
      <c r="H6330" s="135"/>
      <c r="I6330" s="135"/>
    </row>
    <row r="6331" spans="5:9" x14ac:dyDescent="0.25">
      <c r="E6331" s="135"/>
      <c r="F6331" s="135"/>
      <c r="G6331" s="135"/>
      <c r="H6331" s="135"/>
      <c r="I6331" s="135"/>
    </row>
    <row r="6332" spans="5:9" x14ac:dyDescent="0.25">
      <c r="E6332" s="135"/>
      <c r="F6332" s="135"/>
      <c r="G6332" s="135"/>
      <c r="H6332" s="135"/>
      <c r="I6332" s="135"/>
    </row>
    <row r="6333" spans="5:9" x14ac:dyDescent="0.25">
      <c r="E6333" s="135"/>
      <c r="F6333" s="135"/>
      <c r="G6333" s="135"/>
      <c r="H6333" s="135"/>
      <c r="I6333" s="135"/>
    </row>
    <row r="6334" spans="5:9" x14ac:dyDescent="0.25">
      <c r="E6334" s="135"/>
      <c r="F6334" s="135"/>
      <c r="G6334" s="135"/>
      <c r="H6334" s="135"/>
      <c r="I6334" s="135"/>
    </row>
    <row r="6335" spans="5:9" x14ac:dyDescent="0.25">
      <c r="E6335" s="135"/>
      <c r="F6335" s="135"/>
      <c r="G6335" s="135"/>
      <c r="H6335" s="135"/>
      <c r="I6335" s="135"/>
    </row>
    <row r="6336" spans="5:9" x14ac:dyDescent="0.25">
      <c r="E6336" s="135"/>
      <c r="F6336" s="135"/>
      <c r="G6336" s="135"/>
      <c r="H6336" s="135"/>
      <c r="I6336" s="135"/>
    </row>
    <row r="6337" spans="5:9" x14ac:dyDescent="0.25">
      <c r="E6337" s="135"/>
      <c r="F6337" s="135"/>
      <c r="G6337" s="135"/>
      <c r="H6337" s="135"/>
      <c r="I6337" s="135"/>
    </row>
    <row r="6338" spans="5:9" x14ac:dyDescent="0.25">
      <c r="E6338" s="135"/>
      <c r="F6338" s="135"/>
      <c r="G6338" s="135"/>
      <c r="H6338" s="135"/>
      <c r="I6338" s="135"/>
    </row>
    <row r="6339" spans="5:9" x14ac:dyDescent="0.25">
      <c r="E6339" s="135"/>
      <c r="F6339" s="135"/>
      <c r="G6339" s="135"/>
      <c r="H6339" s="135"/>
      <c r="I6339" s="135"/>
    </row>
    <row r="6340" spans="5:9" x14ac:dyDescent="0.25">
      <c r="E6340" s="135"/>
      <c r="F6340" s="135"/>
      <c r="G6340" s="135"/>
      <c r="H6340" s="135"/>
      <c r="I6340" s="135"/>
    </row>
    <row r="6341" spans="5:9" x14ac:dyDescent="0.25">
      <c r="E6341" s="135"/>
      <c r="F6341" s="135"/>
      <c r="G6341" s="135"/>
      <c r="H6341" s="135"/>
      <c r="I6341" s="135"/>
    </row>
    <row r="6342" spans="5:9" x14ac:dyDescent="0.25">
      <c r="E6342" s="135"/>
      <c r="F6342" s="135"/>
      <c r="G6342" s="135"/>
      <c r="H6342" s="135"/>
      <c r="I6342" s="135"/>
    </row>
    <row r="6343" spans="5:9" x14ac:dyDescent="0.25">
      <c r="E6343" s="135"/>
      <c r="F6343" s="135"/>
      <c r="G6343" s="135"/>
      <c r="H6343" s="135"/>
      <c r="I6343" s="135"/>
    </row>
    <row r="6344" spans="5:9" x14ac:dyDescent="0.25">
      <c r="E6344" s="135"/>
      <c r="F6344" s="135"/>
      <c r="G6344" s="135"/>
      <c r="H6344" s="135"/>
      <c r="I6344" s="135"/>
    </row>
    <row r="6345" spans="5:9" x14ac:dyDescent="0.25">
      <c r="E6345" s="135"/>
      <c r="F6345" s="135"/>
      <c r="G6345" s="135"/>
      <c r="H6345" s="135"/>
      <c r="I6345" s="135"/>
    </row>
    <row r="6346" spans="5:9" x14ac:dyDescent="0.25">
      <c r="E6346" s="135"/>
      <c r="F6346" s="135"/>
      <c r="G6346" s="135"/>
      <c r="H6346" s="135"/>
      <c r="I6346" s="135"/>
    </row>
    <row r="6347" spans="5:9" x14ac:dyDescent="0.25">
      <c r="E6347" s="135"/>
      <c r="F6347" s="135"/>
      <c r="G6347" s="135"/>
      <c r="H6347" s="135"/>
      <c r="I6347" s="135"/>
    </row>
    <row r="6348" spans="5:9" x14ac:dyDescent="0.25">
      <c r="E6348" s="135"/>
      <c r="F6348" s="135"/>
      <c r="G6348" s="135"/>
      <c r="H6348" s="135"/>
      <c r="I6348" s="135"/>
    </row>
    <row r="6349" spans="5:9" x14ac:dyDescent="0.25">
      <c r="E6349" s="135"/>
      <c r="F6349" s="135"/>
      <c r="G6349" s="135"/>
      <c r="H6349" s="135"/>
      <c r="I6349" s="135"/>
    </row>
    <row r="6350" spans="5:9" x14ac:dyDescent="0.25">
      <c r="E6350" s="135"/>
      <c r="F6350" s="135"/>
      <c r="G6350" s="135"/>
      <c r="H6350" s="135"/>
      <c r="I6350" s="135"/>
    </row>
    <row r="6351" spans="5:9" x14ac:dyDescent="0.25">
      <c r="E6351" s="135"/>
      <c r="F6351" s="135"/>
      <c r="G6351" s="135"/>
      <c r="H6351" s="135"/>
      <c r="I6351" s="135"/>
    </row>
    <row r="6352" spans="5:9" x14ac:dyDescent="0.25">
      <c r="E6352" s="135"/>
      <c r="F6352" s="135"/>
      <c r="G6352" s="135"/>
      <c r="H6352" s="135"/>
      <c r="I6352" s="135"/>
    </row>
    <row r="6353" spans="5:9" x14ac:dyDescent="0.25">
      <c r="E6353" s="135"/>
      <c r="F6353" s="135"/>
      <c r="G6353" s="135"/>
      <c r="H6353" s="135"/>
      <c r="I6353" s="135"/>
    </row>
    <row r="6354" spans="5:9" x14ac:dyDescent="0.25">
      <c r="E6354" s="135"/>
      <c r="F6354" s="135"/>
      <c r="G6354" s="135"/>
      <c r="H6354" s="135"/>
      <c r="I6354" s="135"/>
    </row>
    <row r="6355" spans="5:9" x14ac:dyDescent="0.25">
      <c r="E6355" s="135"/>
      <c r="F6355" s="135"/>
      <c r="G6355" s="135"/>
      <c r="H6355" s="135"/>
      <c r="I6355" s="135"/>
    </row>
    <row r="6356" spans="5:9" x14ac:dyDescent="0.25">
      <c r="E6356" s="135"/>
      <c r="F6356" s="135"/>
      <c r="G6356" s="135"/>
      <c r="H6356" s="135"/>
      <c r="I6356" s="135"/>
    </row>
    <row r="6357" spans="5:9" x14ac:dyDescent="0.25">
      <c r="E6357" s="135"/>
      <c r="F6357" s="135"/>
      <c r="G6357" s="135"/>
      <c r="H6357" s="135"/>
      <c r="I6357" s="135"/>
    </row>
    <row r="6358" spans="5:9" x14ac:dyDescent="0.25">
      <c r="E6358" s="135"/>
      <c r="F6358" s="135"/>
      <c r="G6358" s="135"/>
      <c r="H6358" s="135"/>
      <c r="I6358" s="135"/>
    </row>
    <row r="6359" spans="5:9" x14ac:dyDescent="0.25">
      <c r="E6359" s="135"/>
      <c r="F6359" s="135"/>
      <c r="G6359" s="135"/>
      <c r="H6359" s="135"/>
      <c r="I6359" s="135"/>
    </row>
    <row r="6360" spans="5:9" x14ac:dyDescent="0.25">
      <c r="E6360" s="135"/>
      <c r="F6360" s="135"/>
      <c r="G6360" s="135"/>
      <c r="H6360" s="135"/>
      <c r="I6360" s="135"/>
    </row>
    <row r="6361" spans="5:9" x14ac:dyDescent="0.25">
      <c r="E6361" s="135"/>
      <c r="F6361" s="135"/>
      <c r="G6361" s="135"/>
      <c r="H6361" s="135"/>
      <c r="I6361" s="135"/>
    </row>
    <row r="6362" spans="5:9" x14ac:dyDescent="0.25">
      <c r="E6362" s="135"/>
      <c r="F6362" s="135"/>
      <c r="G6362" s="135"/>
      <c r="H6362" s="135"/>
      <c r="I6362" s="135"/>
    </row>
    <row r="6363" spans="5:9" x14ac:dyDescent="0.25">
      <c r="E6363" s="135"/>
      <c r="F6363" s="135"/>
      <c r="G6363" s="135"/>
      <c r="H6363" s="135"/>
      <c r="I6363" s="135"/>
    </row>
    <row r="6364" spans="5:9" x14ac:dyDescent="0.25">
      <c r="E6364" s="135"/>
      <c r="F6364" s="135"/>
      <c r="G6364" s="135"/>
      <c r="H6364" s="135"/>
      <c r="I6364" s="135"/>
    </row>
    <row r="6365" spans="5:9" x14ac:dyDescent="0.25">
      <c r="E6365" s="135"/>
      <c r="F6365" s="135"/>
      <c r="G6365" s="135"/>
      <c r="H6365" s="135"/>
      <c r="I6365" s="135"/>
    </row>
    <row r="6366" spans="5:9" x14ac:dyDescent="0.25">
      <c r="E6366" s="135"/>
      <c r="F6366" s="135"/>
      <c r="G6366" s="135"/>
      <c r="H6366" s="135"/>
      <c r="I6366" s="135"/>
    </row>
    <row r="6367" spans="5:9" x14ac:dyDescent="0.25">
      <c r="E6367" s="135"/>
      <c r="F6367" s="135"/>
      <c r="G6367" s="135"/>
      <c r="H6367" s="135"/>
      <c r="I6367" s="135"/>
    </row>
    <row r="6368" spans="5:9" x14ac:dyDescent="0.25">
      <c r="E6368" s="135"/>
      <c r="F6368" s="135"/>
      <c r="G6368" s="135"/>
      <c r="H6368" s="135"/>
      <c r="I6368" s="135"/>
    </row>
    <row r="6369" spans="5:9" x14ac:dyDescent="0.25">
      <c r="E6369" s="135"/>
      <c r="F6369" s="135"/>
      <c r="G6369" s="135"/>
      <c r="H6369" s="135"/>
      <c r="I6369" s="135"/>
    </row>
    <row r="6370" spans="5:9" x14ac:dyDescent="0.25">
      <c r="E6370" s="135"/>
      <c r="F6370" s="135"/>
      <c r="G6370" s="135"/>
      <c r="H6370" s="135"/>
      <c r="I6370" s="135"/>
    </row>
    <row r="6371" spans="5:9" x14ac:dyDescent="0.25">
      <c r="E6371" s="135"/>
      <c r="F6371" s="135"/>
      <c r="G6371" s="135"/>
      <c r="H6371" s="135"/>
      <c r="I6371" s="135"/>
    </row>
    <row r="6372" spans="5:9" x14ac:dyDescent="0.25">
      <c r="E6372" s="135"/>
      <c r="F6372" s="135"/>
      <c r="G6372" s="135"/>
      <c r="H6372" s="135"/>
      <c r="I6372" s="135"/>
    </row>
    <row r="6373" spans="5:9" x14ac:dyDescent="0.25">
      <c r="E6373" s="135"/>
      <c r="F6373" s="135"/>
      <c r="G6373" s="135"/>
      <c r="H6373" s="135"/>
      <c r="I6373" s="135"/>
    </row>
    <row r="6374" spans="5:9" x14ac:dyDescent="0.25">
      <c r="E6374" s="135"/>
      <c r="F6374" s="135"/>
      <c r="G6374" s="135"/>
      <c r="H6374" s="135"/>
      <c r="I6374" s="135"/>
    </row>
    <row r="6375" spans="5:9" x14ac:dyDescent="0.25">
      <c r="E6375" s="135"/>
      <c r="F6375" s="135"/>
      <c r="G6375" s="135"/>
      <c r="H6375" s="135"/>
      <c r="I6375" s="135"/>
    </row>
    <row r="6376" spans="5:9" x14ac:dyDescent="0.25">
      <c r="E6376" s="135"/>
      <c r="F6376" s="135"/>
      <c r="G6376" s="135"/>
      <c r="H6376" s="135"/>
      <c r="I6376" s="135"/>
    </row>
    <row r="6377" spans="5:9" x14ac:dyDescent="0.25">
      <c r="E6377" s="135"/>
      <c r="F6377" s="135"/>
      <c r="G6377" s="135"/>
      <c r="H6377" s="135"/>
      <c r="I6377" s="135"/>
    </row>
    <row r="6378" spans="5:9" x14ac:dyDescent="0.25">
      <c r="E6378" s="135"/>
      <c r="F6378" s="135"/>
      <c r="G6378" s="135"/>
      <c r="H6378" s="135"/>
      <c r="I6378" s="135"/>
    </row>
    <row r="6379" spans="5:9" x14ac:dyDescent="0.25">
      <c r="E6379" s="135"/>
      <c r="F6379" s="135"/>
      <c r="G6379" s="135"/>
      <c r="H6379" s="135"/>
      <c r="I6379" s="135"/>
    </row>
    <row r="6380" spans="5:9" x14ac:dyDescent="0.25">
      <c r="E6380" s="135"/>
      <c r="F6380" s="135"/>
      <c r="G6380" s="135"/>
      <c r="H6380" s="135"/>
      <c r="I6380" s="135"/>
    </row>
    <row r="6381" spans="5:9" x14ac:dyDescent="0.25">
      <c r="E6381" s="135"/>
      <c r="F6381" s="135"/>
      <c r="G6381" s="135"/>
      <c r="H6381" s="135"/>
      <c r="I6381" s="135"/>
    </row>
    <row r="6382" spans="5:9" x14ac:dyDescent="0.25">
      <c r="E6382" s="135"/>
      <c r="F6382" s="135"/>
      <c r="G6382" s="135"/>
      <c r="H6382" s="135"/>
      <c r="I6382" s="135"/>
    </row>
    <row r="6383" spans="5:9" x14ac:dyDescent="0.25">
      <c r="E6383" s="135"/>
      <c r="F6383" s="135"/>
      <c r="G6383" s="135"/>
      <c r="H6383" s="135"/>
      <c r="I6383" s="135"/>
    </row>
    <row r="6384" spans="5:9" x14ac:dyDescent="0.25">
      <c r="E6384" s="135"/>
      <c r="F6384" s="135"/>
      <c r="G6384" s="135"/>
      <c r="H6384" s="135"/>
      <c r="I6384" s="135"/>
    </row>
    <row r="6385" spans="5:9" x14ac:dyDescent="0.25">
      <c r="E6385" s="135"/>
      <c r="F6385" s="135"/>
      <c r="G6385" s="135"/>
      <c r="H6385" s="135"/>
      <c r="I6385" s="135"/>
    </row>
    <row r="6386" spans="5:9" x14ac:dyDescent="0.25">
      <c r="E6386" s="135"/>
      <c r="F6386" s="135"/>
      <c r="G6386" s="135"/>
      <c r="H6386" s="135"/>
      <c r="I6386" s="135"/>
    </row>
    <row r="6387" spans="5:9" x14ac:dyDescent="0.25">
      <c r="E6387" s="135"/>
      <c r="F6387" s="135"/>
      <c r="G6387" s="135"/>
      <c r="H6387" s="135"/>
      <c r="I6387" s="135"/>
    </row>
    <row r="6388" spans="5:9" x14ac:dyDescent="0.25">
      <c r="E6388" s="135"/>
      <c r="F6388" s="135"/>
      <c r="G6388" s="135"/>
      <c r="H6388" s="135"/>
      <c r="I6388" s="135"/>
    </row>
    <row r="6389" spans="5:9" x14ac:dyDescent="0.25">
      <c r="E6389" s="135"/>
      <c r="F6389" s="135"/>
      <c r="G6389" s="135"/>
      <c r="H6389" s="135"/>
      <c r="I6389" s="135"/>
    </row>
    <row r="6390" spans="5:9" x14ac:dyDescent="0.25">
      <c r="E6390" s="135"/>
      <c r="F6390" s="135"/>
      <c r="G6390" s="135"/>
      <c r="H6390" s="135"/>
      <c r="I6390" s="135"/>
    </row>
    <row r="6391" spans="5:9" x14ac:dyDescent="0.25">
      <c r="E6391" s="135"/>
      <c r="F6391" s="135"/>
      <c r="G6391" s="135"/>
      <c r="H6391" s="135"/>
      <c r="I6391" s="135"/>
    </row>
    <row r="6392" spans="5:9" x14ac:dyDescent="0.25">
      <c r="E6392" s="135"/>
      <c r="F6392" s="135"/>
      <c r="G6392" s="135"/>
      <c r="H6392" s="135"/>
      <c r="I6392" s="135"/>
    </row>
    <row r="6393" spans="5:9" x14ac:dyDescent="0.25">
      <c r="E6393" s="135"/>
      <c r="F6393" s="135"/>
      <c r="G6393" s="135"/>
      <c r="H6393" s="135"/>
      <c r="I6393" s="135"/>
    </row>
    <row r="6394" spans="5:9" x14ac:dyDescent="0.25">
      <c r="E6394" s="135"/>
      <c r="F6394" s="135"/>
      <c r="G6394" s="135"/>
      <c r="H6394" s="135"/>
      <c r="I6394" s="135"/>
    </row>
    <row r="6395" spans="5:9" x14ac:dyDescent="0.25">
      <c r="E6395" s="135"/>
      <c r="F6395" s="135"/>
      <c r="G6395" s="135"/>
      <c r="H6395" s="135"/>
      <c r="I6395" s="135"/>
    </row>
    <row r="6396" spans="5:9" x14ac:dyDescent="0.25">
      <c r="E6396" s="135"/>
      <c r="F6396" s="135"/>
      <c r="G6396" s="135"/>
      <c r="H6396" s="135"/>
      <c r="I6396" s="135"/>
    </row>
    <row r="6397" spans="5:9" x14ac:dyDescent="0.25">
      <c r="E6397" s="135"/>
      <c r="F6397" s="135"/>
      <c r="G6397" s="135"/>
      <c r="H6397" s="135"/>
      <c r="I6397" s="135"/>
    </row>
    <row r="6398" spans="5:9" x14ac:dyDescent="0.25">
      <c r="E6398" s="135"/>
      <c r="F6398" s="135"/>
      <c r="G6398" s="135"/>
      <c r="H6398" s="135"/>
      <c r="I6398" s="135"/>
    </row>
    <row r="6399" spans="5:9" x14ac:dyDescent="0.25">
      <c r="E6399" s="135"/>
      <c r="F6399" s="135"/>
      <c r="G6399" s="135"/>
      <c r="H6399" s="135"/>
      <c r="I6399" s="135"/>
    </row>
    <row r="6400" spans="5:9" x14ac:dyDescent="0.25">
      <c r="E6400" s="135"/>
      <c r="F6400" s="135"/>
      <c r="G6400" s="135"/>
      <c r="H6400" s="135"/>
      <c r="I6400" s="135"/>
    </row>
    <row r="6401" spans="5:9" x14ac:dyDescent="0.25">
      <c r="E6401" s="135"/>
      <c r="F6401" s="135"/>
      <c r="G6401" s="135"/>
      <c r="H6401" s="135"/>
      <c r="I6401" s="135"/>
    </row>
    <row r="6402" spans="5:9" x14ac:dyDescent="0.25">
      <c r="E6402" s="135"/>
      <c r="F6402" s="135"/>
      <c r="G6402" s="135"/>
      <c r="H6402" s="135"/>
      <c r="I6402" s="135"/>
    </row>
    <row r="6403" spans="5:9" x14ac:dyDescent="0.25">
      <c r="E6403" s="135"/>
      <c r="F6403" s="135"/>
      <c r="G6403" s="135"/>
      <c r="H6403" s="135"/>
      <c r="I6403" s="135"/>
    </row>
    <row r="6404" spans="5:9" x14ac:dyDescent="0.25">
      <c r="E6404" s="135"/>
      <c r="F6404" s="135"/>
      <c r="G6404" s="135"/>
      <c r="H6404" s="135"/>
      <c r="I6404" s="135"/>
    </row>
    <row r="6405" spans="5:9" x14ac:dyDescent="0.25">
      <c r="E6405" s="135"/>
      <c r="F6405" s="135"/>
      <c r="G6405" s="135"/>
      <c r="H6405" s="135"/>
      <c r="I6405" s="135"/>
    </row>
    <row r="6406" spans="5:9" x14ac:dyDescent="0.25">
      <c r="E6406" s="135"/>
      <c r="F6406" s="135"/>
      <c r="G6406" s="135"/>
      <c r="H6406" s="135"/>
      <c r="I6406" s="135"/>
    </row>
    <row r="6407" spans="5:9" x14ac:dyDescent="0.25">
      <c r="E6407" s="135"/>
      <c r="F6407" s="135"/>
      <c r="G6407" s="135"/>
      <c r="H6407" s="135"/>
      <c r="I6407" s="135"/>
    </row>
    <row r="6408" spans="5:9" x14ac:dyDescent="0.25">
      <c r="E6408" s="135"/>
      <c r="F6408" s="135"/>
      <c r="G6408" s="135"/>
      <c r="H6408" s="135"/>
      <c r="I6408" s="135"/>
    </row>
    <row r="6409" spans="5:9" x14ac:dyDescent="0.25">
      <c r="E6409" s="135"/>
      <c r="F6409" s="135"/>
      <c r="G6409" s="135"/>
      <c r="H6409" s="135"/>
      <c r="I6409" s="135"/>
    </row>
    <row r="6410" spans="5:9" x14ac:dyDescent="0.25">
      <c r="E6410" s="135"/>
      <c r="F6410" s="135"/>
      <c r="G6410" s="135"/>
      <c r="H6410" s="135"/>
      <c r="I6410" s="135"/>
    </row>
    <row r="6411" spans="5:9" x14ac:dyDescent="0.25">
      <c r="E6411" s="135"/>
      <c r="F6411" s="135"/>
      <c r="G6411" s="135"/>
      <c r="H6411" s="135"/>
      <c r="I6411" s="135"/>
    </row>
    <row r="6412" spans="5:9" x14ac:dyDescent="0.25">
      <c r="E6412" s="135"/>
      <c r="F6412" s="135"/>
      <c r="G6412" s="135"/>
      <c r="H6412" s="135"/>
      <c r="I6412" s="135"/>
    </row>
    <row r="6413" spans="5:9" x14ac:dyDescent="0.25">
      <c r="E6413" s="135"/>
      <c r="F6413" s="135"/>
      <c r="G6413" s="135"/>
      <c r="H6413" s="135"/>
      <c r="I6413" s="135"/>
    </row>
    <row r="6414" spans="5:9" x14ac:dyDescent="0.25">
      <c r="E6414" s="135"/>
      <c r="F6414" s="135"/>
      <c r="G6414" s="135"/>
      <c r="H6414" s="135"/>
      <c r="I6414" s="135"/>
    </row>
    <row r="6415" spans="5:9" x14ac:dyDescent="0.25">
      <c r="E6415" s="135"/>
      <c r="F6415" s="135"/>
      <c r="G6415" s="135"/>
      <c r="H6415" s="135"/>
      <c r="I6415" s="135"/>
    </row>
    <row r="6416" spans="5:9" x14ac:dyDescent="0.25">
      <c r="E6416" s="135"/>
      <c r="F6416" s="135"/>
      <c r="G6416" s="135"/>
      <c r="H6416" s="135"/>
      <c r="I6416" s="135"/>
    </row>
    <row r="6417" spans="5:9" x14ac:dyDescent="0.25">
      <c r="E6417" s="135"/>
      <c r="F6417" s="135"/>
      <c r="G6417" s="135"/>
      <c r="H6417" s="135"/>
      <c r="I6417" s="135"/>
    </row>
    <row r="6418" spans="5:9" x14ac:dyDescent="0.25">
      <c r="E6418" s="135"/>
      <c r="F6418" s="135"/>
      <c r="G6418" s="135"/>
      <c r="H6418" s="135"/>
      <c r="I6418" s="135"/>
    </row>
    <row r="6419" spans="5:9" x14ac:dyDescent="0.25">
      <c r="E6419" s="135"/>
      <c r="F6419" s="135"/>
      <c r="G6419" s="135"/>
      <c r="H6419" s="135"/>
      <c r="I6419" s="135"/>
    </row>
    <row r="6420" spans="5:9" x14ac:dyDescent="0.25">
      <c r="E6420" s="135"/>
      <c r="F6420" s="135"/>
      <c r="G6420" s="135"/>
      <c r="H6420" s="135"/>
      <c r="I6420" s="135"/>
    </row>
    <row r="6421" spans="5:9" x14ac:dyDescent="0.25">
      <c r="E6421" s="135"/>
      <c r="F6421" s="135"/>
      <c r="G6421" s="135"/>
      <c r="H6421" s="135"/>
      <c r="I6421" s="135"/>
    </row>
    <row r="6422" spans="5:9" x14ac:dyDescent="0.25">
      <c r="E6422" s="135"/>
      <c r="F6422" s="135"/>
      <c r="G6422" s="135"/>
      <c r="H6422" s="135"/>
      <c r="I6422" s="135"/>
    </row>
    <row r="6423" spans="5:9" x14ac:dyDescent="0.25">
      <c r="E6423" s="135"/>
      <c r="F6423" s="135"/>
      <c r="G6423" s="135"/>
      <c r="H6423" s="135"/>
      <c r="I6423" s="135"/>
    </row>
    <row r="6424" spans="5:9" x14ac:dyDescent="0.25">
      <c r="E6424" s="135"/>
      <c r="F6424" s="135"/>
      <c r="G6424" s="135"/>
      <c r="H6424" s="135"/>
      <c r="I6424" s="135"/>
    </row>
    <row r="6425" spans="5:9" x14ac:dyDescent="0.25">
      <c r="E6425" s="135"/>
      <c r="F6425" s="135"/>
      <c r="G6425" s="135"/>
      <c r="H6425" s="135"/>
      <c r="I6425" s="135"/>
    </row>
    <row r="6426" spans="5:9" x14ac:dyDescent="0.25">
      <c r="E6426" s="135"/>
      <c r="F6426" s="135"/>
      <c r="G6426" s="135"/>
      <c r="H6426" s="135"/>
      <c r="I6426" s="135"/>
    </row>
    <row r="6427" spans="5:9" x14ac:dyDescent="0.25">
      <c r="E6427" s="135"/>
      <c r="F6427" s="135"/>
      <c r="G6427" s="135"/>
      <c r="H6427" s="135"/>
      <c r="I6427" s="135"/>
    </row>
    <row r="6428" spans="5:9" x14ac:dyDescent="0.25">
      <c r="E6428" s="135"/>
      <c r="F6428" s="135"/>
      <c r="G6428" s="135"/>
      <c r="H6428" s="135"/>
      <c r="I6428" s="135"/>
    </row>
    <row r="6429" spans="5:9" x14ac:dyDescent="0.25">
      <c r="E6429" s="135"/>
      <c r="F6429" s="135"/>
      <c r="G6429" s="135"/>
      <c r="H6429" s="135"/>
      <c r="I6429" s="135"/>
    </row>
    <row r="6430" spans="5:9" x14ac:dyDescent="0.25">
      <c r="E6430" s="135"/>
      <c r="F6430" s="135"/>
      <c r="G6430" s="135"/>
      <c r="H6430" s="135"/>
      <c r="I6430" s="135"/>
    </row>
    <row r="6431" spans="5:9" x14ac:dyDescent="0.25">
      <c r="E6431" s="135"/>
      <c r="F6431" s="135"/>
      <c r="G6431" s="135"/>
      <c r="H6431" s="135"/>
      <c r="I6431" s="135"/>
    </row>
    <row r="6432" spans="5:9" x14ac:dyDescent="0.25">
      <c r="E6432" s="135"/>
      <c r="F6432" s="135"/>
      <c r="G6432" s="135"/>
      <c r="H6432" s="135"/>
      <c r="I6432" s="135"/>
    </row>
    <row r="6433" spans="5:9" x14ac:dyDescent="0.25">
      <c r="E6433" s="135"/>
      <c r="F6433" s="135"/>
      <c r="G6433" s="135"/>
      <c r="H6433" s="135"/>
      <c r="I6433" s="135"/>
    </row>
    <row r="6434" spans="5:9" x14ac:dyDescent="0.25">
      <c r="E6434" s="135"/>
      <c r="F6434" s="135"/>
      <c r="G6434" s="135"/>
      <c r="H6434" s="135"/>
      <c r="I6434" s="135"/>
    </row>
    <row r="6435" spans="5:9" x14ac:dyDescent="0.25">
      <c r="E6435" s="135"/>
      <c r="F6435" s="135"/>
      <c r="G6435" s="135"/>
      <c r="H6435" s="135"/>
      <c r="I6435" s="135"/>
    </row>
    <row r="6436" spans="5:9" x14ac:dyDescent="0.25">
      <c r="E6436" s="135"/>
      <c r="F6436" s="135"/>
      <c r="G6436" s="135"/>
      <c r="H6436" s="135"/>
      <c r="I6436" s="135"/>
    </row>
    <row r="6437" spans="5:9" x14ac:dyDescent="0.25">
      <c r="E6437" s="135"/>
      <c r="F6437" s="135"/>
      <c r="G6437" s="135"/>
      <c r="H6437" s="135"/>
      <c r="I6437" s="135"/>
    </row>
    <row r="6438" spans="5:9" x14ac:dyDescent="0.25">
      <c r="E6438" s="135"/>
      <c r="F6438" s="135"/>
      <c r="G6438" s="135"/>
      <c r="H6438" s="135"/>
      <c r="I6438" s="135"/>
    </row>
    <row r="6439" spans="5:9" x14ac:dyDescent="0.25">
      <c r="E6439" s="135"/>
      <c r="F6439" s="135"/>
      <c r="G6439" s="135"/>
      <c r="H6439" s="135"/>
      <c r="I6439" s="135"/>
    </row>
    <row r="6440" spans="5:9" x14ac:dyDescent="0.25">
      <c r="E6440" s="135"/>
      <c r="F6440" s="135"/>
      <c r="G6440" s="135"/>
      <c r="H6440" s="135"/>
      <c r="I6440" s="135"/>
    </row>
    <row r="6441" spans="5:9" x14ac:dyDescent="0.25">
      <c r="E6441" s="135"/>
      <c r="F6441" s="135"/>
      <c r="G6441" s="135"/>
      <c r="H6441" s="135"/>
      <c r="I6441" s="135"/>
    </row>
    <row r="6442" spans="5:9" x14ac:dyDescent="0.25">
      <c r="E6442" s="135"/>
      <c r="F6442" s="135"/>
      <c r="G6442" s="135"/>
      <c r="H6442" s="135"/>
      <c r="I6442" s="135"/>
    </row>
    <row r="6443" spans="5:9" x14ac:dyDescent="0.25">
      <c r="E6443" s="135"/>
      <c r="F6443" s="135"/>
      <c r="G6443" s="135"/>
      <c r="H6443" s="135"/>
      <c r="I6443" s="135"/>
    </row>
    <row r="6444" spans="5:9" x14ac:dyDescent="0.25">
      <c r="E6444" s="135"/>
      <c r="F6444" s="135"/>
      <c r="G6444" s="135"/>
      <c r="H6444" s="135"/>
      <c r="I6444" s="135"/>
    </row>
    <row r="6445" spans="5:9" x14ac:dyDescent="0.25">
      <c r="E6445" s="135"/>
      <c r="F6445" s="135"/>
      <c r="G6445" s="135"/>
      <c r="H6445" s="135"/>
      <c r="I6445" s="135"/>
    </row>
    <row r="6446" spans="5:9" x14ac:dyDescent="0.25">
      <c r="E6446" s="135"/>
      <c r="F6446" s="135"/>
      <c r="G6446" s="135"/>
      <c r="H6446" s="135"/>
      <c r="I6446" s="135"/>
    </row>
    <row r="6447" spans="5:9" x14ac:dyDescent="0.25">
      <c r="E6447" s="135"/>
      <c r="F6447" s="135"/>
      <c r="G6447" s="135"/>
      <c r="H6447" s="135"/>
      <c r="I6447" s="135"/>
    </row>
    <row r="6448" spans="5:9" x14ac:dyDescent="0.25">
      <c r="E6448" s="135"/>
      <c r="F6448" s="135"/>
      <c r="G6448" s="135"/>
      <c r="H6448" s="135"/>
      <c r="I6448" s="135"/>
    </row>
    <row r="6449" spans="5:9" x14ac:dyDescent="0.25">
      <c r="E6449" s="135"/>
      <c r="F6449" s="135"/>
      <c r="G6449" s="135"/>
      <c r="H6449" s="135"/>
      <c r="I6449" s="135"/>
    </row>
    <row r="6450" spans="5:9" x14ac:dyDescent="0.25">
      <c r="E6450" s="135"/>
      <c r="F6450" s="135"/>
      <c r="G6450" s="135"/>
      <c r="H6450" s="135"/>
      <c r="I6450" s="135"/>
    </row>
    <row r="6451" spans="5:9" x14ac:dyDescent="0.25">
      <c r="E6451" s="135"/>
      <c r="F6451" s="135"/>
      <c r="G6451" s="135"/>
      <c r="H6451" s="135"/>
      <c r="I6451" s="135"/>
    </row>
    <row r="6452" spans="5:9" x14ac:dyDescent="0.25">
      <c r="E6452" s="135"/>
      <c r="F6452" s="135"/>
      <c r="G6452" s="135"/>
      <c r="H6452" s="135"/>
      <c r="I6452" s="135"/>
    </row>
    <row r="6453" spans="5:9" x14ac:dyDescent="0.25">
      <c r="E6453" s="135"/>
      <c r="F6453" s="135"/>
      <c r="G6453" s="135"/>
      <c r="H6453" s="135"/>
      <c r="I6453" s="135"/>
    </row>
    <row r="6454" spans="5:9" x14ac:dyDescent="0.25">
      <c r="E6454" s="135"/>
      <c r="F6454" s="135"/>
      <c r="G6454" s="135"/>
      <c r="H6454" s="135"/>
      <c r="I6454" s="135"/>
    </row>
    <row r="6455" spans="5:9" x14ac:dyDescent="0.25">
      <c r="E6455" s="135"/>
      <c r="F6455" s="135"/>
      <c r="G6455" s="135"/>
      <c r="H6455" s="135"/>
      <c r="I6455" s="135"/>
    </row>
    <row r="6456" spans="5:9" x14ac:dyDescent="0.25">
      <c r="E6456" s="135"/>
      <c r="F6456" s="135"/>
      <c r="G6456" s="135"/>
      <c r="H6456" s="135"/>
      <c r="I6456" s="135"/>
    </row>
    <row r="6457" spans="5:9" x14ac:dyDescent="0.25">
      <c r="E6457" s="135"/>
      <c r="F6457" s="135"/>
      <c r="G6457" s="135"/>
      <c r="H6457" s="135"/>
      <c r="I6457" s="135"/>
    </row>
    <row r="6458" spans="5:9" x14ac:dyDescent="0.25">
      <c r="E6458" s="135"/>
      <c r="F6458" s="135"/>
      <c r="G6458" s="135"/>
      <c r="H6458" s="135"/>
      <c r="I6458" s="135"/>
    </row>
    <row r="6459" spans="5:9" x14ac:dyDescent="0.25">
      <c r="E6459" s="135"/>
      <c r="F6459" s="135"/>
      <c r="G6459" s="135"/>
      <c r="H6459" s="135"/>
      <c r="I6459" s="135"/>
    </row>
    <row r="6460" spans="5:9" x14ac:dyDescent="0.25">
      <c r="E6460" s="135"/>
      <c r="F6460" s="135"/>
      <c r="G6460" s="135"/>
      <c r="H6460" s="135"/>
      <c r="I6460" s="135"/>
    </row>
    <row r="6461" spans="5:9" x14ac:dyDescent="0.25">
      <c r="E6461" s="135"/>
      <c r="F6461" s="135"/>
      <c r="G6461" s="135"/>
      <c r="H6461" s="135"/>
      <c r="I6461" s="135"/>
    </row>
    <row r="6462" spans="5:9" x14ac:dyDescent="0.25">
      <c r="E6462" s="135"/>
      <c r="F6462" s="135"/>
      <c r="G6462" s="135"/>
      <c r="H6462" s="135"/>
      <c r="I6462" s="135"/>
    </row>
    <row r="6463" spans="5:9" x14ac:dyDescent="0.25">
      <c r="E6463" s="135"/>
      <c r="F6463" s="135"/>
      <c r="G6463" s="135"/>
      <c r="H6463" s="135"/>
      <c r="I6463" s="135"/>
    </row>
    <row r="6464" spans="5:9" x14ac:dyDescent="0.25">
      <c r="E6464" s="135"/>
      <c r="F6464" s="135"/>
      <c r="G6464" s="135"/>
      <c r="H6464" s="135"/>
      <c r="I6464" s="135"/>
    </row>
    <row r="6465" spans="5:9" x14ac:dyDescent="0.25">
      <c r="E6465" s="135"/>
      <c r="F6465" s="135"/>
      <c r="G6465" s="135"/>
      <c r="H6465" s="135"/>
      <c r="I6465" s="135"/>
    </row>
    <row r="6466" spans="5:9" x14ac:dyDescent="0.25">
      <c r="E6466" s="135"/>
      <c r="F6466" s="135"/>
      <c r="G6466" s="135"/>
      <c r="H6466" s="135"/>
      <c r="I6466" s="135"/>
    </row>
    <row r="6467" spans="5:9" x14ac:dyDescent="0.25">
      <c r="E6467" s="135"/>
      <c r="F6467" s="135"/>
      <c r="G6467" s="135"/>
      <c r="H6467" s="135"/>
      <c r="I6467" s="135"/>
    </row>
    <row r="6468" spans="5:9" x14ac:dyDescent="0.25">
      <c r="E6468" s="135"/>
      <c r="F6468" s="135"/>
      <c r="G6468" s="135"/>
      <c r="H6468" s="135"/>
      <c r="I6468" s="135"/>
    </row>
    <row r="6469" spans="5:9" x14ac:dyDescent="0.25">
      <c r="E6469" s="135"/>
      <c r="F6469" s="135"/>
      <c r="G6469" s="135"/>
      <c r="H6469" s="135"/>
      <c r="I6469" s="135"/>
    </row>
    <row r="6470" spans="5:9" x14ac:dyDescent="0.25">
      <c r="E6470" s="135"/>
      <c r="F6470" s="135"/>
      <c r="G6470" s="135"/>
      <c r="H6470" s="135"/>
      <c r="I6470" s="135"/>
    </row>
    <row r="6471" spans="5:9" x14ac:dyDescent="0.25">
      <c r="E6471" s="135"/>
      <c r="F6471" s="135"/>
      <c r="G6471" s="135"/>
      <c r="H6471" s="135"/>
      <c r="I6471" s="135"/>
    </row>
    <row r="6472" spans="5:9" x14ac:dyDescent="0.25">
      <c r="E6472" s="135"/>
      <c r="F6472" s="135"/>
      <c r="G6472" s="135"/>
      <c r="H6472" s="135"/>
      <c r="I6472" s="135"/>
    </row>
    <row r="6473" spans="5:9" x14ac:dyDescent="0.25">
      <c r="E6473" s="135"/>
      <c r="F6473" s="135"/>
      <c r="G6473" s="135"/>
      <c r="H6473" s="135"/>
      <c r="I6473" s="135"/>
    </row>
    <row r="6474" spans="5:9" x14ac:dyDescent="0.25">
      <c r="E6474" s="135"/>
      <c r="F6474" s="135"/>
      <c r="G6474" s="135"/>
      <c r="H6474" s="135"/>
      <c r="I6474" s="135"/>
    </row>
    <row r="6475" spans="5:9" x14ac:dyDescent="0.25">
      <c r="E6475" s="135"/>
      <c r="F6475" s="135"/>
      <c r="G6475" s="135"/>
      <c r="H6475" s="135"/>
      <c r="I6475" s="135"/>
    </row>
    <row r="6476" spans="5:9" x14ac:dyDescent="0.25">
      <c r="E6476" s="135"/>
      <c r="F6476" s="135"/>
      <c r="G6476" s="135"/>
      <c r="H6476" s="135"/>
      <c r="I6476" s="135"/>
    </row>
    <row r="6477" spans="5:9" x14ac:dyDescent="0.25">
      <c r="E6477" s="135"/>
      <c r="F6477" s="135"/>
      <c r="G6477" s="135"/>
      <c r="H6477" s="135"/>
      <c r="I6477" s="135"/>
    </row>
    <row r="6478" spans="5:9" x14ac:dyDescent="0.25">
      <c r="E6478" s="135"/>
      <c r="F6478" s="135"/>
      <c r="G6478" s="135"/>
      <c r="H6478" s="135"/>
      <c r="I6478" s="135"/>
    </row>
    <row r="6479" spans="5:9" x14ac:dyDescent="0.25">
      <c r="E6479" s="135"/>
      <c r="F6479" s="135"/>
      <c r="G6479" s="135"/>
      <c r="H6479" s="135"/>
      <c r="I6479" s="135"/>
    </row>
    <row r="6480" spans="5:9" x14ac:dyDescent="0.25">
      <c r="E6480" s="135"/>
      <c r="F6480" s="135"/>
      <c r="G6480" s="135"/>
      <c r="H6480" s="135"/>
      <c r="I6480" s="135"/>
    </row>
    <row r="6481" spans="5:9" x14ac:dyDescent="0.25">
      <c r="E6481" s="135"/>
      <c r="F6481" s="135"/>
      <c r="G6481" s="135"/>
      <c r="H6481" s="135"/>
      <c r="I6481" s="135"/>
    </row>
    <row r="6482" spans="5:9" x14ac:dyDescent="0.25">
      <c r="E6482" s="135"/>
      <c r="F6482" s="135"/>
      <c r="G6482" s="135"/>
      <c r="H6482" s="135"/>
      <c r="I6482" s="135"/>
    </row>
    <row r="6483" spans="5:9" x14ac:dyDescent="0.25">
      <c r="E6483" s="135"/>
      <c r="F6483" s="135"/>
      <c r="G6483" s="135"/>
      <c r="H6483" s="135"/>
      <c r="I6483" s="135"/>
    </row>
    <row r="6484" spans="5:9" x14ac:dyDescent="0.25">
      <c r="E6484" s="135"/>
      <c r="F6484" s="135"/>
      <c r="G6484" s="135"/>
      <c r="H6484" s="135"/>
      <c r="I6484" s="135"/>
    </row>
    <row r="6485" spans="5:9" x14ac:dyDescent="0.25">
      <c r="E6485" s="135"/>
      <c r="F6485" s="135"/>
      <c r="G6485" s="135"/>
      <c r="H6485" s="135"/>
      <c r="I6485" s="135"/>
    </row>
    <row r="6486" spans="5:9" x14ac:dyDescent="0.25">
      <c r="E6486" s="135"/>
      <c r="F6486" s="135"/>
      <c r="G6486" s="135"/>
      <c r="H6486" s="135"/>
      <c r="I6486" s="135"/>
    </row>
    <row r="6487" spans="5:9" x14ac:dyDescent="0.25">
      <c r="E6487" s="135"/>
      <c r="F6487" s="135"/>
      <c r="G6487" s="135"/>
      <c r="H6487" s="135"/>
      <c r="I6487" s="135"/>
    </row>
    <row r="6488" spans="5:9" x14ac:dyDescent="0.25">
      <c r="E6488" s="135"/>
      <c r="F6488" s="135"/>
      <c r="G6488" s="135"/>
      <c r="H6488" s="135"/>
      <c r="I6488" s="135"/>
    </row>
    <row r="6489" spans="5:9" x14ac:dyDescent="0.25">
      <c r="E6489" s="135"/>
      <c r="F6489" s="135"/>
      <c r="G6489" s="135"/>
      <c r="H6489" s="135"/>
      <c r="I6489" s="135"/>
    </row>
    <row r="6490" spans="5:9" x14ac:dyDescent="0.25">
      <c r="E6490" s="135"/>
      <c r="F6490" s="135"/>
      <c r="G6490" s="135"/>
      <c r="H6490" s="135"/>
      <c r="I6490" s="135"/>
    </row>
    <row r="6491" spans="5:9" x14ac:dyDescent="0.25">
      <c r="E6491" s="135"/>
      <c r="F6491" s="135"/>
      <c r="G6491" s="135"/>
      <c r="H6491" s="135"/>
      <c r="I6491" s="135"/>
    </row>
    <row r="6492" spans="5:9" x14ac:dyDescent="0.25">
      <c r="E6492" s="135"/>
      <c r="F6492" s="135"/>
      <c r="G6492" s="135"/>
      <c r="H6492" s="135"/>
      <c r="I6492" s="135"/>
    </row>
    <row r="6493" spans="5:9" x14ac:dyDescent="0.25">
      <c r="E6493" s="135"/>
      <c r="F6493" s="135"/>
      <c r="G6493" s="135"/>
      <c r="H6493" s="135"/>
      <c r="I6493" s="135"/>
    </row>
    <row r="6494" spans="5:9" x14ac:dyDescent="0.25">
      <c r="E6494" s="135"/>
      <c r="F6494" s="135"/>
      <c r="G6494" s="135"/>
      <c r="H6494" s="135"/>
      <c r="I6494" s="135"/>
    </row>
    <row r="6495" spans="5:9" x14ac:dyDescent="0.25">
      <c r="E6495" s="135"/>
      <c r="F6495" s="135"/>
      <c r="G6495" s="135"/>
      <c r="H6495" s="135"/>
      <c r="I6495" s="135"/>
    </row>
    <row r="6496" spans="5:9" x14ac:dyDescent="0.25">
      <c r="E6496" s="135"/>
      <c r="F6496" s="135"/>
      <c r="G6496" s="135"/>
      <c r="H6496" s="135"/>
      <c r="I6496" s="135"/>
    </row>
    <row r="6497" spans="5:9" x14ac:dyDescent="0.25">
      <c r="E6497" s="135"/>
      <c r="F6497" s="135"/>
      <c r="G6497" s="135"/>
      <c r="H6497" s="135"/>
      <c r="I6497" s="135"/>
    </row>
    <row r="6498" spans="5:9" x14ac:dyDescent="0.25">
      <c r="E6498" s="135"/>
      <c r="F6498" s="135"/>
      <c r="G6498" s="135"/>
      <c r="H6498" s="135"/>
      <c r="I6498" s="135"/>
    </row>
    <row r="6499" spans="5:9" x14ac:dyDescent="0.25">
      <c r="E6499" s="135"/>
      <c r="F6499" s="135"/>
      <c r="G6499" s="135"/>
      <c r="H6499" s="135"/>
      <c r="I6499" s="135"/>
    </row>
    <row r="6500" spans="5:9" x14ac:dyDescent="0.25">
      <c r="E6500" s="135"/>
      <c r="F6500" s="135"/>
      <c r="G6500" s="135"/>
      <c r="H6500" s="135"/>
      <c r="I6500" s="135"/>
    </row>
    <row r="6501" spans="5:9" x14ac:dyDescent="0.25">
      <c r="E6501" s="135"/>
      <c r="F6501" s="135"/>
      <c r="G6501" s="135"/>
      <c r="H6501" s="135"/>
      <c r="I6501" s="135"/>
    </row>
    <row r="6502" spans="5:9" x14ac:dyDescent="0.25">
      <c r="E6502" s="135"/>
      <c r="F6502" s="135"/>
      <c r="G6502" s="135"/>
      <c r="H6502" s="135"/>
      <c r="I6502" s="135"/>
    </row>
    <row r="6503" spans="5:9" x14ac:dyDescent="0.25">
      <c r="E6503" s="135"/>
      <c r="F6503" s="135"/>
      <c r="G6503" s="135"/>
      <c r="H6503" s="135"/>
      <c r="I6503" s="135"/>
    </row>
    <row r="6504" spans="5:9" x14ac:dyDescent="0.25">
      <c r="E6504" s="135"/>
      <c r="F6504" s="135"/>
      <c r="G6504" s="135"/>
      <c r="H6504" s="135"/>
      <c r="I6504" s="135"/>
    </row>
    <row r="6505" spans="5:9" x14ac:dyDescent="0.25">
      <c r="E6505" s="135"/>
      <c r="F6505" s="135"/>
      <c r="G6505" s="135"/>
      <c r="H6505" s="135"/>
      <c r="I6505" s="135"/>
    </row>
    <row r="6506" spans="5:9" x14ac:dyDescent="0.25">
      <c r="E6506" s="135"/>
      <c r="F6506" s="135"/>
      <c r="G6506" s="135"/>
      <c r="H6506" s="135"/>
      <c r="I6506" s="135"/>
    </row>
    <row r="6507" spans="5:9" x14ac:dyDescent="0.25">
      <c r="E6507" s="135"/>
      <c r="F6507" s="135"/>
      <c r="G6507" s="135"/>
      <c r="H6507" s="135"/>
      <c r="I6507" s="135"/>
    </row>
    <row r="6508" spans="5:9" x14ac:dyDescent="0.25">
      <c r="E6508" s="135"/>
      <c r="F6508" s="135"/>
      <c r="G6508" s="135"/>
      <c r="H6508" s="135"/>
      <c r="I6508" s="135"/>
    </row>
    <row r="6509" spans="5:9" x14ac:dyDescent="0.25">
      <c r="E6509" s="135"/>
      <c r="F6509" s="135"/>
      <c r="G6509" s="135"/>
      <c r="H6509" s="135"/>
      <c r="I6509" s="135"/>
    </row>
    <row r="6510" spans="5:9" x14ac:dyDescent="0.25">
      <c r="E6510" s="135"/>
      <c r="F6510" s="135"/>
      <c r="G6510" s="135"/>
      <c r="H6510" s="135"/>
      <c r="I6510" s="135"/>
    </row>
    <row r="6511" spans="5:9" x14ac:dyDescent="0.25">
      <c r="E6511" s="135"/>
      <c r="F6511" s="135"/>
      <c r="G6511" s="135"/>
      <c r="H6511" s="135"/>
      <c r="I6511" s="135"/>
    </row>
    <row r="6512" spans="5:9" x14ac:dyDescent="0.25">
      <c r="E6512" s="135"/>
      <c r="F6512" s="135"/>
      <c r="G6512" s="135"/>
      <c r="H6512" s="135"/>
      <c r="I6512" s="135"/>
    </row>
    <row r="6513" spans="5:9" x14ac:dyDescent="0.25">
      <c r="E6513" s="135"/>
      <c r="F6513" s="135"/>
      <c r="G6513" s="135"/>
      <c r="H6513" s="135"/>
      <c r="I6513" s="135"/>
    </row>
    <row r="6514" spans="5:9" x14ac:dyDescent="0.25">
      <c r="E6514" s="135"/>
      <c r="F6514" s="135"/>
      <c r="G6514" s="135"/>
      <c r="H6514" s="135"/>
      <c r="I6514" s="135"/>
    </row>
    <row r="6515" spans="5:9" x14ac:dyDescent="0.25">
      <c r="E6515" s="135"/>
      <c r="F6515" s="135"/>
      <c r="G6515" s="135"/>
      <c r="H6515" s="135"/>
      <c r="I6515" s="135"/>
    </row>
    <row r="6516" spans="5:9" x14ac:dyDescent="0.25">
      <c r="E6516" s="135"/>
      <c r="F6516" s="135"/>
      <c r="G6516" s="135"/>
      <c r="H6516" s="135"/>
      <c r="I6516" s="135"/>
    </row>
    <row r="6517" spans="5:9" x14ac:dyDescent="0.25">
      <c r="E6517" s="135"/>
      <c r="F6517" s="135"/>
      <c r="G6517" s="135"/>
      <c r="H6517" s="135"/>
      <c r="I6517" s="135"/>
    </row>
    <row r="6518" spans="5:9" x14ac:dyDescent="0.25">
      <c r="E6518" s="135"/>
      <c r="F6518" s="135"/>
      <c r="G6518" s="135"/>
      <c r="H6518" s="135"/>
      <c r="I6518" s="135"/>
    </row>
    <row r="6519" spans="5:9" x14ac:dyDescent="0.25">
      <c r="E6519" s="135"/>
      <c r="F6519" s="135"/>
      <c r="G6519" s="135"/>
      <c r="H6519" s="135"/>
      <c r="I6519" s="135"/>
    </row>
    <row r="6520" spans="5:9" x14ac:dyDescent="0.25">
      <c r="E6520" s="135"/>
      <c r="F6520" s="135"/>
      <c r="G6520" s="135"/>
      <c r="H6520" s="135"/>
      <c r="I6520" s="135"/>
    </row>
    <row r="6521" spans="5:9" x14ac:dyDescent="0.25">
      <c r="E6521" s="135"/>
      <c r="F6521" s="135"/>
      <c r="G6521" s="135"/>
      <c r="H6521" s="135"/>
      <c r="I6521" s="135"/>
    </row>
    <row r="6522" spans="5:9" x14ac:dyDescent="0.25">
      <c r="E6522" s="135"/>
      <c r="F6522" s="135"/>
      <c r="G6522" s="135"/>
      <c r="H6522" s="135"/>
      <c r="I6522" s="135"/>
    </row>
    <row r="6523" spans="5:9" x14ac:dyDescent="0.25">
      <c r="E6523" s="135"/>
      <c r="F6523" s="135"/>
      <c r="G6523" s="135"/>
      <c r="H6523" s="135"/>
      <c r="I6523" s="135"/>
    </row>
    <row r="6524" spans="5:9" x14ac:dyDescent="0.25">
      <c r="E6524" s="135"/>
      <c r="F6524" s="135"/>
      <c r="G6524" s="135"/>
      <c r="H6524" s="135"/>
      <c r="I6524" s="135"/>
    </row>
    <row r="6525" spans="5:9" x14ac:dyDescent="0.25">
      <c r="E6525" s="135"/>
      <c r="F6525" s="135"/>
      <c r="G6525" s="135"/>
      <c r="H6525" s="135"/>
      <c r="I6525" s="135"/>
    </row>
    <row r="6526" spans="5:9" x14ac:dyDescent="0.25">
      <c r="E6526" s="135"/>
      <c r="F6526" s="135"/>
      <c r="G6526" s="135"/>
      <c r="H6526" s="135"/>
      <c r="I6526" s="135"/>
    </row>
    <row r="6527" spans="5:9" x14ac:dyDescent="0.25">
      <c r="E6527" s="135"/>
      <c r="F6527" s="135"/>
      <c r="G6527" s="135"/>
      <c r="H6527" s="135"/>
      <c r="I6527" s="135"/>
    </row>
    <row r="6528" spans="5:9" x14ac:dyDescent="0.25">
      <c r="E6528" s="135"/>
      <c r="F6528" s="135"/>
      <c r="G6528" s="135"/>
      <c r="H6528" s="135"/>
      <c r="I6528" s="135"/>
    </row>
    <row r="6529" spans="5:9" x14ac:dyDescent="0.25">
      <c r="E6529" s="135"/>
      <c r="F6529" s="135"/>
      <c r="G6529" s="135"/>
      <c r="H6529" s="135"/>
      <c r="I6529" s="135"/>
    </row>
    <row r="6530" spans="5:9" x14ac:dyDescent="0.25">
      <c r="E6530" s="135"/>
      <c r="F6530" s="135"/>
      <c r="G6530" s="135"/>
      <c r="H6530" s="135"/>
      <c r="I6530" s="135"/>
    </row>
    <row r="6531" spans="5:9" x14ac:dyDescent="0.25">
      <c r="E6531" s="135"/>
      <c r="F6531" s="135"/>
      <c r="G6531" s="135"/>
      <c r="H6531" s="135"/>
      <c r="I6531" s="135"/>
    </row>
    <row r="6532" spans="5:9" x14ac:dyDescent="0.25">
      <c r="E6532" s="135"/>
      <c r="F6532" s="135"/>
      <c r="G6532" s="135"/>
      <c r="H6532" s="135"/>
      <c r="I6532" s="135"/>
    </row>
    <row r="6533" spans="5:9" x14ac:dyDescent="0.25">
      <c r="E6533" s="135"/>
      <c r="F6533" s="135"/>
      <c r="G6533" s="135"/>
      <c r="H6533" s="135"/>
      <c r="I6533" s="135"/>
    </row>
    <row r="6534" spans="5:9" x14ac:dyDescent="0.25">
      <c r="E6534" s="135"/>
      <c r="F6534" s="135"/>
      <c r="G6534" s="135"/>
      <c r="H6534" s="135"/>
      <c r="I6534" s="135"/>
    </row>
    <row r="6535" spans="5:9" x14ac:dyDescent="0.25">
      <c r="E6535" s="135"/>
      <c r="F6535" s="135"/>
      <c r="G6535" s="135"/>
      <c r="H6535" s="135"/>
      <c r="I6535" s="135"/>
    </row>
    <row r="6536" spans="5:9" x14ac:dyDescent="0.25">
      <c r="E6536" s="135"/>
      <c r="F6536" s="135"/>
      <c r="G6536" s="135"/>
      <c r="H6536" s="135"/>
      <c r="I6536" s="135"/>
    </row>
    <row r="6537" spans="5:9" x14ac:dyDescent="0.25">
      <c r="E6537" s="135"/>
      <c r="F6537" s="135"/>
      <c r="G6537" s="135"/>
      <c r="H6537" s="135"/>
      <c r="I6537" s="135"/>
    </row>
    <row r="6538" spans="5:9" x14ac:dyDescent="0.25">
      <c r="E6538" s="135"/>
      <c r="F6538" s="135"/>
      <c r="G6538" s="135"/>
      <c r="H6538" s="135"/>
      <c r="I6538" s="135"/>
    </row>
    <row r="6539" spans="5:9" x14ac:dyDescent="0.25">
      <c r="E6539" s="135"/>
      <c r="F6539" s="135"/>
      <c r="G6539" s="135"/>
      <c r="H6539" s="135"/>
      <c r="I6539" s="135"/>
    </row>
    <row r="6540" spans="5:9" x14ac:dyDescent="0.25">
      <c r="E6540" s="135"/>
      <c r="F6540" s="135"/>
      <c r="G6540" s="135"/>
      <c r="H6540" s="135"/>
      <c r="I6540" s="135"/>
    </row>
    <row r="6541" spans="5:9" x14ac:dyDescent="0.25">
      <c r="E6541" s="135"/>
      <c r="F6541" s="135"/>
      <c r="G6541" s="135"/>
      <c r="H6541" s="135"/>
      <c r="I6541" s="135"/>
    </row>
    <row r="6542" spans="5:9" x14ac:dyDescent="0.25">
      <c r="E6542" s="135"/>
      <c r="F6542" s="135"/>
      <c r="G6542" s="135"/>
      <c r="H6542" s="135"/>
      <c r="I6542" s="135"/>
    </row>
    <row r="6543" spans="5:9" x14ac:dyDescent="0.25">
      <c r="E6543" s="135"/>
      <c r="F6543" s="135"/>
      <c r="G6543" s="135"/>
      <c r="H6543" s="135"/>
      <c r="I6543" s="135"/>
    </row>
    <row r="6544" spans="5:9" x14ac:dyDescent="0.25">
      <c r="E6544" s="135"/>
      <c r="F6544" s="135"/>
      <c r="G6544" s="135"/>
      <c r="H6544" s="135"/>
      <c r="I6544" s="135"/>
    </row>
    <row r="6545" spans="5:9" x14ac:dyDescent="0.25">
      <c r="E6545" s="135"/>
      <c r="F6545" s="135"/>
      <c r="G6545" s="135"/>
      <c r="H6545" s="135"/>
      <c r="I6545" s="135"/>
    </row>
    <row r="6546" spans="5:9" x14ac:dyDescent="0.25">
      <c r="E6546" s="135"/>
      <c r="F6546" s="135"/>
      <c r="G6546" s="135"/>
      <c r="H6546" s="135"/>
      <c r="I6546" s="135"/>
    </row>
    <row r="6547" spans="5:9" x14ac:dyDescent="0.25">
      <c r="E6547" s="135"/>
      <c r="F6547" s="135"/>
      <c r="G6547" s="135"/>
      <c r="H6547" s="135"/>
      <c r="I6547" s="135"/>
    </row>
    <row r="6548" spans="5:9" x14ac:dyDescent="0.25">
      <c r="E6548" s="135"/>
      <c r="F6548" s="135"/>
      <c r="G6548" s="135"/>
      <c r="H6548" s="135"/>
      <c r="I6548" s="135"/>
    </row>
    <row r="6549" spans="5:9" x14ac:dyDescent="0.25">
      <c r="E6549" s="135"/>
      <c r="F6549" s="135"/>
      <c r="G6549" s="135"/>
      <c r="H6549" s="135"/>
      <c r="I6549" s="135"/>
    </row>
    <row r="6550" spans="5:9" x14ac:dyDescent="0.25">
      <c r="E6550" s="135"/>
      <c r="F6550" s="135"/>
      <c r="G6550" s="135"/>
      <c r="H6550" s="135"/>
      <c r="I6550" s="135"/>
    </row>
    <row r="6551" spans="5:9" x14ac:dyDescent="0.25">
      <c r="E6551" s="135"/>
      <c r="F6551" s="135"/>
      <c r="G6551" s="135"/>
      <c r="H6551" s="135"/>
      <c r="I6551" s="135"/>
    </row>
    <row r="6552" spans="5:9" x14ac:dyDescent="0.25">
      <c r="E6552" s="135"/>
      <c r="F6552" s="135"/>
      <c r="G6552" s="135"/>
      <c r="H6552" s="135"/>
      <c r="I6552" s="135"/>
    </row>
    <row r="6553" spans="5:9" x14ac:dyDescent="0.25">
      <c r="E6553" s="135"/>
      <c r="F6553" s="135"/>
      <c r="G6553" s="135"/>
      <c r="H6553" s="135"/>
      <c r="I6553" s="135"/>
    </row>
    <row r="6554" spans="5:9" x14ac:dyDescent="0.25">
      <c r="E6554" s="135"/>
      <c r="F6554" s="135"/>
      <c r="G6554" s="135"/>
      <c r="H6554" s="135"/>
      <c r="I6554" s="135"/>
    </row>
    <row r="6555" spans="5:9" x14ac:dyDescent="0.25">
      <c r="E6555" s="135"/>
      <c r="F6555" s="135"/>
      <c r="G6555" s="135"/>
      <c r="H6555" s="135"/>
      <c r="I6555" s="135"/>
    </row>
    <row r="6556" spans="5:9" x14ac:dyDescent="0.25">
      <c r="E6556" s="135"/>
      <c r="F6556" s="135"/>
      <c r="G6556" s="135"/>
      <c r="H6556" s="135"/>
      <c r="I6556" s="135"/>
    </row>
    <row r="6557" spans="5:9" x14ac:dyDescent="0.25">
      <c r="E6557" s="135"/>
      <c r="F6557" s="135"/>
      <c r="G6557" s="135"/>
      <c r="H6557" s="135"/>
      <c r="I6557" s="135"/>
    </row>
    <row r="6558" spans="5:9" x14ac:dyDescent="0.25">
      <c r="E6558" s="135"/>
      <c r="F6558" s="135"/>
      <c r="G6558" s="135"/>
      <c r="H6558" s="135"/>
      <c r="I6558" s="135"/>
    </row>
    <row r="6559" spans="5:9" x14ac:dyDescent="0.25">
      <c r="E6559" s="135"/>
      <c r="F6559" s="135"/>
      <c r="G6559" s="135"/>
      <c r="H6559" s="135"/>
      <c r="I6559" s="135"/>
    </row>
    <row r="6560" spans="5:9" x14ac:dyDescent="0.25">
      <c r="E6560" s="135"/>
      <c r="F6560" s="135"/>
      <c r="G6560" s="135"/>
      <c r="H6560" s="135"/>
      <c r="I6560" s="135"/>
    </row>
    <row r="6561" spans="5:9" x14ac:dyDescent="0.25">
      <c r="E6561" s="135"/>
      <c r="F6561" s="135"/>
      <c r="G6561" s="135"/>
      <c r="H6561" s="135"/>
      <c r="I6561" s="135"/>
    </row>
    <row r="6562" spans="5:9" x14ac:dyDescent="0.25">
      <c r="E6562" s="135"/>
      <c r="F6562" s="135"/>
      <c r="G6562" s="135"/>
      <c r="H6562" s="135"/>
      <c r="I6562" s="135"/>
    </row>
    <row r="6563" spans="5:9" x14ac:dyDescent="0.25">
      <c r="E6563" s="135"/>
      <c r="F6563" s="135"/>
      <c r="G6563" s="135"/>
      <c r="H6563" s="135"/>
      <c r="I6563" s="135"/>
    </row>
    <row r="6564" spans="5:9" x14ac:dyDescent="0.25">
      <c r="E6564" s="135"/>
      <c r="F6564" s="135"/>
      <c r="G6564" s="135"/>
      <c r="H6564" s="135"/>
      <c r="I6564" s="135"/>
    </row>
    <row r="6565" spans="5:9" x14ac:dyDescent="0.25">
      <c r="E6565" s="135"/>
      <c r="F6565" s="135"/>
      <c r="G6565" s="135"/>
      <c r="H6565" s="135"/>
      <c r="I6565" s="135"/>
    </row>
    <row r="6566" spans="5:9" x14ac:dyDescent="0.25">
      <c r="E6566" s="135"/>
      <c r="F6566" s="135"/>
      <c r="G6566" s="135"/>
      <c r="H6566" s="135"/>
      <c r="I6566" s="135"/>
    </row>
    <row r="6567" spans="5:9" x14ac:dyDescent="0.25">
      <c r="E6567" s="135"/>
      <c r="F6567" s="135"/>
      <c r="G6567" s="135"/>
      <c r="H6567" s="135"/>
      <c r="I6567" s="135"/>
    </row>
    <row r="6568" spans="5:9" x14ac:dyDescent="0.25">
      <c r="E6568" s="135"/>
      <c r="F6568" s="135"/>
      <c r="G6568" s="135"/>
      <c r="H6568" s="135"/>
      <c r="I6568" s="135"/>
    </row>
    <row r="6569" spans="5:9" x14ac:dyDescent="0.25">
      <c r="E6569" s="135"/>
      <c r="F6569" s="135"/>
      <c r="G6569" s="135"/>
      <c r="H6569" s="135"/>
      <c r="I6569" s="135"/>
    </row>
    <row r="6570" spans="5:9" x14ac:dyDescent="0.25">
      <c r="E6570" s="135"/>
      <c r="F6570" s="135"/>
      <c r="G6570" s="135"/>
      <c r="H6570" s="135"/>
      <c r="I6570" s="135"/>
    </row>
    <row r="6571" spans="5:9" x14ac:dyDescent="0.25">
      <c r="E6571" s="135"/>
      <c r="F6571" s="135"/>
      <c r="G6571" s="135"/>
      <c r="H6571" s="135"/>
      <c r="I6571" s="135"/>
    </row>
    <row r="6572" spans="5:9" x14ac:dyDescent="0.25">
      <c r="E6572" s="135"/>
      <c r="F6572" s="135"/>
      <c r="G6572" s="135"/>
      <c r="H6572" s="135"/>
      <c r="I6572" s="135"/>
    </row>
    <row r="6573" spans="5:9" x14ac:dyDescent="0.25">
      <c r="E6573" s="135"/>
      <c r="F6573" s="135"/>
      <c r="G6573" s="135"/>
      <c r="H6573" s="135"/>
      <c r="I6573" s="135"/>
    </row>
    <row r="6574" spans="5:9" x14ac:dyDescent="0.25">
      <c r="E6574" s="135"/>
      <c r="F6574" s="135"/>
      <c r="G6574" s="135"/>
      <c r="H6574" s="135"/>
      <c r="I6574" s="135"/>
    </row>
    <row r="6575" spans="5:9" x14ac:dyDescent="0.25">
      <c r="E6575" s="135"/>
      <c r="F6575" s="135"/>
      <c r="G6575" s="135"/>
      <c r="H6575" s="135"/>
      <c r="I6575" s="135"/>
    </row>
    <row r="6576" spans="5:9" x14ac:dyDescent="0.25">
      <c r="E6576" s="135"/>
      <c r="F6576" s="135"/>
      <c r="G6576" s="135"/>
      <c r="H6576" s="135"/>
      <c r="I6576" s="135"/>
    </row>
    <row r="6577" spans="5:9" x14ac:dyDescent="0.25">
      <c r="E6577" s="135"/>
      <c r="F6577" s="135"/>
      <c r="G6577" s="135"/>
      <c r="H6577" s="135"/>
      <c r="I6577" s="135"/>
    </row>
    <row r="6578" spans="5:9" x14ac:dyDescent="0.25">
      <c r="E6578" s="135"/>
      <c r="F6578" s="135"/>
      <c r="G6578" s="135"/>
      <c r="H6578" s="135"/>
      <c r="I6578" s="135"/>
    </row>
    <row r="6579" spans="5:9" x14ac:dyDescent="0.25">
      <c r="E6579" s="135"/>
      <c r="F6579" s="135"/>
      <c r="G6579" s="135"/>
      <c r="H6579" s="135"/>
      <c r="I6579" s="135"/>
    </row>
    <row r="6580" spans="5:9" x14ac:dyDescent="0.25">
      <c r="E6580" s="135"/>
      <c r="F6580" s="135"/>
      <c r="G6580" s="135"/>
      <c r="H6580" s="135"/>
      <c r="I6580" s="135"/>
    </row>
    <row r="6581" spans="5:9" x14ac:dyDescent="0.25">
      <c r="E6581" s="135"/>
      <c r="F6581" s="135"/>
      <c r="G6581" s="135"/>
      <c r="H6581" s="135"/>
      <c r="I6581" s="135"/>
    </row>
    <row r="6582" spans="5:9" x14ac:dyDescent="0.25">
      <c r="E6582" s="135"/>
      <c r="F6582" s="135"/>
      <c r="G6582" s="135"/>
      <c r="H6582" s="135"/>
      <c r="I6582" s="135"/>
    </row>
    <row r="6583" spans="5:9" x14ac:dyDescent="0.25">
      <c r="E6583" s="135"/>
      <c r="F6583" s="135"/>
      <c r="G6583" s="135"/>
      <c r="H6583" s="135"/>
      <c r="I6583" s="135"/>
    </row>
    <row r="6584" spans="5:9" x14ac:dyDescent="0.25">
      <c r="E6584" s="135"/>
      <c r="F6584" s="135"/>
      <c r="G6584" s="135"/>
      <c r="H6584" s="135"/>
      <c r="I6584" s="135"/>
    </row>
    <row r="6585" spans="5:9" x14ac:dyDescent="0.25">
      <c r="E6585" s="135"/>
      <c r="F6585" s="135"/>
      <c r="G6585" s="135"/>
      <c r="H6585" s="135"/>
      <c r="I6585" s="135"/>
    </row>
    <row r="6586" spans="5:9" x14ac:dyDescent="0.25">
      <c r="E6586" s="135"/>
      <c r="F6586" s="135"/>
      <c r="G6586" s="135"/>
      <c r="H6586" s="135"/>
      <c r="I6586" s="135"/>
    </row>
    <row r="6587" spans="5:9" x14ac:dyDescent="0.25">
      <c r="E6587" s="135"/>
      <c r="F6587" s="135"/>
      <c r="G6587" s="135"/>
      <c r="H6587" s="135"/>
      <c r="I6587" s="135"/>
    </row>
    <row r="6588" spans="5:9" x14ac:dyDescent="0.25">
      <c r="E6588" s="135"/>
      <c r="F6588" s="135"/>
      <c r="G6588" s="135"/>
      <c r="H6588" s="135"/>
      <c r="I6588" s="135"/>
    </row>
    <row r="6589" spans="5:9" x14ac:dyDescent="0.25">
      <c r="E6589" s="135"/>
      <c r="F6589" s="135"/>
      <c r="G6589" s="135"/>
      <c r="H6589" s="135"/>
      <c r="I6589" s="135"/>
    </row>
    <row r="6590" spans="5:9" x14ac:dyDescent="0.25">
      <c r="E6590" s="135"/>
      <c r="F6590" s="135"/>
      <c r="G6590" s="135"/>
      <c r="H6590" s="135"/>
      <c r="I6590" s="135"/>
    </row>
    <row r="6591" spans="5:9" x14ac:dyDescent="0.25">
      <c r="E6591" s="135"/>
      <c r="F6591" s="135"/>
      <c r="G6591" s="135"/>
      <c r="H6591" s="135"/>
      <c r="I6591" s="135"/>
    </row>
    <row r="6592" spans="5:9" x14ac:dyDescent="0.25">
      <c r="E6592" s="135"/>
      <c r="F6592" s="135"/>
      <c r="G6592" s="135"/>
      <c r="H6592" s="135"/>
      <c r="I6592" s="135"/>
    </row>
    <row r="6593" spans="5:9" x14ac:dyDescent="0.25">
      <c r="E6593" s="135"/>
      <c r="F6593" s="135"/>
      <c r="G6593" s="135"/>
      <c r="H6593" s="135"/>
      <c r="I6593" s="135"/>
    </row>
    <row r="6594" spans="5:9" x14ac:dyDescent="0.25">
      <c r="E6594" s="135"/>
      <c r="F6594" s="135"/>
      <c r="G6594" s="135"/>
      <c r="H6594" s="135"/>
      <c r="I6594" s="135"/>
    </row>
    <row r="6595" spans="5:9" x14ac:dyDescent="0.25">
      <c r="E6595" s="135"/>
      <c r="F6595" s="135"/>
      <c r="G6595" s="135"/>
      <c r="H6595" s="135"/>
      <c r="I6595" s="135"/>
    </row>
    <row r="6596" spans="5:9" x14ac:dyDescent="0.25">
      <c r="E6596" s="135"/>
      <c r="F6596" s="135"/>
      <c r="G6596" s="135"/>
      <c r="H6596" s="135"/>
      <c r="I6596" s="135"/>
    </row>
    <row r="6597" spans="5:9" x14ac:dyDescent="0.25">
      <c r="E6597" s="135"/>
      <c r="F6597" s="135"/>
      <c r="G6597" s="135"/>
      <c r="H6597" s="135"/>
      <c r="I6597" s="135"/>
    </row>
    <row r="6598" spans="5:9" x14ac:dyDescent="0.25">
      <c r="E6598" s="135"/>
      <c r="F6598" s="135"/>
      <c r="G6598" s="135"/>
      <c r="H6598" s="135"/>
      <c r="I6598" s="135"/>
    </row>
    <row r="6599" spans="5:9" x14ac:dyDescent="0.25">
      <c r="E6599" s="135"/>
      <c r="F6599" s="135"/>
      <c r="G6599" s="135"/>
      <c r="H6599" s="135"/>
      <c r="I6599" s="135"/>
    </row>
    <row r="6600" spans="5:9" x14ac:dyDescent="0.25">
      <c r="E6600" s="135"/>
      <c r="F6600" s="135"/>
      <c r="G6600" s="135"/>
      <c r="H6600" s="135"/>
      <c r="I6600" s="135"/>
    </row>
    <row r="6601" spans="5:9" x14ac:dyDescent="0.25">
      <c r="E6601" s="135"/>
      <c r="F6601" s="135"/>
      <c r="G6601" s="135"/>
      <c r="H6601" s="135"/>
      <c r="I6601" s="135"/>
    </row>
    <row r="6602" spans="5:9" x14ac:dyDescent="0.25">
      <c r="E6602" s="135"/>
      <c r="F6602" s="135"/>
      <c r="G6602" s="135"/>
      <c r="H6602" s="135"/>
      <c r="I6602" s="135"/>
    </row>
    <row r="6603" spans="5:9" x14ac:dyDescent="0.25">
      <c r="E6603" s="135"/>
      <c r="F6603" s="135"/>
      <c r="G6603" s="135"/>
      <c r="H6603" s="135"/>
      <c r="I6603" s="135"/>
    </row>
    <row r="6604" spans="5:9" x14ac:dyDescent="0.25">
      <c r="E6604" s="135"/>
      <c r="F6604" s="135"/>
      <c r="G6604" s="135"/>
      <c r="H6604" s="135"/>
      <c r="I6604" s="135"/>
    </row>
    <row r="6605" spans="5:9" x14ac:dyDescent="0.25">
      <c r="E6605" s="135"/>
      <c r="F6605" s="135"/>
      <c r="G6605" s="135"/>
      <c r="H6605" s="135"/>
      <c r="I6605" s="135"/>
    </row>
    <row r="6606" spans="5:9" x14ac:dyDescent="0.25">
      <c r="E6606" s="135"/>
      <c r="F6606" s="135"/>
      <c r="G6606" s="135"/>
      <c r="H6606" s="135"/>
      <c r="I6606" s="135"/>
    </row>
    <row r="6607" spans="5:9" x14ac:dyDescent="0.25">
      <c r="E6607" s="135"/>
      <c r="F6607" s="135"/>
      <c r="G6607" s="135"/>
      <c r="H6607" s="135"/>
      <c r="I6607" s="135"/>
    </row>
    <row r="6608" spans="5:9" x14ac:dyDescent="0.25">
      <c r="E6608" s="135"/>
      <c r="F6608" s="135"/>
      <c r="G6608" s="135"/>
      <c r="H6608" s="135"/>
      <c r="I6608" s="135"/>
    </row>
    <row r="6609" spans="5:9" x14ac:dyDescent="0.25">
      <c r="E6609" s="135"/>
      <c r="F6609" s="135"/>
      <c r="G6609" s="135"/>
      <c r="H6609" s="135"/>
      <c r="I6609" s="135"/>
    </row>
    <row r="6610" spans="5:9" x14ac:dyDescent="0.25">
      <c r="E6610" s="135"/>
      <c r="F6610" s="135"/>
      <c r="G6610" s="135"/>
      <c r="H6610" s="135"/>
      <c r="I6610" s="135"/>
    </row>
    <row r="6611" spans="5:9" x14ac:dyDescent="0.25">
      <c r="E6611" s="135"/>
      <c r="F6611" s="135"/>
      <c r="G6611" s="135"/>
      <c r="H6611" s="135"/>
      <c r="I6611" s="135"/>
    </row>
    <row r="6612" spans="5:9" x14ac:dyDescent="0.25">
      <c r="E6612" s="135"/>
      <c r="F6612" s="135"/>
      <c r="G6612" s="135"/>
      <c r="H6612" s="135"/>
      <c r="I6612" s="135"/>
    </row>
    <row r="6613" spans="5:9" x14ac:dyDescent="0.25">
      <c r="E6613" s="135"/>
      <c r="F6613" s="135"/>
      <c r="G6613" s="135"/>
      <c r="H6613" s="135"/>
      <c r="I6613" s="135"/>
    </row>
    <row r="6614" spans="5:9" x14ac:dyDescent="0.25">
      <c r="E6614" s="135"/>
      <c r="F6614" s="135"/>
      <c r="G6614" s="135"/>
      <c r="H6614" s="135"/>
      <c r="I6614" s="135"/>
    </row>
    <row r="6615" spans="5:9" x14ac:dyDescent="0.25">
      <c r="E6615" s="135"/>
      <c r="F6615" s="135"/>
      <c r="G6615" s="135"/>
      <c r="H6615" s="135"/>
      <c r="I6615" s="135"/>
    </row>
    <row r="6616" spans="5:9" x14ac:dyDescent="0.25">
      <c r="E6616" s="135"/>
      <c r="F6616" s="135"/>
      <c r="G6616" s="135"/>
      <c r="H6616" s="135"/>
      <c r="I6616" s="135"/>
    </row>
    <row r="6617" spans="5:9" x14ac:dyDescent="0.25">
      <c r="E6617" s="135"/>
      <c r="F6617" s="135"/>
      <c r="G6617" s="135"/>
      <c r="H6617" s="135"/>
      <c r="I6617" s="135"/>
    </row>
    <row r="6618" spans="5:9" x14ac:dyDescent="0.25">
      <c r="E6618" s="135"/>
      <c r="F6618" s="135"/>
      <c r="G6618" s="135"/>
      <c r="H6618" s="135"/>
      <c r="I6618" s="135"/>
    </row>
    <row r="6619" spans="5:9" x14ac:dyDescent="0.25">
      <c r="E6619" s="135"/>
      <c r="F6619" s="135"/>
      <c r="G6619" s="135"/>
      <c r="H6619" s="135"/>
      <c r="I6619" s="135"/>
    </row>
    <row r="6620" spans="5:9" x14ac:dyDescent="0.25">
      <c r="E6620" s="135"/>
      <c r="F6620" s="135"/>
      <c r="G6620" s="135"/>
      <c r="H6620" s="135"/>
      <c r="I6620" s="135"/>
    </row>
    <row r="6621" spans="5:9" x14ac:dyDescent="0.25">
      <c r="E6621" s="135"/>
      <c r="F6621" s="135"/>
      <c r="G6621" s="135"/>
      <c r="H6621" s="135"/>
      <c r="I6621" s="135"/>
    </row>
    <row r="6622" spans="5:9" x14ac:dyDescent="0.25">
      <c r="E6622" s="135"/>
      <c r="F6622" s="135"/>
      <c r="G6622" s="135"/>
      <c r="H6622" s="135"/>
      <c r="I6622" s="135"/>
    </row>
    <row r="6623" spans="5:9" x14ac:dyDescent="0.25">
      <c r="E6623" s="135"/>
      <c r="F6623" s="135"/>
      <c r="G6623" s="135"/>
      <c r="H6623" s="135"/>
      <c r="I6623" s="135"/>
    </row>
    <row r="6624" spans="5:9" x14ac:dyDescent="0.25">
      <c r="E6624" s="135"/>
      <c r="F6624" s="135"/>
      <c r="G6624" s="135"/>
      <c r="H6624" s="135"/>
      <c r="I6624" s="135"/>
    </row>
    <row r="6625" spans="5:9" x14ac:dyDescent="0.25">
      <c r="E6625" s="135"/>
      <c r="F6625" s="135"/>
      <c r="G6625" s="135"/>
      <c r="H6625" s="135"/>
      <c r="I6625" s="135"/>
    </row>
    <row r="6626" spans="5:9" x14ac:dyDescent="0.25">
      <c r="E6626" s="135"/>
      <c r="F6626" s="135"/>
      <c r="G6626" s="135"/>
      <c r="H6626" s="135"/>
      <c r="I6626" s="135"/>
    </row>
    <row r="6627" spans="5:9" x14ac:dyDescent="0.25">
      <c r="E6627" s="135"/>
      <c r="F6627" s="135"/>
      <c r="G6627" s="135"/>
      <c r="H6627" s="135"/>
      <c r="I6627" s="135"/>
    </row>
    <row r="6628" spans="5:9" x14ac:dyDescent="0.25">
      <c r="E6628" s="135"/>
      <c r="F6628" s="135"/>
      <c r="G6628" s="135"/>
      <c r="H6628" s="135"/>
      <c r="I6628" s="135"/>
    </row>
    <row r="6629" spans="5:9" x14ac:dyDescent="0.25">
      <c r="E6629" s="135"/>
      <c r="F6629" s="135"/>
      <c r="G6629" s="135"/>
      <c r="H6629" s="135"/>
      <c r="I6629" s="135"/>
    </row>
    <row r="6630" spans="5:9" x14ac:dyDescent="0.25">
      <c r="E6630" s="135"/>
      <c r="F6630" s="135"/>
      <c r="G6630" s="135"/>
      <c r="H6630" s="135"/>
      <c r="I6630" s="135"/>
    </row>
    <row r="6631" spans="5:9" x14ac:dyDescent="0.25">
      <c r="E6631" s="135"/>
      <c r="F6631" s="135"/>
      <c r="G6631" s="135"/>
      <c r="H6631" s="135"/>
      <c r="I6631" s="135"/>
    </row>
    <row r="6632" spans="5:9" x14ac:dyDescent="0.25">
      <c r="E6632" s="135"/>
      <c r="F6632" s="135"/>
      <c r="G6632" s="135"/>
      <c r="H6632" s="135"/>
      <c r="I6632" s="135"/>
    </row>
    <row r="6633" spans="5:9" x14ac:dyDescent="0.25">
      <c r="E6633" s="135"/>
      <c r="F6633" s="135"/>
      <c r="G6633" s="135"/>
      <c r="H6633" s="135"/>
      <c r="I6633" s="135"/>
    </row>
    <row r="6634" spans="5:9" x14ac:dyDescent="0.25">
      <c r="E6634" s="135"/>
      <c r="F6634" s="135"/>
      <c r="G6634" s="135"/>
      <c r="H6634" s="135"/>
      <c r="I6634" s="135"/>
    </row>
    <row r="6635" spans="5:9" x14ac:dyDescent="0.25">
      <c r="E6635" s="135"/>
      <c r="F6635" s="135"/>
      <c r="G6635" s="135"/>
      <c r="H6635" s="135"/>
      <c r="I6635" s="135"/>
    </row>
    <row r="6636" spans="5:9" x14ac:dyDescent="0.25">
      <c r="E6636" s="135"/>
      <c r="F6636" s="135"/>
      <c r="G6636" s="135"/>
      <c r="H6636" s="135"/>
      <c r="I6636" s="135"/>
    </row>
    <row r="6637" spans="5:9" x14ac:dyDescent="0.25">
      <c r="E6637" s="135"/>
      <c r="F6637" s="135"/>
      <c r="G6637" s="135"/>
      <c r="H6637" s="135"/>
      <c r="I6637" s="135"/>
    </row>
    <row r="6638" spans="5:9" x14ac:dyDescent="0.25">
      <c r="E6638" s="135"/>
      <c r="F6638" s="135"/>
      <c r="G6638" s="135"/>
      <c r="H6638" s="135"/>
      <c r="I6638" s="135"/>
    </row>
    <row r="6639" spans="5:9" x14ac:dyDescent="0.25">
      <c r="E6639" s="135"/>
      <c r="F6639" s="135"/>
      <c r="G6639" s="135"/>
      <c r="H6639" s="135"/>
      <c r="I6639" s="135"/>
    </row>
    <row r="6640" spans="5:9" x14ac:dyDescent="0.25">
      <c r="E6640" s="135"/>
      <c r="F6640" s="135"/>
      <c r="G6640" s="135"/>
      <c r="H6640" s="135"/>
      <c r="I6640" s="135"/>
    </row>
    <row r="6641" spans="5:9" x14ac:dyDescent="0.25">
      <c r="E6641" s="135"/>
      <c r="F6641" s="135"/>
      <c r="G6641" s="135"/>
      <c r="H6641" s="135"/>
      <c r="I6641" s="135"/>
    </row>
    <row r="6642" spans="5:9" x14ac:dyDescent="0.25">
      <c r="E6642" s="135"/>
      <c r="F6642" s="135"/>
      <c r="G6642" s="135"/>
      <c r="H6642" s="135"/>
      <c r="I6642" s="135"/>
    </row>
    <row r="6643" spans="5:9" x14ac:dyDescent="0.25">
      <c r="E6643" s="135"/>
      <c r="F6643" s="135"/>
      <c r="G6643" s="135"/>
      <c r="H6643" s="135"/>
      <c r="I6643" s="135"/>
    </row>
    <row r="6644" spans="5:9" x14ac:dyDescent="0.25">
      <c r="E6644" s="135"/>
      <c r="F6644" s="135"/>
      <c r="G6644" s="135"/>
      <c r="H6644" s="135"/>
      <c r="I6644" s="135"/>
    </row>
    <row r="6645" spans="5:9" x14ac:dyDescent="0.25">
      <c r="E6645" s="135"/>
      <c r="F6645" s="135"/>
      <c r="G6645" s="135"/>
      <c r="H6645" s="135"/>
      <c r="I6645" s="135"/>
    </row>
    <row r="6646" spans="5:9" x14ac:dyDescent="0.25">
      <c r="E6646" s="135"/>
      <c r="F6646" s="135"/>
      <c r="G6646" s="135"/>
      <c r="H6646" s="135"/>
      <c r="I6646" s="135"/>
    </row>
    <row r="6647" spans="5:9" x14ac:dyDescent="0.25">
      <c r="E6647" s="135"/>
      <c r="F6647" s="135"/>
      <c r="G6647" s="135"/>
      <c r="H6647" s="135"/>
      <c r="I6647" s="135"/>
    </row>
    <row r="6648" spans="5:9" x14ac:dyDescent="0.25">
      <c r="E6648" s="135"/>
      <c r="F6648" s="135"/>
      <c r="G6648" s="135"/>
      <c r="H6648" s="135"/>
      <c r="I6648" s="135"/>
    </row>
    <row r="6649" spans="5:9" x14ac:dyDescent="0.25">
      <c r="E6649" s="135"/>
      <c r="F6649" s="135"/>
      <c r="G6649" s="135"/>
      <c r="H6649" s="135"/>
      <c r="I6649" s="135"/>
    </row>
    <row r="6650" spans="5:9" x14ac:dyDescent="0.25">
      <c r="E6650" s="135"/>
      <c r="F6650" s="135"/>
      <c r="G6650" s="135"/>
      <c r="H6650" s="135"/>
      <c r="I6650" s="135"/>
    </row>
    <row r="6651" spans="5:9" x14ac:dyDescent="0.25">
      <c r="E6651" s="135"/>
      <c r="F6651" s="135"/>
      <c r="G6651" s="135"/>
      <c r="H6651" s="135"/>
      <c r="I6651" s="135"/>
    </row>
    <row r="6652" spans="5:9" x14ac:dyDescent="0.25">
      <c r="E6652" s="135"/>
      <c r="F6652" s="135"/>
      <c r="G6652" s="135"/>
      <c r="H6652" s="135"/>
      <c r="I6652" s="135"/>
    </row>
    <row r="6653" spans="5:9" x14ac:dyDescent="0.25">
      <c r="E6653" s="135"/>
      <c r="F6653" s="135"/>
      <c r="G6653" s="135"/>
      <c r="H6653" s="135"/>
      <c r="I6653" s="135"/>
    </row>
    <row r="6654" spans="5:9" x14ac:dyDescent="0.25">
      <c r="E6654" s="135"/>
      <c r="F6654" s="135"/>
      <c r="G6654" s="135"/>
      <c r="H6654" s="135"/>
      <c r="I6654" s="135"/>
    </row>
    <row r="6655" spans="5:9" x14ac:dyDescent="0.25">
      <c r="E6655" s="135"/>
      <c r="F6655" s="135"/>
      <c r="G6655" s="135"/>
      <c r="H6655" s="135"/>
      <c r="I6655" s="135"/>
    </row>
    <row r="6656" spans="5:9" x14ac:dyDescent="0.25">
      <c r="E6656" s="135"/>
      <c r="F6656" s="135"/>
      <c r="G6656" s="135"/>
      <c r="H6656" s="135"/>
      <c r="I6656" s="135"/>
    </row>
    <row r="6657" spans="5:9" x14ac:dyDescent="0.25">
      <c r="E6657" s="135"/>
      <c r="F6657" s="135"/>
      <c r="G6657" s="135"/>
      <c r="H6657" s="135"/>
      <c r="I6657" s="135"/>
    </row>
    <row r="6658" spans="5:9" x14ac:dyDescent="0.25">
      <c r="E6658" s="135"/>
      <c r="F6658" s="135"/>
      <c r="G6658" s="135"/>
      <c r="H6658" s="135"/>
      <c r="I6658" s="135"/>
    </row>
    <row r="6659" spans="5:9" x14ac:dyDescent="0.25">
      <c r="E6659" s="135"/>
      <c r="F6659" s="135"/>
      <c r="G6659" s="135"/>
      <c r="H6659" s="135"/>
      <c r="I6659" s="135"/>
    </row>
    <row r="6660" spans="5:9" x14ac:dyDescent="0.25">
      <c r="E6660" s="135"/>
      <c r="F6660" s="135"/>
      <c r="G6660" s="135"/>
      <c r="H6660" s="135"/>
      <c r="I6660" s="135"/>
    </row>
    <row r="6661" spans="5:9" x14ac:dyDescent="0.25">
      <c r="E6661" s="135"/>
      <c r="F6661" s="135"/>
      <c r="G6661" s="135"/>
      <c r="H6661" s="135"/>
      <c r="I6661" s="135"/>
    </row>
    <row r="6662" spans="5:9" x14ac:dyDescent="0.25">
      <c r="E6662" s="135"/>
      <c r="F6662" s="135"/>
      <c r="G6662" s="135"/>
      <c r="H6662" s="135"/>
      <c r="I6662" s="135"/>
    </row>
    <row r="6663" spans="5:9" x14ac:dyDescent="0.25">
      <c r="E6663" s="135"/>
      <c r="F6663" s="135"/>
      <c r="G6663" s="135"/>
      <c r="H6663" s="135"/>
      <c r="I6663" s="135"/>
    </row>
    <row r="6664" spans="5:9" x14ac:dyDescent="0.25">
      <c r="E6664" s="135"/>
      <c r="F6664" s="135"/>
      <c r="G6664" s="135"/>
      <c r="H6664" s="135"/>
      <c r="I6664" s="135"/>
    </row>
    <row r="6665" spans="5:9" x14ac:dyDescent="0.25">
      <c r="E6665" s="135"/>
      <c r="F6665" s="135"/>
      <c r="G6665" s="135"/>
      <c r="H6665" s="135"/>
      <c r="I6665" s="135"/>
    </row>
    <row r="6666" spans="5:9" x14ac:dyDescent="0.25">
      <c r="E6666" s="135"/>
      <c r="F6666" s="135"/>
      <c r="G6666" s="135"/>
      <c r="H6666" s="135"/>
      <c r="I6666" s="135"/>
    </row>
    <row r="6667" spans="5:9" x14ac:dyDescent="0.25">
      <c r="E6667" s="135"/>
      <c r="F6667" s="135"/>
      <c r="G6667" s="135"/>
      <c r="H6667" s="135"/>
      <c r="I6667" s="135"/>
    </row>
    <row r="6668" spans="5:9" x14ac:dyDescent="0.25">
      <c r="E6668" s="135"/>
      <c r="F6668" s="135"/>
      <c r="G6668" s="135"/>
      <c r="H6668" s="135"/>
      <c r="I6668" s="135"/>
    </row>
    <row r="6669" spans="5:9" x14ac:dyDescent="0.25">
      <c r="E6669" s="135"/>
      <c r="F6669" s="135"/>
      <c r="G6669" s="135"/>
      <c r="H6669" s="135"/>
      <c r="I6669" s="135"/>
    </row>
    <row r="6670" spans="5:9" x14ac:dyDescent="0.25">
      <c r="E6670" s="135"/>
      <c r="F6670" s="135"/>
      <c r="G6670" s="135"/>
      <c r="H6670" s="135"/>
      <c r="I6670" s="135"/>
    </row>
    <row r="6671" spans="5:9" x14ac:dyDescent="0.25">
      <c r="E6671" s="135"/>
      <c r="F6671" s="135"/>
      <c r="G6671" s="135"/>
      <c r="H6671" s="135"/>
      <c r="I6671" s="135"/>
    </row>
    <row r="6672" spans="5:9" x14ac:dyDescent="0.25">
      <c r="E6672" s="135"/>
      <c r="F6672" s="135"/>
      <c r="G6672" s="135"/>
      <c r="H6672" s="135"/>
      <c r="I6672" s="135"/>
    </row>
    <row r="6673" spans="5:9" x14ac:dyDescent="0.25">
      <c r="E6673" s="135"/>
      <c r="F6673" s="135"/>
      <c r="G6673" s="135"/>
      <c r="H6673" s="135"/>
      <c r="I6673" s="135"/>
    </row>
    <row r="6674" spans="5:9" x14ac:dyDescent="0.25">
      <c r="E6674" s="135"/>
      <c r="F6674" s="135"/>
      <c r="G6674" s="135"/>
      <c r="H6674" s="135"/>
      <c r="I6674" s="135"/>
    </row>
    <row r="6675" spans="5:9" x14ac:dyDescent="0.25">
      <c r="E6675" s="135"/>
      <c r="F6675" s="135"/>
      <c r="G6675" s="135"/>
      <c r="H6675" s="135"/>
      <c r="I6675" s="135"/>
    </row>
    <row r="6676" spans="5:9" x14ac:dyDescent="0.25">
      <c r="E6676" s="135"/>
      <c r="F6676" s="135"/>
      <c r="G6676" s="135"/>
      <c r="H6676" s="135"/>
      <c r="I6676" s="135"/>
    </row>
    <row r="6677" spans="5:9" x14ac:dyDescent="0.25">
      <c r="E6677" s="135"/>
      <c r="F6677" s="135"/>
      <c r="G6677" s="135"/>
      <c r="H6677" s="135"/>
      <c r="I6677" s="135"/>
    </row>
    <row r="6678" spans="5:9" x14ac:dyDescent="0.25">
      <c r="E6678" s="135"/>
      <c r="F6678" s="135"/>
      <c r="G6678" s="135"/>
      <c r="H6678" s="135"/>
      <c r="I6678" s="135"/>
    </row>
    <row r="6679" spans="5:9" x14ac:dyDescent="0.25">
      <c r="E6679" s="135"/>
      <c r="F6679" s="135"/>
      <c r="G6679" s="135"/>
      <c r="H6679" s="135"/>
      <c r="I6679" s="135"/>
    </row>
    <row r="6680" spans="5:9" x14ac:dyDescent="0.25">
      <c r="E6680" s="135"/>
      <c r="F6680" s="135"/>
      <c r="G6680" s="135"/>
      <c r="H6680" s="135"/>
      <c r="I6680" s="135"/>
    </row>
    <row r="6681" spans="5:9" x14ac:dyDescent="0.25">
      <c r="E6681" s="135"/>
      <c r="F6681" s="135"/>
      <c r="G6681" s="135"/>
      <c r="H6681" s="135"/>
      <c r="I6681" s="135"/>
    </row>
    <row r="6682" spans="5:9" x14ac:dyDescent="0.25">
      <c r="E6682" s="135"/>
      <c r="F6682" s="135"/>
      <c r="G6682" s="135"/>
      <c r="H6682" s="135"/>
      <c r="I6682" s="135"/>
    </row>
    <row r="6683" spans="5:9" x14ac:dyDescent="0.25">
      <c r="E6683" s="135"/>
      <c r="F6683" s="135"/>
      <c r="G6683" s="135"/>
      <c r="H6683" s="135"/>
      <c r="I6683" s="135"/>
    </row>
    <row r="6684" spans="5:9" x14ac:dyDescent="0.25">
      <c r="E6684" s="135"/>
      <c r="F6684" s="135"/>
      <c r="G6684" s="135"/>
      <c r="H6684" s="135"/>
      <c r="I6684" s="135"/>
    </row>
    <row r="6685" spans="5:9" x14ac:dyDescent="0.25">
      <c r="E6685" s="135"/>
      <c r="F6685" s="135"/>
      <c r="G6685" s="135"/>
      <c r="H6685" s="135"/>
      <c r="I6685" s="135"/>
    </row>
    <row r="6686" spans="5:9" x14ac:dyDescent="0.25">
      <c r="E6686" s="135"/>
      <c r="F6686" s="135"/>
      <c r="G6686" s="135"/>
      <c r="H6686" s="135"/>
      <c r="I6686" s="135"/>
    </row>
    <row r="6687" spans="5:9" x14ac:dyDescent="0.25">
      <c r="E6687" s="135"/>
      <c r="F6687" s="135"/>
      <c r="G6687" s="135"/>
      <c r="H6687" s="135"/>
      <c r="I6687" s="135"/>
    </row>
    <row r="6688" spans="5:9" x14ac:dyDescent="0.25">
      <c r="E6688" s="135"/>
      <c r="F6688" s="135"/>
      <c r="G6688" s="135"/>
      <c r="H6688" s="135"/>
      <c r="I6688" s="135"/>
    </row>
    <row r="6689" spans="5:9" x14ac:dyDescent="0.25">
      <c r="E6689" s="135"/>
      <c r="F6689" s="135"/>
      <c r="G6689" s="135"/>
      <c r="H6689" s="135"/>
      <c r="I6689" s="135"/>
    </row>
    <row r="6690" spans="5:9" x14ac:dyDescent="0.25">
      <c r="E6690" s="135"/>
      <c r="F6690" s="135"/>
      <c r="G6690" s="135"/>
      <c r="H6690" s="135"/>
      <c r="I6690" s="135"/>
    </row>
    <row r="6691" spans="5:9" x14ac:dyDescent="0.25">
      <c r="E6691" s="135"/>
      <c r="F6691" s="135"/>
      <c r="G6691" s="135"/>
      <c r="H6691" s="135"/>
      <c r="I6691" s="135"/>
    </row>
    <row r="6692" spans="5:9" x14ac:dyDescent="0.25">
      <c r="E6692" s="135"/>
      <c r="F6692" s="135"/>
      <c r="G6692" s="135"/>
      <c r="H6692" s="135"/>
      <c r="I6692" s="135"/>
    </row>
    <row r="6693" spans="5:9" x14ac:dyDescent="0.25">
      <c r="E6693" s="135"/>
      <c r="F6693" s="135"/>
      <c r="G6693" s="135"/>
      <c r="H6693" s="135"/>
      <c r="I6693" s="135"/>
    </row>
    <row r="6694" spans="5:9" x14ac:dyDescent="0.25">
      <c r="E6694" s="135"/>
      <c r="F6694" s="135"/>
      <c r="G6694" s="135"/>
      <c r="H6694" s="135"/>
      <c r="I6694" s="135"/>
    </row>
    <row r="6695" spans="5:9" x14ac:dyDescent="0.25">
      <c r="E6695" s="135"/>
      <c r="F6695" s="135"/>
      <c r="G6695" s="135"/>
      <c r="H6695" s="135"/>
      <c r="I6695" s="135"/>
    </row>
    <row r="6696" spans="5:9" x14ac:dyDescent="0.25">
      <c r="E6696" s="135"/>
      <c r="F6696" s="135"/>
      <c r="G6696" s="135"/>
      <c r="H6696" s="135"/>
      <c r="I6696" s="135"/>
    </row>
    <row r="6697" spans="5:9" x14ac:dyDescent="0.25">
      <c r="E6697" s="135"/>
      <c r="F6697" s="135"/>
      <c r="G6697" s="135"/>
      <c r="H6697" s="135"/>
      <c r="I6697" s="135"/>
    </row>
    <row r="6698" spans="5:9" x14ac:dyDescent="0.25">
      <c r="E6698" s="135"/>
      <c r="F6698" s="135"/>
      <c r="G6698" s="135"/>
      <c r="H6698" s="135"/>
      <c r="I6698" s="135"/>
    </row>
    <row r="6699" spans="5:9" x14ac:dyDescent="0.25">
      <c r="E6699" s="135"/>
      <c r="F6699" s="135"/>
      <c r="G6699" s="135"/>
      <c r="H6699" s="135"/>
      <c r="I6699" s="135"/>
    </row>
    <row r="6700" spans="5:9" x14ac:dyDescent="0.25">
      <c r="E6700" s="135"/>
      <c r="F6700" s="135"/>
      <c r="G6700" s="135"/>
      <c r="H6700" s="135"/>
      <c r="I6700" s="135"/>
    </row>
    <row r="6701" spans="5:9" x14ac:dyDescent="0.25">
      <c r="E6701" s="135"/>
      <c r="F6701" s="135"/>
      <c r="G6701" s="135"/>
      <c r="H6701" s="135"/>
      <c r="I6701" s="135"/>
    </row>
    <row r="6702" spans="5:9" x14ac:dyDescent="0.25">
      <c r="E6702" s="135"/>
      <c r="F6702" s="135"/>
      <c r="G6702" s="135"/>
      <c r="H6702" s="135"/>
      <c r="I6702" s="135"/>
    </row>
    <row r="6703" spans="5:9" x14ac:dyDescent="0.25">
      <c r="E6703" s="135"/>
      <c r="F6703" s="135"/>
      <c r="G6703" s="135"/>
      <c r="H6703" s="135"/>
      <c r="I6703" s="135"/>
    </row>
    <row r="6704" spans="5:9" x14ac:dyDescent="0.25">
      <c r="E6704" s="135"/>
      <c r="F6704" s="135"/>
      <c r="G6704" s="135"/>
      <c r="H6704" s="135"/>
      <c r="I6704" s="135"/>
    </row>
    <row r="6705" spans="5:9" x14ac:dyDescent="0.25">
      <c r="E6705" s="135"/>
      <c r="F6705" s="135"/>
      <c r="G6705" s="135"/>
      <c r="H6705" s="135"/>
      <c r="I6705" s="135"/>
    </row>
    <row r="6706" spans="5:9" x14ac:dyDescent="0.25">
      <c r="E6706" s="135"/>
      <c r="F6706" s="135"/>
      <c r="G6706" s="135"/>
      <c r="H6706" s="135"/>
      <c r="I6706" s="135"/>
    </row>
    <row r="6707" spans="5:9" x14ac:dyDescent="0.25">
      <c r="E6707" s="135"/>
      <c r="F6707" s="135"/>
      <c r="G6707" s="135"/>
      <c r="H6707" s="135"/>
      <c r="I6707" s="135"/>
    </row>
    <row r="6708" spans="5:9" x14ac:dyDescent="0.25">
      <c r="E6708" s="135"/>
      <c r="F6708" s="135"/>
      <c r="G6708" s="135"/>
      <c r="H6708" s="135"/>
      <c r="I6708" s="135"/>
    </row>
    <row r="6709" spans="5:9" x14ac:dyDescent="0.25">
      <c r="E6709" s="135"/>
      <c r="F6709" s="135"/>
      <c r="G6709" s="135"/>
      <c r="H6709" s="135"/>
      <c r="I6709" s="135"/>
    </row>
    <row r="6710" spans="5:9" x14ac:dyDescent="0.25">
      <c r="E6710" s="135"/>
      <c r="F6710" s="135"/>
      <c r="G6710" s="135"/>
      <c r="H6710" s="135"/>
      <c r="I6710" s="135"/>
    </row>
    <row r="6711" spans="5:9" x14ac:dyDescent="0.25">
      <c r="E6711" s="135"/>
      <c r="F6711" s="135"/>
      <c r="G6711" s="135"/>
      <c r="H6711" s="135"/>
      <c r="I6711" s="135"/>
    </row>
    <row r="6712" spans="5:9" x14ac:dyDescent="0.25">
      <c r="E6712" s="135"/>
      <c r="F6712" s="135"/>
      <c r="G6712" s="135"/>
      <c r="H6712" s="135"/>
      <c r="I6712" s="135"/>
    </row>
    <row r="6713" spans="5:9" x14ac:dyDescent="0.25">
      <c r="E6713" s="135"/>
      <c r="F6713" s="135"/>
      <c r="G6713" s="135"/>
      <c r="H6713" s="135"/>
      <c r="I6713" s="135"/>
    </row>
    <row r="6714" spans="5:9" x14ac:dyDescent="0.25">
      <c r="E6714" s="135"/>
      <c r="F6714" s="135"/>
      <c r="G6714" s="135"/>
      <c r="H6714" s="135"/>
      <c r="I6714" s="135"/>
    </row>
    <row r="6715" spans="5:9" x14ac:dyDescent="0.25">
      <c r="E6715" s="135"/>
      <c r="F6715" s="135"/>
      <c r="G6715" s="135"/>
      <c r="H6715" s="135"/>
      <c r="I6715" s="135"/>
    </row>
    <row r="6716" spans="5:9" x14ac:dyDescent="0.25">
      <c r="E6716" s="135"/>
      <c r="F6716" s="135"/>
      <c r="G6716" s="135"/>
      <c r="H6716" s="135"/>
      <c r="I6716" s="135"/>
    </row>
    <row r="6717" spans="5:9" x14ac:dyDescent="0.25">
      <c r="E6717" s="135"/>
      <c r="F6717" s="135"/>
      <c r="G6717" s="135"/>
      <c r="H6717" s="135"/>
      <c r="I6717" s="135"/>
    </row>
    <row r="6718" spans="5:9" x14ac:dyDescent="0.25">
      <c r="E6718" s="135"/>
      <c r="F6718" s="135"/>
      <c r="G6718" s="135"/>
      <c r="H6718" s="135"/>
      <c r="I6718" s="135"/>
    </row>
    <row r="6719" spans="5:9" x14ac:dyDescent="0.25">
      <c r="E6719" s="135"/>
      <c r="F6719" s="135"/>
      <c r="G6719" s="135"/>
      <c r="H6719" s="135"/>
      <c r="I6719" s="135"/>
    </row>
    <row r="6720" spans="5:9" x14ac:dyDescent="0.25">
      <c r="E6720" s="135"/>
      <c r="F6720" s="135"/>
      <c r="G6720" s="135"/>
      <c r="H6720" s="135"/>
      <c r="I6720" s="135"/>
    </row>
    <row r="6721" spans="5:9" x14ac:dyDescent="0.25">
      <c r="E6721" s="135"/>
      <c r="F6721" s="135"/>
      <c r="G6721" s="135"/>
      <c r="H6721" s="135"/>
      <c r="I6721" s="135"/>
    </row>
    <row r="6722" spans="5:9" x14ac:dyDescent="0.25">
      <c r="E6722" s="135"/>
      <c r="F6722" s="135"/>
      <c r="G6722" s="135"/>
      <c r="H6722" s="135"/>
      <c r="I6722" s="135"/>
    </row>
    <row r="6723" spans="5:9" x14ac:dyDescent="0.25">
      <c r="E6723" s="135"/>
      <c r="F6723" s="135"/>
      <c r="G6723" s="135"/>
      <c r="H6723" s="135"/>
      <c r="I6723" s="135"/>
    </row>
    <row r="6724" spans="5:9" x14ac:dyDescent="0.25">
      <c r="E6724" s="135"/>
      <c r="F6724" s="135"/>
      <c r="G6724" s="135"/>
      <c r="H6724" s="135"/>
      <c r="I6724" s="135"/>
    </row>
    <row r="6725" spans="5:9" x14ac:dyDescent="0.25">
      <c r="E6725" s="135"/>
      <c r="F6725" s="135"/>
      <c r="G6725" s="135"/>
      <c r="H6725" s="135"/>
      <c r="I6725" s="135"/>
    </row>
    <row r="6726" spans="5:9" x14ac:dyDescent="0.25">
      <c r="E6726" s="135"/>
      <c r="F6726" s="135"/>
      <c r="G6726" s="135"/>
      <c r="H6726" s="135"/>
      <c r="I6726" s="135"/>
    </row>
    <row r="6727" spans="5:9" x14ac:dyDescent="0.25">
      <c r="E6727" s="135"/>
      <c r="F6727" s="135"/>
      <c r="G6727" s="135"/>
      <c r="H6727" s="135"/>
      <c r="I6727" s="135"/>
    </row>
    <row r="6728" spans="5:9" x14ac:dyDescent="0.25">
      <c r="E6728" s="135"/>
      <c r="F6728" s="135"/>
      <c r="G6728" s="135"/>
      <c r="H6728" s="135"/>
      <c r="I6728" s="135"/>
    </row>
    <row r="6729" spans="5:9" x14ac:dyDescent="0.25">
      <c r="E6729" s="135"/>
      <c r="F6729" s="135"/>
      <c r="G6729" s="135"/>
      <c r="H6729" s="135"/>
      <c r="I6729" s="135"/>
    </row>
    <row r="6730" spans="5:9" x14ac:dyDescent="0.25">
      <c r="E6730" s="135"/>
      <c r="F6730" s="135"/>
      <c r="G6730" s="135"/>
      <c r="H6730" s="135"/>
      <c r="I6730" s="135"/>
    </row>
    <row r="6731" spans="5:9" x14ac:dyDescent="0.25">
      <c r="E6731" s="135"/>
      <c r="F6731" s="135"/>
      <c r="G6731" s="135"/>
      <c r="H6731" s="135"/>
      <c r="I6731" s="135"/>
    </row>
    <row r="6732" spans="5:9" x14ac:dyDescent="0.25">
      <c r="E6732" s="135"/>
      <c r="F6732" s="135"/>
      <c r="G6732" s="135"/>
      <c r="H6732" s="135"/>
      <c r="I6732" s="135"/>
    </row>
    <row r="6733" spans="5:9" x14ac:dyDescent="0.25">
      <c r="E6733" s="135"/>
      <c r="F6733" s="135"/>
      <c r="G6733" s="135"/>
      <c r="H6733" s="135"/>
      <c r="I6733" s="135"/>
    </row>
    <row r="6734" spans="5:9" x14ac:dyDescent="0.25">
      <c r="E6734" s="135"/>
      <c r="F6734" s="135"/>
      <c r="G6734" s="135"/>
      <c r="H6734" s="135"/>
      <c r="I6734" s="135"/>
    </row>
    <row r="6735" spans="5:9" x14ac:dyDescent="0.25">
      <c r="E6735" s="135"/>
      <c r="F6735" s="135"/>
      <c r="G6735" s="135"/>
      <c r="H6735" s="135"/>
      <c r="I6735" s="135"/>
    </row>
    <row r="6736" spans="5:9" x14ac:dyDescent="0.25">
      <c r="E6736" s="135"/>
      <c r="F6736" s="135"/>
      <c r="G6736" s="135"/>
      <c r="H6736" s="135"/>
      <c r="I6736" s="135"/>
    </row>
    <row r="6737" spans="5:9" x14ac:dyDescent="0.25">
      <c r="E6737" s="135"/>
      <c r="F6737" s="135"/>
      <c r="G6737" s="135"/>
      <c r="H6737" s="135"/>
      <c r="I6737" s="135"/>
    </row>
    <row r="6738" spans="5:9" x14ac:dyDescent="0.25">
      <c r="E6738" s="135"/>
      <c r="F6738" s="135"/>
      <c r="G6738" s="135"/>
      <c r="H6738" s="135"/>
      <c r="I6738" s="135"/>
    </row>
    <row r="6739" spans="5:9" x14ac:dyDescent="0.25">
      <c r="E6739" s="135"/>
      <c r="F6739" s="135"/>
      <c r="G6739" s="135"/>
      <c r="H6739" s="135"/>
      <c r="I6739" s="135"/>
    </row>
    <row r="6740" spans="5:9" x14ac:dyDescent="0.25">
      <c r="E6740" s="135"/>
      <c r="F6740" s="135"/>
      <c r="G6740" s="135"/>
      <c r="H6740" s="135"/>
      <c r="I6740" s="135"/>
    </row>
    <row r="6741" spans="5:9" x14ac:dyDescent="0.25">
      <c r="E6741" s="135"/>
      <c r="F6741" s="135"/>
      <c r="G6741" s="135"/>
      <c r="H6741" s="135"/>
      <c r="I6741" s="135"/>
    </row>
    <row r="6742" spans="5:9" x14ac:dyDescent="0.25">
      <c r="E6742" s="135"/>
      <c r="F6742" s="135"/>
      <c r="G6742" s="135"/>
      <c r="H6742" s="135"/>
      <c r="I6742" s="135"/>
    </row>
    <row r="6743" spans="5:9" x14ac:dyDescent="0.25">
      <c r="E6743" s="135"/>
      <c r="F6743" s="135"/>
      <c r="G6743" s="135"/>
      <c r="H6743" s="135"/>
      <c r="I6743" s="135"/>
    </row>
    <row r="6744" spans="5:9" x14ac:dyDescent="0.25">
      <c r="E6744" s="135"/>
      <c r="F6744" s="135"/>
      <c r="G6744" s="135"/>
      <c r="H6744" s="135"/>
      <c r="I6744" s="135"/>
    </row>
    <row r="6745" spans="5:9" x14ac:dyDescent="0.25">
      <c r="E6745" s="135"/>
      <c r="F6745" s="135"/>
      <c r="G6745" s="135"/>
      <c r="H6745" s="135"/>
      <c r="I6745" s="135"/>
    </row>
    <row r="6746" spans="5:9" x14ac:dyDescent="0.25">
      <c r="E6746" s="135"/>
      <c r="F6746" s="135"/>
      <c r="G6746" s="135"/>
      <c r="H6746" s="135"/>
      <c r="I6746" s="135"/>
    </row>
    <row r="6747" spans="5:9" x14ac:dyDescent="0.25">
      <c r="E6747" s="135"/>
      <c r="F6747" s="135"/>
      <c r="G6747" s="135"/>
      <c r="H6747" s="135"/>
      <c r="I6747" s="135"/>
    </row>
    <row r="6748" spans="5:9" x14ac:dyDescent="0.25">
      <c r="E6748" s="135"/>
      <c r="F6748" s="135"/>
      <c r="G6748" s="135"/>
      <c r="H6748" s="135"/>
      <c r="I6748" s="135"/>
    </row>
    <row r="6749" spans="5:9" x14ac:dyDescent="0.25">
      <c r="E6749" s="135"/>
      <c r="F6749" s="135"/>
      <c r="G6749" s="135"/>
      <c r="H6749" s="135"/>
      <c r="I6749" s="135"/>
    </row>
    <row r="6750" spans="5:9" x14ac:dyDescent="0.25">
      <c r="E6750" s="135"/>
      <c r="F6750" s="135"/>
      <c r="G6750" s="135"/>
      <c r="H6750" s="135"/>
      <c r="I6750" s="135"/>
    </row>
    <row r="6751" spans="5:9" x14ac:dyDescent="0.25">
      <c r="E6751" s="135"/>
      <c r="F6751" s="135"/>
      <c r="G6751" s="135"/>
      <c r="H6751" s="135"/>
      <c r="I6751" s="135"/>
    </row>
    <row r="6752" spans="5:9" x14ac:dyDescent="0.25">
      <c r="E6752" s="135"/>
      <c r="F6752" s="135"/>
      <c r="G6752" s="135"/>
      <c r="H6752" s="135"/>
      <c r="I6752" s="135"/>
    </row>
    <row r="6753" spans="5:9" x14ac:dyDescent="0.25">
      <c r="E6753" s="135"/>
      <c r="F6753" s="135"/>
      <c r="G6753" s="135"/>
      <c r="H6753" s="135"/>
      <c r="I6753" s="135"/>
    </row>
    <row r="6754" spans="5:9" x14ac:dyDescent="0.25">
      <c r="E6754" s="135"/>
      <c r="F6754" s="135"/>
      <c r="G6754" s="135"/>
      <c r="H6754" s="135"/>
      <c r="I6754" s="135"/>
    </row>
    <row r="6755" spans="5:9" x14ac:dyDescent="0.25">
      <c r="E6755" s="135"/>
      <c r="F6755" s="135"/>
      <c r="G6755" s="135"/>
      <c r="H6755" s="135"/>
      <c r="I6755" s="135"/>
    </row>
    <row r="6756" spans="5:9" x14ac:dyDescent="0.25">
      <c r="E6756" s="135"/>
      <c r="F6756" s="135"/>
      <c r="G6756" s="135"/>
      <c r="H6756" s="135"/>
      <c r="I6756" s="135"/>
    </row>
    <row r="6757" spans="5:9" x14ac:dyDescent="0.25">
      <c r="E6757" s="135"/>
      <c r="F6757" s="135"/>
      <c r="G6757" s="135"/>
      <c r="H6757" s="135"/>
      <c r="I6757" s="135"/>
    </row>
    <row r="6758" spans="5:9" x14ac:dyDescent="0.25">
      <c r="E6758" s="135"/>
      <c r="F6758" s="135"/>
      <c r="G6758" s="135"/>
      <c r="H6758" s="135"/>
      <c r="I6758" s="135"/>
    </row>
    <row r="6759" spans="5:9" x14ac:dyDescent="0.25">
      <c r="E6759" s="135"/>
      <c r="F6759" s="135"/>
      <c r="G6759" s="135"/>
      <c r="H6759" s="135"/>
      <c r="I6759" s="135"/>
    </row>
    <row r="6760" spans="5:9" x14ac:dyDescent="0.25">
      <c r="E6760" s="135"/>
      <c r="F6760" s="135"/>
      <c r="G6760" s="135"/>
      <c r="H6760" s="135"/>
      <c r="I6760" s="135"/>
    </row>
    <row r="6761" spans="5:9" x14ac:dyDescent="0.25">
      <c r="E6761" s="135"/>
      <c r="F6761" s="135"/>
      <c r="G6761" s="135"/>
      <c r="H6761" s="135"/>
      <c r="I6761" s="135"/>
    </row>
    <row r="6762" spans="5:9" x14ac:dyDescent="0.25">
      <c r="E6762" s="135"/>
      <c r="F6762" s="135"/>
      <c r="G6762" s="135"/>
      <c r="H6762" s="135"/>
      <c r="I6762" s="135"/>
    </row>
    <row r="6763" spans="5:9" x14ac:dyDescent="0.25">
      <c r="E6763" s="135"/>
      <c r="F6763" s="135"/>
      <c r="G6763" s="135"/>
      <c r="H6763" s="135"/>
      <c r="I6763" s="135"/>
    </row>
    <row r="6764" spans="5:9" x14ac:dyDescent="0.25">
      <c r="E6764" s="135"/>
      <c r="F6764" s="135"/>
      <c r="G6764" s="135"/>
      <c r="H6764" s="135"/>
      <c r="I6764" s="135"/>
    </row>
    <row r="6765" spans="5:9" x14ac:dyDescent="0.25">
      <c r="E6765" s="135"/>
      <c r="F6765" s="135"/>
      <c r="G6765" s="135"/>
      <c r="H6765" s="135"/>
      <c r="I6765" s="135"/>
    </row>
    <row r="6766" spans="5:9" x14ac:dyDescent="0.25">
      <c r="E6766" s="135"/>
      <c r="F6766" s="135"/>
      <c r="G6766" s="135"/>
      <c r="H6766" s="135"/>
      <c r="I6766" s="135"/>
    </row>
    <row r="6767" spans="5:9" x14ac:dyDescent="0.25">
      <c r="E6767" s="135"/>
      <c r="F6767" s="135"/>
      <c r="G6767" s="135"/>
      <c r="H6767" s="135"/>
      <c r="I6767" s="135"/>
    </row>
    <row r="6768" spans="5:9" x14ac:dyDescent="0.25">
      <c r="E6768" s="135"/>
      <c r="F6768" s="135"/>
      <c r="G6768" s="135"/>
      <c r="H6768" s="135"/>
      <c r="I6768" s="135"/>
    </row>
    <row r="6769" spans="5:9" x14ac:dyDescent="0.25">
      <c r="E6769" s="135"/>
      <c r="F6769" s="135"/>
      <c r="G6769" s="135"/>
      <c r="H6769" s="135"/>
      <c r="I6769" s="135"/>
    </row>
    <row r="6770" spans="5:9" x14ac:dyDescent="0.25">
      <c r="E6770" s="135"/>
      <c r="F6770" s="135"/>
      <c r="G6770" s="135"/>
      <c r="H6770" s="135"/>
      <c r="I6770" s="135"/>
    </row>
    <row r="6771" spans="5:9" x14ac:dyDescent="0.25">
      <c r="E6771" s="135"/>
      <c r="F6771" s="135"/>
      <c r="G6771" s="135"/>
      <c r="H6771" s="135"/>
      <c r="I6771" s="135"/>
    </row>
    <row r="6772" spans="5:9" x14ac:dyDescent="0.25">
      <c r="E6772" s="135"/>
      <c r="F6772" s="135"/>
      <c r="G6772" s="135"/>
      <c r="H6772" s="135"/>
      <c r="I6772" s="135"/>
    </row>
    <row r="6773" spans="5:9" x14ac:dyDescent="0.25">
      <c r="E6773" s="135"/>
      <c r="F6773" s="135"/>
      <c r="G6773" s="135"/>
      <c r="H6773" s="135"/>
      <c r="I6773" s="135"/>
    </row>
    <row r="6774" spans="5:9" x14ac:dyDescent="0.25">
      <c r="E6774" s="135"/>
      <c r="F6774" s="135"/>
      <c r="G6774" s="135"/>
      <c r="H6774" s="135"/>
      <c r="I6774" s="135"/>
    </row>
    <row r="6775" spans="5:9" x14ac:dyDescent="0.25">
      <c r="E6775" s="135"/>
      <c r="F6775" s="135"/>
      <c r="G6775" s="135"/>
      <c r="H6775" s="135"/>
      <c r="I6775" s="135"/>
    </row>
    <row r="6776" spans="5:9" x14ac:dyDescent="0.25">
      <c r="E6776" s="135"/>
      <c r="F6776" s="135"/>
      <c r="G6776" s="135"/>
      <c r="H6776" s="135"/>
      <c r="I6776" s="135"/>
    </row>
    <row r="6777" spans="5:9" x14ac:dyDescent="0.25">
      <c r="E6777" s="135"/>
      <c r="F6777" s="135"/>
      <c r="G6777" s="135"/>
      <c r="H6777" s="135"/>
      <c r="I6777" s="135"/>
    </row>
    <row r="6778" spans="5:9" x14ac:dyDescent="0.25">
      <c r="E6778" s="135"/>
      <c r="F6778" s="135"/>
      <c r="G6778" s="135"/>
      <c r="H6778" s="135"/>
      <c r="I6778" s="135"/>
    </row>
    <row r="6779" spans="5:9" x14ac:dyDescent="0.25">
      <c r="E6779" s="135"/>
      <c r="F6779" s="135"/>
      <c r="G6779" s="135"/>
      <c r="H6779" s="135"/>
      <c r="I6779" s="135"/>
    </row>
    <row r="6780" spans="5:9" x14ac:dyDescent="0.25">
      <c r="E6780" s="135"/>
      <c r="F6780" s="135"/>
      <c r="G6780" s="135"/>
      <c r="H6780" s="135"/>
      <c r="I6780" s="135"/>
    </row>
    <row r="6781" spans="5:9" x14ac:dyDescent="0.25">
      <c r="E6781" s="135"/>
      <c r="F6781" s="135"/>
      <c r="G6781" s="135"/>
      <c r="H6781" s="135"/>
      <c r="I6781" s="135"/>
    </row>
    <row r="6782" spans="5:9" x14ac:dyDescent="0.25">
      <c r="E6782" s="135"/>
      <c r="F6782" s="135"/>
      <c r="G6782" s="135"/>
      <c r="H6782" s="135"/>
      <c r="I6782" s="135"/>
    </row>
    <row r="6783" spans="5:9" x14ac:dyDescent="0.25">
      <c r="E6783" s="135"/>
      <c r="F6783" s="135"/>
      <c r="G6783" s="135"/>
      <c r="H6783" s="135"/>
      <c r="I6783" s="135"/>
    </row>
    <row r="6784" spans="5:9" x14ac:dyDescent="0.25">
      <c r="E6784" s="135"/>
      <c r="F6784" s="135"/>
      <c r="G6784" s="135"/>
      <c r="H6784" s="135"/>
      <c r="I6784" s="135"/>
    </row>
    <row r="6785" spans="5:9" x14ac:dyDescent="0.25">
      <c r="E6785" s="135"/>
      <c r="F6785" s="135"/>
      <c r="G6785" s="135"/>
      <c r="H6785" s="135"/>
      <c r="I6785" s="135"/>
    </row>
    <row r="6786" spans="5:9" x14ac:dyDescent="0.25">
      <c r="E6786" s="135"/>
      <c r="F6786" s="135"/>
      <c r="G6786" s="135"/>
      <c r="H6786" s="135"/>
      <c r="I6786" s="135"/>
    </row>
    <row r="6787" spans="5:9" x14ac:dyDescent="0.25">
      <c r="E6787" s="135"/>
      <c r="F6787" s="135"/>
      <c r="G6787" s="135"/>
      <c r="H6787" s="135"/>
      <c r="I6787" s="135"/>
    </row>
    <row r="6788" spans="5:9" x14ac:dyDescent="0.25">
      <c r="E6788" s="135"/>
      <c r="F6788" s="135"/>
      <c r="G6788" s="135"/>
      <c r="H6788" s="135"/>
      <c r="I6788" s="135"/>
    </row>
    <row r="6789" spans="5:9" x14ac:dyDescent="0.25">
      <c r="E6789" s="135"/>
      <c r="F6789" s="135"/>
      <c r="G6789" s="135"/>
      <c r="H6789" s="135"/>
      <c r="I6789" s="135"/>
    </row>
    <row r="6790" spans="5:9" x14ac:dyDescent="0.25">
      <c r="E6790" s="135"/>
      <c r="F6790" s="135"/>
      <c r="G6790" s="135"/>
      <c r="H6790" s="135"/>
      <c r="I6790" s="135"/>
    </row>
    <row r="6791" spans="5:9" x14ac:dyDescent="0.25">
      <c r="E6791" s="135"/>
      <c r="F6791" s="135"/>
      <c r="G6791" s="135"/>
      <c r="H6791" s="135"/>
      <c r="I6791" s="135"/>
    </row>
    <row r="6792" spans="5:9" x14ac:dyDescent="0.25">
      <c r="E6792" s="135"/>
      <c r="F6792" s="135"/>
      <c r="G6792" s="135"/>
      <c r="H6792" s="135"/>
      <c r="I6792" s="135"/>
    </row>
    <row r="6793" spans="5:9" x14ac:dyDescent="0.25">
      <c r="E6793" s="135"/>
      <c r="F6793" s="135"/>
      <c r="G6793" s="135"/>
      <c r="H6793" s="135"/>
      <c r="I6793" s="135"/>
    </row>
    <row r="6794" spans="5:9" x14ac:dyDescent="0.25">
      <c r="E6794" s="135"/>
      <c r="F6794" s="135"/>
      <c r="G6794" s="135"/>
      <c r="H6794" s="135"/>
      <c r="I6794" s="135"/>
    </row>
    <row r="6795" spans="5:9" x14ac:dyDescent="0.25">
      <c r="E6795" s="135"/>
      <c r="F6795" s="135"/>
      <c r="G6795" s="135"/>
      <c r="H6795" s="135"/>
      <c r="I6795" s="135"/>
    </row>
    <row r="6796" spans="5:9" x14ac:dyDescent="0.25">
      <c r="E6796" s="135"/>
      <c r="F6796" s="135"/>
      <c r="G6796" s="135"/>
      <c r="H6796" s="135"/>
      <c r="I6796" s="135"/>
    </row>
    <row r="6797" spans="5:9" x14ac:dyDescent="0.25">
      <c r="E6797" s="135"/>
      <c r="F6797" s="135"/>
      <c r="G6797" s="135"/>
      <c r="H6797" s="135"/>
      <c r="I6797" s="135"/>
    </row>
    <row r="6798" spans="5:9" x14ac:dyDescent="0.25">
      <c r="E6798" s="135"/>
      <c r="F6798" s="135"/>
      <c r="G6798" s="135"/>
      <c r="H6798" s="135"/>
      <c r="I6798" s="135"/>
    </row>
    <row r="6799" spans="5:9" x14ac:dyDescent="0.25">
      <c r="E6799" s="135"/>
      <c r="F6799" s="135"/>
      <c r="G6799" s="135"/>
      <c r="H6799" s="135"/>
      <c r="I6799" s="135"/>
    </row>
    <row r="6800" spans="5:9" x14ac:dyDescent="0.25">
      <c r="E6800" s="135"/>
      <c r="F6800" s="135"/>
      <c r="G6800" s="135"/>
      <c r="H6800" s="135"/>
      <c r="I6800" s="135"/>
    </row>
    <row r="6801" spans="5:9" x14ac:dyDescent="0.25">
      <c r="E6801" s="135"/>
      <c r="F6801" s="135"/>
      <c r="G6801" s="135"/>
      <c r="H6801" s="135"/>
      <c r="I6801" s="135"/>
    </row>
    <row r="6802" spans="5:9" x14ac:dyDescent="0.25">
      <c r="E6802" s="135"/>
      <c r="F6802" s="135"/>
      <c r="G6802" s="135"/>
      <c r="H6802" s="135"/>
      <c r="I6802" s="135"/>
    </row>
    <row r="6803" spans="5:9" x14ac:dyDescent="0.25">
      <c r="E6803" s="135"/>
      <c r="F6803" s="135"/>
      <c r="G6803" s="135"/>
      <c r="H6803" s="135"/>
      <c r="I6803" s="135"/>
    </row>
    <row r="6804" spans="5:9" x14ac:dyDescent="0.25">
      <c r="E6804" s="135"/>
      <c r="F6804" s="135"/>
      <c r="G6804" s="135"/>
      <c r="H6804" s="135"/>
      <c r="I6804" s="135"/>
    </row>
    <row r="6805" spans="5:9" x14ac:dyDescent="0.25">
      <c r="E6805" s="135"/>
      <c r="F6805" s="135"/>
      <c r="G6805" s="135"/>
      <c r="H6805" s="135"/>
      <c r="I6805" s="135"/>
    </row>
    <row r="6806" spans="5:9" x14ac:dyDescent="0.25">
      <c r="E6806" s="135"/>
      <c r="F6806" s="135"/>
      <c r="G6806" s="135"/>
      <c r="H6806" s="135"/>
      <c r="I6806" s="135"/>
    </row>
    <row r="6807" spans="5:9" x14ac:dyDescent="0.25">
      <c r="E6807" s="135"/>
      <c r="F6807" s="135"/>
      <c r="G6807" s="135"/>
      <c r="H6807" s="135"/>
      <c r="I6807" s="135"/>
    </row>
    <row r="6808" spans="5:9" x14ac:dyDescent="0.25">
      <c r="E6808" s="135"/>
      <c r="F6808" s="135"/>
      <c r="G6808" s="135"/>
      <c r="H6808" s="135"/>
      <c r="I6808" s="135"/>
    </row>
    <row r="6809" spans="5:9" x14ac:dyDescent="0.25">
      <c r="E6809" s="135"/>
      <c r="F6809" s="135"/>
      <c r="G6809" s="135"/>
      <c r="H6809" s="135"/>
      <c r="I6809" s="135"/>
    </row>
    <row r="6810" spans="5:9" x14ac:dyDescent="0.25">
      <c r="E6810" s="135"/>
      <c r="F6810" s="135"/>
      <c r="G6810" s="135"/>
      <c r="H6810" s="135"/>
      <c r="I6810" s="135"/>
    </row>
    <row r="6811" spans="5:9" x14ac:dyDescent="0.25">
      <c r="E6811" s="135"/>
      <c r="F6811" s="135"/>
      <c r="G6811" s="135"/>
      <c r="H6811" s="135"/>
      <c r="I6811" s="135"/>
    </row>
    <row r="6812" spans="5:9" x14ac:dyDescent="0.25">
      <c r="E6812" s="135"/>
      <c r="F6812" s="135"/>
      <c r="G6812" s="135"/>
      <c r="H6812" s="135"/>
      <c r="I6812" s="135"/>
    </row>
    <row r="6813" spans="5:9" x14ac:dyDescent="0.25">
      <c r="E6813" s="135"/>
      <c r="F6813" s="135"/>
      <c r="G6813" s="135"/>
      <c r="H6813" s="135"/>
      <c r="I6813" s="135"/>
    </row>
    <row r="6814" spans="5:9" x14ac:dyDescent="0.25">
      <c r="E6814" s="135"/>
      <c r="F6814" s="135"/>
      <c r="G6814" s="135"/>
      <c r="H6814" s="135"/>
      <c r="I6814" s="135"/>
    </row>
    <row r="6815" spans="5:9" x14ac:dyDescent="0.25">
      <c r="E6815" s="135"/>
      <c r="F6815" s="135"/>
      <c r="G6815" s="135"/>
      <c r="H6815" s="135"/>
      <c r="I6815" s="135"/>
    </row>
    <row r="6816" spans="5:9" x14ac:dyDescent="0.25">
      <c r="E6816" s="135"/>
      <c r="F6816" s="135"/>
      <c r="G6816" s="135"/>
      <c r="H6816" s="135"/>
      <c r="I6816" s="135"/>
    </row>
    <row r="6817" spans="5:9" x14ac:dyDescent="0.25">
      <c r="E6817" s="135"/>
      <c r="F6817" s="135"/>
      <c r="G6817" s="135"/>
      <c r="H6817" s="135"/>
      <c r="I6817" s="135"/>
    </row>
    <row r="6818" spans="5:9" x14ac:dyDescent="0.25">
      <c r="E6818" s="135"/>
      <c r="F6818" s="135"/>
      <c r="G6818" s="135"/>
      <c r="H6818" s="135"/>
      <c r="I6818" s="135"/>
    </row>
    <row r="6819" spans="5:9" x14ac:dyDescent="0.25">
      <c r="E6819" s="135"/>
      <c r="F6819" s="135"/>
      <c r="G6819" s="135"/>
      <c r="H6819" s="135"/>
      <c r="I6819" s="135"/>
    </row>
    <row r="6820" spans="5:9" x14ac:dyDescent="0.25">
      <c r="E6820" s="135"/>
      <c r="F6820" s="135"/>
      <c r="G6820" s="135"/>
      <c r="H6820" s="135"/>
      <c r="I6820" s="135"/>
    </row>
    <row r="6821" spans="5:9" x14ac:dyDescent="0.25">
      <c r="E6821" s="135"/>
      <c r="F6821" s="135"/>
      <c r="G6821" s="135"/>
      <c r="H6821" s="135"/>
      <c r="I6821" s="135"/>
    </row>
    <row r="6822" spans="5:9" x14ac:dyDescent="0.25">
      <c r="E6822" s="135"/>
      <c r="F6822" s="135"/>
      <c r="G6822" s="135"/>
      <c r="H6822" s="135"/>
      <c r="I6822" s="135"/>
    </row>
    <row r="6823" spans="5:9" x14ac:dyDescent="0.25">
      <c r="E6823" s="135"/>
      <c r="F6823" s="135"/>
      <c r="G6823" s="135"/>
      <c r="H6823" s="135"/>
      <c r="I6823" s="135"/>
    </row>
    <row r="6824" spans="5:9" x14ac:dyDescent="0.25">
      <c r="E6824" s="135"/>
      <c r="F6824" s="135"/>
      <c r="G6824" s="135"/>
      <c r="H6824" s="135"/>
      <c r="I6824" s="135"/>
    </row>
    <row r="6825" spans="5:9" x14ac:dyDescent="0.25">
      <c r="E6825" s="135"/>
      <c r="F6825" s="135"/>
      <c r="G6825" s="135"/>
      <c r="H6825" s="135"/>
      <c r="I6825" s="135"/>
    </row>
    <row r="6826" spans="5:9" x14ac:dyDescent="0.25">
      <c r="E6826" s="135"/>
      <c r="F6826" s="135"/>
      <c r="G6826" s="135"/>
      <c r="H6826" s="135"/>
      <c r="I6826" s="135"/>
    </row>
    <row r="6827" spans="5:9" x14ac:dyDescent="0.25">
      <c r="E6827" s="135"/>
      <c r="F6827" s="135"/>
      <c r="G6827" s="135"/>
      <c r="H6827" s="135"/>
      <c r="I6827" s="135"/>
    </row>
    <row r="6828" spans="5:9" x14ac:dyDescent="0.25">
      <c r="E6828" s="135"/>
      <c r="F6828" s="135"/>
      <c r="G6828" s="135"/>
      <c r="H6828" s="135"/>
      <c r="I6828" s="135"/>
    </row>
    <row r="6829" spans="5:9" x14ac:dyDescent="0.25">
      <c r="E6829" s="135"/>
      <c r="F6829" s="135"/>
      <c r="G6829" s="135"/>
      <c r="H6829" s="135"/>
      <c r="I6829" s="135"/>
    </row>
    <row r="6830" spans="5:9" x14ac:dyDescent="0.25">
      <c r="E6830" s="135"/>
      <c r="F6830" s="135"/>
      <c r="G6830" s="135"/>
      <c r="H6830" s="135"/>
      <c r="I6830" s="135"/>
    </row>
    <row r="6831" spans="5:9" x14ac:dyDescent="0.25">
      <c r="E6831" s="135"/>
      <c r="F6831" s="135"/>
      <c r="G6831" s="135"/>
      <c r="H6831" s="135"/>
      <c r="I6831" s="135"/>
    </row>
    <row r="6832" spans="5:9" x14ac:dyDescent="0.25">
      <c r="E6832" s="135"/>
      <c r="F6832" s="135"/>
      <c r="G6832" s="135"/>
      <c r="H6832" s="135"/>
      <c r="I6832" s="135"/>
    </row>
    <row r="6833" spans="5:9" x14ac:dyDescent="0.25">
      <c r="E6833" s="135"/>
      <c r="F6833" s="135"/>
      <c r="G6833" s="135"/>
      <c r="H6833" s="135"/>
      <c r="I6833" s="135"/>
    </row>
    <row r="6834" spans="5:9" x14ac:dyDescent="0.25">
      <c r="E6834" s="135"/>
      <c r="F6834" s="135"/>
      <c r="G6834" s="135"/>
      <c r="H6834" s="135"/>
      <c r="I6834" s="135"/>
    </row>
    <row r="6835" spans="5:9" x14ac:dyDescent="0.25">
      <c r="E6835" s="135"/>
      <c r="F6835" s="135"/>
      <c r="G6835" s="135"/>
      <c r="H6835" s="135"/>
      <c r="I6835" s="135"/>
    </row>
    <row r="6836" spans="5:9" x14ac:dyDescent="0.25">
      <c r="E6836" s="135"/>
      <c r="F6836" s="135"/>
      <c r="G6836" s="135"/>
      <c r="H6836" s="135"/>
      <c r="I6836" s="135"/>
    </row>
    <row r="6837" spans="5:9" x14ac:dyDescent="0.25">
      <c r="E6837" s="135"/>
      <c r="F6837" s="135"/>
      <c r="G6837" s="135"/>
      <c r="H6837" s="135"/>
      <c r="I6837" s="135"/>
    </row>
    <row r="6838" spans="5:9" x14ac:dyDescent="0.25">
      <c r="E6838" s="135"/>
      <c r="F6838" s="135"/>
      <c r="G6838" s="135"/>
      <c r="H6838" s="135"/>
      <c r="I6838" s="135"/>
    </row>
    <row r="6839" spans="5:9" x14ac:dyDescent="0.25">
      <c r="E6839" s="135"/>
      <c r="F6839" s="135"/>
      <c r="G6839" s="135"/>
      <c r="H6839" s="135"/>
      <c r="I6839" s="135"/>
    </row>
    <row r="6840" spans="5:9" x14ac:dyDescent="0.25">
      <c r="E6840" s="135"/>
      <c r="F6840" s="135"/>
      <c r="G6840" s="135"/>
      <c r="H6840" s="135"/>
      <c r="I6840" s="135"/>
    </row>
    <row r="6841" spans="5:9" x14ac:dyDescent="0.25">
      <c r="E6841" s="135"/>
      <c r="F6841" s="135"/>
      <c r="G6841" s="135"/>
      <c r="H6841" s="135"/>
      <c r="I6841" s="135"/>
    </row>
    <row r="6842" spans="5:9" x14ac:dyDescent="0.25">
      <c r="E6842" s="135"/>
      <c r="F6842" s="135"/>
      <c r="G6842" s="135"/>
      <c r="H6842" s="135"/>
      <c r="I6842" s="135"/>
    </row>
    <row r="6843" spans="5:9" x14ac:dyDescent="0.25">
      <c r="E6843" s="135"/>
      <c r="F6843" s="135"/>
      <c r="G6843" s="135"/>
      <c r="H6843" s="135"/>
      <c r="I6843" s="135"/>
    </row>
    <row r="6844" spans="5:9" x14ac:dyDescent="0.25">
      <c r="E6844" s="135"/>
      <c r="F6844" s="135"/>
      <c r="G6844" s="135"/>
      <c r="H6844" s="135"/>
      <c r="I6844" s="135"/>
    </row>
    <row r="6845" spans="5:9" x14ac:dyDescent="0.25">
      <c r="E6845" s="135"/>
      <c r="F6845" s="135"/>
      <c r="G6845" s="135"/>
      <c r="H6845" s="135"/>
      <c r="I6845" s="135"/>
    </row>
    <row r="6846" spans="5:9" x14ac:dyDescent="0.25">
      <c r="E6846" s="135"/>
      <c r="F6846" s="135"/>
      <c r="G6846" s="135"/>
      <c r="H6846" s="135"/>
      <c r="I6846" s="135"/>
    </row>
    <row r="6847" spans="5:9" x14ac:dyDescent="0.25">
      <c r="E6847" s="135"/>
      <c r="F6847" s="135"/>
      <c r="G6847" s="135"/>
      <c r="H6847" s="135"/>
      <c r="I6847" s="135"/>
    </row>
    <row r="6848" spans="5:9" x14ac:dyDescent="0.25">
      <c r="E6848" s="135"/>
      <c r="F6848" s="135"/>
      <c r="G6848" s="135"/>
      <c r="H6848" s="135"/>
      <c r="I6848" s="135"/>
    </row>
    <row r="6849" spans="5:9" x14ac:dyDescent="0.25">
      <c r="E6849" s="135"/>
      <c r="F6849" s="135"/>
      <c r="G6849" s="135"/>
      <c r="H6849" s="135"/>
      <c r="I6849" s="135"/>
    </row>
    <row r="6850" spans="5:9" x14ac:dyDescent="0.25">
      <c r="E6850" s="135"/>
      <c r="F6850" s="135"/>
      <c r="G6850" s="135"/>
      <c r="H6850" s="135"/>
      <c r="I6850" s="135"/>
    </row>
    <row r="6851" spans="5:9" x14ac:dyDescent="0.25">
      <c r="E6851" s="135"/>
      <c r="F6851" s="135"/>
      <c r="G6851" s="135"/>
      <c r="H6851" s="135"/>
      <c r="I6851" s="135"/>
    </row>
    <row r="6852" spans="5:9" x14ac:dyDescent="0.25">
      <c r="E6852" s="135"/>
      <c r="F6852" s="135"/>
      <c r="G6852" s="135"/>
      <c r="H6852" s="135"/>
      <c r="I6852" s="135"/>
    </row>
    <row r="6853" spans="5:9" x14ac:dyDescent="0.25">
      <c r="E6853" s="135"/>
      <c r="F6853" s="135"/>
      <c r="G6853" s="135"/>
      <c r="H6853" s="135"/>
      <c r="I6853" s="135"/>
    </row>
    <row r="6854" spans="5:9" x14ac:dyDescent="0.25">
      <c r="E6854" s="135"/>
      <c r="F6854" s="135"/>
      <c r="G6854" s="135"/>
      <c r="H6854" s="135"/>
      <c r="I6854" s="135"/>
    </row>
    <row r="6855" spans="5:9" x14ac:dyDescent="0.25">
      <c r="E6855" s="135"/>
      <c r="F6855" s="135"/>
      <c r="G6855" s="135"/>
      <c r="H6855" s="135"/>
      <c r="I6855" s="135"/>
    </row>
    <row r="6856" spans="5:9" x14ac:dyDescent="0.25">
      <c r="E6856" s="135"/>
      <c r="F6856" s="135"/>
      <c r="G6856" s="135"/>
      <c r="H6856" s="135"/>
      <c r="I6856" s="135"/>
    </row>
    <row r="6857" spans="5:9" x14ac:dyDescent="0.25">
      <c r="E6857" s="135"/>
      <c r="F6857" s="135"/>
      <c r="G6857" s="135"/>
      <c r="H6857" s="135"/>
      <c r="I6857" s="135"/>
    </row>
    <row r="6858" spans="5:9" x14ac:dyDescent="0.25">
      <c r="E6858" s="135"/>
      <c r="F6858" s="135"/>
      <c r="G6858" s="135"/>
      <c r="H6858" s="135"/>
      <c r="I6858" s="135"/>
    </row>
    <row r="6859" spans="5:9" x14ac:dyDescent="0.25">
      <c r="E6859" s="135"/>
      <c r="F6859" s="135"/>
      <c r="G6859" s="135"/>
      <c r="H6859" s="135"/>
      <c r="I6859" s="135"/>
    </row>
    <row r="6860" spans="5:9" x14ac:dyDescent="0.25">
      <c r="E6860" s="135"/>
      <c r="F6860" s="135"/>
      <c r="G6860" s="135"/>
      <c r="H6860" s="135"/>
      <c r="I6860" s="135"/>
    </row>
    <row r="6861" spans="5:9" x14ac:dyDescent="0.25">
      <c r="E6861" s="135"/>
      <c r="F6861" s="135"/>
      <c r="G6861" s="135"/>
      <c r="H6861" s="135"/>
      <c r="I6861" s="135"/>
    </row>
    <row r="6862" spans="5:9" x14ac:dyDescent="0.25">
      <c r="E6862" s="135"/>
      <c r="F6862" s="135"/>
      <c r="G6862" s="135"/>
      <c r="H6862" s="135"/>
      <c r="I6862" s="135"/>
    </row>
    <row r="6863" spans="5:9" x14ac:dyDescent="0.25">
      <c r="E6863" s="135"/>
      <c r="F6863" s="135"/>
      <c r="G6863" s="135"/>
      <c r="H6863" s="135"/>
      <c r="I6863" s="135"/>
    </row>
    <row r="6864" spans="5:9" x14ac:dyDescent="0.25">
      <c r="E6864" s="135"/>
      <c r="F6864" s="135"/>
      <c r="G6864" s="135"/>
      <c r="H6864" s="135"/>
      <c r="I6864" s="135"/>
    </row>
    <row r="6865" spans="5:9" x14ac:dyDescent="0.25">
      <c r="E6865" s="135"/>
      <c r="F6865" s="135"/>
      <c r="G6865" s="135"/>
      <c r="H6865" s="135"/>
      <c r="I6865" s="135"/>
    </row>
    <row r="6866" spans="5:9" x14ac:dyDescent="0.25">
      <c r="E6866" s="135"/>
      <c r="F6866" s="135"/>
      <c r="G6866" s="135"/>
      <c r="H6866" s="135"/>
      <c r="I6866" s="135"/>
    </row>
    <row r="6867" spans="5:9" x14ac:dyDescent="0.25">
      <c r="E6867" s="135"/>
      <c r="F6867" s="135"/>
      <c r="G6867" s="135"/>
      <c r="H6867" s="135"/>
      <c r="I6867" s="135"/>
    </row>
    <row r="6868" spans="5:9" x14ac:dyDescent="0.25">
      <c r="E6868" s="135"/>
      <c r="F6868" s="135"/>
      <c r="G6868" s="135"/>
      <c r="H6868" s="135"/>
      <c r="I6868" s="135"/>
    </row>
    <row r="6869" spans="5:9" x14ac:dyDescent="0.25">
      <c r="E6869" s="135"/>
      <c r="F6869" s="135"/>
      <c r="G6869" s="135"/>
      <c r="H6869" s="135"/>
      <c r="I6869" s="135"/>
    </row>
    <row r="6870" spans="5:9" x14ac:dyDescent="0.25">
      <c r="E6870" s="135"/>
      <c r="F6870" s="135"/>
      <c r="G6870" s="135"/>
      <c r="H6870" s="135"/>
      <c r="I6870" s="135"/>
    </row>
    <row r="6871" spans="5:9" x14ac:dyDescent="0.25">
      <c r="E6871" s="135"/>
      <c r="F6871" s="135"/>
      <c r="G6871" s="135"/>
      <c r="H6871" s="135"/>
      <c r="I6871" s="135"/>
    </row>
    <row r="6872" spans="5:9" x14ac:dyDescent="0.25">
      <c r="E6872" s="135"/>
      <c r="F6872" s="135"/>
      <c r="G6872" s="135"/>
      <c r="H6872" s="135"/>
      <c r="I6872" s="135"/>
    </row>
    <row r="6873" spans="5:9" x14ac:dyDescent="0.25">
      <c r="E6873" s="135"/>
      <c r="F6873" s="135"/>
      <c r="G6873" s="135"/>
      <c r="H6873" s="135"/>
      <c r="I6873" s="135"/>
    </row>
    <row r="6874" spans="5:9" x14ac:dyDescent="0.25">
      <c r="E6874" s="135"/>
      <c r="F6874" s="135"/>
      <c r="G6874" s="135"/>
      <c r="H6874" s="135"/>
      <c r="I6874" s="135"/>
    </row>
    <row r="6875" spans="5:9" x14ac:dyDescent="0.25">
      <c r="E6875" s="135"/>
      <c r="F6875" s="135"/>
      <c r="G6875" s="135"/>
      <c r="H6875" s="135"/>
      <c r="I6875" s="135"/>
    </row>
    <row r="6876" spans="5:9" x14ac:dyDescent="0.25">
      <c r="E6876" s="135"/>
      <c r="F6876" s="135"/>
      <c r="G6876" s="135"/>
      <c r="H6876" s="135"/>
      <c r="I6876" s="135"/>
    </row>
    <row r="6877" spans="5:9" x14ac:dyDescent="0.25">
      <c r="E6877" s="135"/>
      <c r="F6877" s="135"/>
      <c r="G6877" s="135"/>
      <c r="H6877" s="135"/>
      <c r="I6877" s="135"/>
    </row>
    <row r="6878" spans="5:9" x14ac:dyDescent="0.25">
      <c r="E6878" s="135"/>
      <c r="F6878" s="135"/>
      <c r="G6878" s="135"/>
      <c r="H6878" s="135"/>
      <c r="I6878" s="135"/>
    </row>
    <row r="6879" spans="5:9" x14ac:dyDescent="0.25">
      <c r="E6879" s="135"/>
      <c r="F6879" s="135"/>
      <c r="G6879" s="135"/>
      <c r="H6879" s="135"/>
      <c r="I6879" s="135"/>
    </row>
    <row r="6880" spans="5:9" x14ac:dyDescent="0.25">
      <c r="E6880" s="135"/>
      <c r="F6880" s="135"/>
      <c r="G6880" s="135"/>
      <c r="H6880" s="135"/>
      <c r="I6880" s="135"/>
    </row>
    <row r="6881" spans="5:9" x14ac:dyDescent="0.25">
      <c r="E6881" s="135"/>
      <c r="F6881" s="135"/>
      <c r="G6881" s="135"/>
      <c r="H6881" s="135"/>
      <c r="I6881" s="135"/>
    </row>
    <row r="6882" spans="5:9" x14ac:dyDescent="0.25">
      <c r="E6882" s="135"/>
      <c r="F6882" s="135"/>
      <c r="G6882" s="135"/>
      <c r="H6882" s="135"/>
      <c r="I6882" s="135"/>
    </row>
    <row r="6883" spans="5:9" x14ac:dyDescent="0.25">
      <c r="E6883" s="135"/>
      <c r="F6883" s="135"/>
      <c r="G6883" s="135"/>
      <c r="H6883" s="135"/>
      <c r="I6883" s="135"/>
    </row>
    <row r="6884" spans="5:9" x14ac:dyDescent="0.25">
      <c r="E6884" s="135"/>
      <c r="F6884" s="135"/>
      <c r="G6884" s="135"/>
      <c r="H6884" s="135"/>
      <c r="I6884" s="135"/>
    </row>
    <row r="6885" spans="5:9" x14ac:dyDescent="0.25">
      <c r="E6885" s="135"/>
      <c r="F6885" s="135"/>
      <c r="G6885" s="135"/>
      <c r="H6885" s="135"/>
      <c r="I6885" s="135"/>
    </row>
    <row r="6886" spans="5:9" x14ac:dyDescent="0.25">
      <c r="E6886" s="135"/>
      <c r="F6886" s="135"/>
      <c r="G6886" s="135"/>
      <c r="H6886" s="135"/>
      <c r="I6886" s="135"/>
    </row>
    <row r="6887" spans="5:9" x14ac:dyDescent="0.25">
      <c r="E6887" s="135"/>
      <c r="F6887" s="135"/>
      <c r="G6887" s="135"/>
      <c r="H6887" s="135"/>
      <c r="I6887" s="135"/>
    </row>
    <row r="6888" spans="5:9" x14ac:dyDescent="0.25">
      <c r="E6888" s="135"/>
      <c r="F6888" s="135"/>
      <c r="G6888" s="135"/>
      <c r="H6888" s="135"/>
      <c r="I6888" s="135"/>
    </row>
    <row r="6889" spans="5:9" x14ac:dyDescent="0.25">
      <c r="E6889" s="135"/>
      <c r="F6889" s="135"/>
      <c r="G6889" s="135"/>
      <c r="H6889" s="135"/>
      <c r="I6889" s="135"/>
    </row>
    <row r="6890" spans="5:9" x14ac:dyDescent="0.25">
      <c r="E6890" s="135"/>
      <c r="F6890" s="135"/>
      <c r="G6890" s="135"/>
      <c r="H6890" s="135"/>
      <c r="I6890" s="135"/>
    </row>
    <row r="6891" spans="5:9" x14ac:dyDescent="0.25">
      <c r="E6891" s="135"/>
      <c r="F6891" s="135"/>
      <c r="G6891" s="135"/>
      <c r="H6891" s="135"/>
      <c r="I6891" s="135"/>
    </row>
    <row r="6892" spans="5:9" x14ac:dyDescent="0.25">
      <c r="E6892" s="135"/>
      <c r="F6892" s="135"/>
      <c r="G6892" s="135"/>
      <c r="H6892" s="135"/>
      <c r="I6892" s="135"/>
    </row>
    <row r="6893" spans="5:9" x14ac:dyDescent="0.25">
      <c r="E6893" s="135"/>
      <c r="F6893" s="135"/>
      <c r="G6893" s="135"/>
      <c r="H6893" s="135"/>
      <c r="I6893" s="135"/>
    </row>
    <row r="6894" spans="5:9" x14ac:dyDescent="0.25">
      <c r="E6894" s="135"/>
      <c r="F6894" s="135"/>
      <c r="G6894" s="135"/>
      <c r="H6894" s="135"/>
      <c r="I6894" s="135"/>
    </row>
    <row r="6895" spans="5:9" x14ac:dyDescent="0.25">
      <c r="E6895" s="135"/>
      <c r="F6895" s="135"/>
      <c r="G6895" s="135"/>
      <c r="H6895" s="135"/>
      <c r="I6895" s="135"/>
    </row>
    <row r="6896" spans="5:9" x14ac:dyDescent="0.25">
      <c r="E6896" s="135"/>
      <c r="F6896" s="135"/>
      <c r="G6896" s="135"/>
      <c r="H6896" s="135"/>
      <c r="I6896" s="135"/>
    </row>
    <row r="6897" spans="5:9" x14ac:dyDescent="0.25">
      <c r="E6897" s="135"/>
      <c r="F6897" s="135"/>
      <c r="G6897" s="135"/>
      <c r="H6897" s="135"/>
      <c r="I6897" s="135"/>
    </row>
    <row r="6898" spans="5:9" x14ac:dyDescent="0.25">
      <c r="E6898" s="135"/>
      <c r="F6898" s="135"/>
      <c r="G6898" s="135"/>
      <c r="H6898" s="135"/>
      <c r="I6898" s="135"/>
    </row>
    <row r="6899" spans="5:9" x14ac:dyDescent="0.25">
      <c r="E6899" s="135"/>
      <c r="F6899" s="135"/>
      <c r="G6899" s="135"/>
      <c r="H6899" s="135"/>
      <c r="I6899" s="135"/>
    </row>
    <row r="6900" spans="5:9" x14ac:dyDescent="0.25">
      <c r="E6900" s="135"/>
      <c r="F6900" s="135"/>
      <c r="G6900" s="135"/>
      <c r="H6900" s="135"/>
      <c r="I6900" s="135"/>
    </row>
    <row r="6901" spans="5:9" x14ac:dyDescent="0.25">
      <c r="E6901" s="135"/>
      <c r="F6901" s="135"/>
      <c r="G6901" s="135"/>
      <c r="H6901" s="135"/>
      <c r="I6901" s="135"/>
    </row>
    <row r="6902" spans="5:9" x14ac:dyDescent="0.25">
      <c r="E6902" s="135"/>
      <c r="F6902" s="135"/>
      <c r="G6902" s="135"/>
      <c r="H6902" s="135"/>
      <c r="I6902" s="135"/>
    </row>
    <row r="6903" spans="5:9" x14ac:dyDescent="0.25">
      <c r="E6903" s="135"/>
      <c r="F6903" s="135"/>
      <c r="G6903" s="135"/>
      <c r="H6903" s="135"/>
      <c r="I6903" s="135"/>
    </row>
    <row r="6904" spans="5:9" x14ac:dyDescent="0.25">
      <c r="E6904" s="135"/>
      <c r="F6904" s="135"/>
      <c r="G6904" s="135"/>
      <c r="H6904" s="135"/>
      <c r="I6904" s="135"/>
    </row>
    <row r="6905" spans="5:9" x14ac:dyDescent="0.25">
      <c r="E6905" s="135"/>
      <c r="F6905" s="135"/>
      <c r="G6905" s="135"/>
      <c r="H6905" s="135"/>
      <c r="I6905" s="135"/>
    </row>
    <row r="6906" spans="5:9" x14ac:dyDescent="0.25">
      <c r="E6906" s="135"/>
      <c r="F6906" s="135"/>
      <c r="G6906" s="135"/>
      <c r="H6906" s="135"/>
      <c r="I6906" s="135"/>
    </row>
    <row r="6907" spans="5:9" x14ac:dyDescent="0.25">
      <c r="E6907" s="135"/>
      <c r="F6907" s="135"/>
      <c r="G6907" s="135"/>
      <c r="H6907" s="135"/>
      <c r="I6907" s="135"/>
    </row>
    <row r="6908" spans="5:9" x14ac:dyDescent="0.25">
      <c r="E6908" s="135"/>
      <c r="F6908" s="135"/>
      <c r="G6908" s="135"/>
      <c r="H6908" s="135"/>
      <c r="I6908" s="135"/>
    </row>
    <row r="6909" spans="5:9" x14ac:dyDescent="0.25">
      <c r="E6909" s="135"/>
      <c r="F6909" s="135"/>
      <c r="G6909" s="135"/>
      <c r="H6909" s="135"/>
      <c r="I6909" s="135"/>
    </row>
    <row r="6910" spans="5:9" x14ac:dyDescent="0.25">
      <c r="E6910" s="135"/>
      <c r="F6910" s="135"/>
      <c r="G6910" s="135"/>
      <c r="H6910" s="135"/>
      <c r="I6910" s="135"/>
    </row>
    <row r="6911" spans="5:9" x14ac:dyDescent="0.25">
      <c r="E6911" s="135"/>
      <c r="F6911" s="135"/>
      <c r="G6911" s="135"/>
      <c r="H6911" s="135"/>
      <c r="I6911" s="135"/>
    </row>
    <row r="6912" spans="5:9" x14ac:dyDescent="0.25">
      <c r="E6912" s="135"/>
      <c r="F6912" s="135"/>
      <c r="G6912" s="135"/>
      <c r="H6912" s="135"/>
      <c r="I6912" s="135"/>
    </row>
    <row r="6913" spans="5:9" x14ac:dyDescent="0.25">
      <c r="E6913" s="135"/>
      <c r="F6913" s="135"/>
      <c r="G6913" s="135"/>
      <c r="H6913" s="135"/>
      <c r="I6913" s="135"/>
    </row>
    <row r="6914" spans="5:9" x14ac:dyDescent="0.25">
      <c r="E6914" s="135"/>
      <c r="F6914" s="135"/>
      <c r="G6914" s="135"/>
      <c r="H6914" s="135"/>
      <c r="I6914" s="135"/>
    </row>
    <row r="6915" spans="5:9" x14ac:dyDescent="0.25">
      <c r="E6915" s="135"/>
      <c r="F6915" s="135"/>
      <c r="G6915" s="135"/>
      <c r="H6915" s="135"/>
      <c r="I6915" s="135"/>
    </row>
    <row r="6916" spans="5:9" x14ac:dyDescent="0.25">
      <c r="E6916" s="135"/>
      <c r="F6916" s="135"/>
      <c r="G6916" s="135"/>
      <c r="H6916" s="135"/>
      <c r="I6916" s="135"/>
    </row>
    <row r="6917" spans="5:9" x14ac:dyDescent="0.25">
      <c r="E6917" s="135"/>
      <c r="F6917" s="135"/>
      <c r="G6917" s="135"/>
      <c r="H6917" s="135"/>
      <c r="I6917" s="135"/>
    </row>
    <row r="6918" spans="5:9" x14ac:dyDescent="0.25">
      <c r="E6918" s="135"/>
      <c r="F6918" s="135"/>
      <c r="G6918" s="135"/>
      <c r="H6918" s="135"/>
      <c r="I6918" s="135"/>
    </row>
    <row r="6919" spans="5:9" x14ac:dyDescent="0.25">
      <c r="E6919" s="135"/>
      <c r="F6919" s="135"/>
      <c r="G6919" s="135"/>
      <c r="H6919" s="135"/>
      <c r="I6919" s="135"/>
    </row>
    <row r="6920" spans="5:9" x14ac:dyDescent="0.25">
      <c r="E6920" s="135"/>
      <c r="F6920" s="135"/>
      <c r="G6920" s="135"/>
      <c r="H6920" s="135"/>
      <c r="I6920" s="135"/>
    </row>
    <row r="6921" spans="5:9" x14ac:dyDescent="0.25">
      <c r="E6921" s="135"/>
      <c r="F6921" s="135"/>
      <c r="G6921" s="135"/>
      <c r="H6921" s="135"/>
      <c r="I6921" s="135"/>
    </row>
    <row r="6922" spans="5:9" x14ac:dyDescent="0.25">
      <c r="E6922" s="135"/>
      <c r="F6922" s="135"/>
      <c r="G6922" s="135"/>
      <c r="H6922" s="135"/>
      <c r="I6922" s="135"/>
    </row>
    <row r="6923" spans="5:9" x14ac:dyDescent="0.25">
      <c r="E6923" s="135"/>
      <c r="F6923" s="135"/>
      <c r="G6923" s="135"/>
      <c r="H6923" s="135"/>
      <c r="I6923" s="135"/>
    </row>
    <row r="6924" spans="5:9" x14ac:dyDescent="0.25">
      <c r="E6924" s="135"/>
      <c r="F6924" s="135"/>
      <c r="G6924" s="135"/>
      <c r="H6924" s="135"/>
      <c r="I6924" s="135"/>
    </row>
    <row r="6925" spans="5:9" x14ac:dyDescent="0.25">
      <c r="E6925" s="135"/>
      <c r="F6925" s="135"/>
      <c r="G6925" s="135"/>
      <c r="H6925" s="135"/>
      <c r="I6925" s="135"/>
    </row>
    <row r="6926" spans="5:9" x14ac:dyDescent="0.25">
      <c r="E6926" s="135"/>
      <c r="F6926" s="135"/>
      <c r="G6926" s="135"/>
      <c r="H6926" s="135"/>
      <c r="I6926" s="135"/>
    </row>
    <row r="6927" spans="5:9" x14ac:dyDescent="0.25">
      <c r="E6927" s="135"/>
      <c r="F6927" s="135"/>
      <c r="G6927" s="135"/>
      <c r="H6927" s="135"/>
      <c r="I6927" s="135"/>
    </row>
    <row r="6928" spans="5:9" x14ac:dyDescent="0.25">
      <c r="E6928" s="135"/>
      <c r="F6928" s="135"/>
      <c r="G6928" s="135"/>
      <c r="H6928" s="135"/>
      <c r="I6928" s="135"/>
    </row>
    <row r="6929" spans="5:9" x14ac:dyDescent="0.25">
      <c r="E6929" s="135"/>
      <c r="F6929" s="135"/>
      <c r="G6929" s="135"/>
      <c r="H6929" s="135"/>
      <c r="I6929" s="135"/>
    </row>
    <row r="6930" spans="5:9" x14ac:dyDescent="0.25">
      <c r="E6930" s="135"/>
      <c r="F6930" s="135"/>
      <c r="G6930" s="135"/>
      <c r="H6930" s="135"/>
      <c r="I6930" s="135"/>
    </row>
    <row r="6931" spans="5:9" x14ac:dyDescent="0.25">
      <c r="E6931" s="135"/>
      <c r="F6931" s="135"/>
      <c r="G6931" s="135"/>
      <c r="H6931" s="135"/>
      <c r="I6931" s="135"/>
    </row>
    <row r="6932" spans="5:9" x14ac:dyDescent="0.25">
      <c r="E6932" s="135"/>
      <c r="F6932" s="135"/>
      <c r="G6932" s="135"/>
      <c r="H6932" s="135"/>
      <c r="I6932" s="135"/>
    </row>
    <row r="6933" spans="5:9" x14ac:dyDescent="0.25">
      <c r="E6933" s="135"/>
      <c r="F6933" s="135"/>
      <c r="G6933" s="135"/>
      <c r="H6933" s="135"/>
      <c r="I6933" s="135"/>
    </row>
    <row r="6934" spans="5:9" x14ac:dyDescent="0.25">
      <c r="E6934" s="135"/>
      <c r="F6934" s="135"/>
      <c r="G6934" s="135"/>
      <c r="H6934" s="135"/>
      <c r="I6934" s="135"/>
    </row>
    <row r="6935" spans="5:9" x14ac:dyDescent="0.25">
      <c r="E6935" s="135"/>
      <c r="F6935" s="135"/>
      <c r="G6935" s="135"/>
      <c r="H6935" s="135"/>
      <c r="I6935" s="135"/>
    </row>
    <row r="6936" spans="5:9" x14ac:dyDescent="0.25">
      <c r="E6936" s="135"/>
      <c r="F6936" s="135"/>
      <c r="G6936" s="135"/>
      <c r="H6936" s="135"/>
      <c r="I6936" s="135"/>
    </row>
    <row r="6937" spans="5:9" x14ac:dyDescent="0.25">
      <c r="E6937" s="135"/>
      <c r="F6937" s="135"/>
      <c r="G6937" s="135"/>
      <c r="H6937" s="135"/>
      <c r="I6937" s="135"/>
    </row>
    <row r="6938" spans="5:9" x14ac:dyDescent="0.25">
      <c r="E6938" s="135"/>
      <c r="F6938" s="135"/>
      <c r="G6938" s="135"/>
      <c r="H6938" s="135"/>
      <c r="I6938" s="135"/>
    </row>
    <row r="6939" spans="5:9" x14ac:dyDescent="0.25">
      <c r="E6939" s="135"/>
      <c r="F6939" s="135"/>
      <c r="G6939" s="135"/>
      <c r="H6939" s="135"/>
      <c r="I6939" s="135"/>
    </row>
    <row r="6940" spans="5:9" x14ac:dyDescent="0.25">
      <c r="E6940" s="135"/>
      <c r="F6940" s="135"/>
      <c r="G6940" s="135"/>
      <c r="H6940" s="135"/>
      <c r="I6940" s="135"/>
    </row>
    <row r="6941" spans="5:9" x14ac:dyDescent="0.25">
      <c r="E6941" s="135"/>
      <c r="F6941" s="135"/>
      <c r="G6941" s="135"/>
      <c r="H6941" s="135"/>
      <c r="I6941" s="135"/>
    </row>
    <row r="6942" spans="5:9" x14ac:dyDescent="0.25">
      <c r="E6942" s="135"/>
      <c r="F6942" s="135"/>
      <c r="G6942" s="135"/>
      <c r="H6942" s="135"/>
      <c r="I6942" s="135"/>
    </row>
    <row r="6943" spans="5:9" x14ac:dyDescent="0.25">
      <c r="E6943" s="135"/>
      <c r="F6943" s="135"/>
      <c r="G6943" s="135"/>
      <c r="H6943" s="135"/>
      <c r="I6943" s="135"/>
    </row>
    <row r="6944" spans="5:9" x14ac:dyDescent="0.25">
      <c r="E6944" s="135"/>
      <c r="F6944" s="135"/>
      <c r="G6944" s="135"/>
      <c r="H6944" s="135"/>
      <c r="I6944" s="135"/>
    </row>
    <row r="6945" spans="5:9" x14ac:dyDescent="0.25">
      <c r="E6945" s="135"/>
      <c r="F6945" s="135"/>
      <c r="G6945" s="135"/>
      <c r="H6945" s="135"/>
      <c r="I6945" s="135"/>
    </row>
    <row r="6946" spans="5:9" x14ac:dyDescent="0.25">
      <c r="E6946" s="135"/>
      <c r="F6946" s="135"/>
      <c r="G6946" s="135"/>
      <c r="H6946" s="135"/>
      <c r="I6946" s="135"/>
    </row>
    <row r="6947" spans="5:9" x14ac:dyDescent="0.25">
      <c r="E6947" s="135"/>
      <c r="F6947" s="135"/>
      <c r="G6947" s="135"/>
      <c r="H6947" s="135"/>
      <c r="I6947" s="135"/>
    </row>
    <row r="6948" spans="5:9" x14ac:dyDescent="0.25">
      <c r="E6948" s="135"/>
      <c r="F6948" s="135"/>
      <c r="G6948" s="135"/>
      <c r="H6948" s="135"/>
      <c r="I6948" s="135"/>
    </row>
    <row r="6949" spans="5:9" x14ac:dyDescent="0.25">
      <c r="E6949" s="135"/>
      <c r="F6949" s="135"/>
      <c r="G6949" s="135"/>
      <c r="H6949" s="135"/>
      <c r="I6949" s="135"/>
    </row>
    <row r="6950" spans="5:9" x14ac:dyDescent="0.25">
      <c r="E6950" s="135"/>
      <c r="F6950" s="135"/>
      <c r="G6950" s="135"/>
      <c r="H6950" s="135"/>
      <c r="I6950" s="135"/>
    </row>
    <row r="6951" spans="5:9" x14ac:dyDescent="0.25">
      <c r="E6951" s="135"/>
      <c r="F6951" s="135"/>
      <c r="G6951" s="135"/>
      <c r="H6951" s="135"/>
      <c r="I6951" s="135"/>
    </row>
    <row r="6952" spans="5:9" x14ac:dyDescent="0.25">
      <c r="E6952" s="135"/>
      <c r="F6952" s="135"/>
      <c r="G6952" s="135"/>
      <c r="H6952" s="135"/>
      <c r="I6952" s="135"/>
    </row>
    <row r="6953" spans="5:9" x14ac:dyDescent="0.25">
      <c r="E6953" s="135"/>
      <c r="F6953" s="135"/>
      <c r="G6953" s="135"/>
      <c r="H6953" s="135"/>
      <c r="I6953" s="135"/>
    </row>
    <row r="6954" spans="5:9" x14ac:dyDescent="0.25">
      <c r="E6954" s="135"/>
      <c r="F6954" s="135"/>
      <c r="G6954" s="135"/>
      <c r="H6954" s="135"/>
      <c r="I6954" s="135"/>
    </row>
    <row r="6955" spans="5:9" x14ac:dyDescent="0.25">
      <c r="E6955" s="135"/>
      <c r="F6955" s="135"/>
      <c r="G6955" s="135"/>
      <c r="H6955" s="135"/>
      <c r="I6955" s="135"/>
    </row>
    <row r="6956" spans="5:9" x14ac:dyDescent="0.25">
      <c r="E6956" s="135"/>
      <c r="F6956" s="135"/>
      <c r="G6956" s="135"/>
      <c r="H6956" s="135"/>
      <c r="I6956" s="135"/>
    </row>
    <row r="6957" spans="5:9" x14ac:dyDescent="0.25">
      <c r="E6957" s="135"/>
      <c r="F6957" s="135"/>
      <c r="G6957" s="135"/>
      <c r="H6957" s="135"/>
      <c r="I6957" s="135"/>
    </row>
    <row r="6958" spans="5:9" x14ac:dyDescent="0.25">
      <c r="E6958" s="135"/>
      <c r="F6958" s="135"/>
      <c r="G6958" s="135"/>
      <c r="H6958" s="135"/>
      <c r="I6958" s="135"/>
    </row>
    <row r="6959" spans="5:9" x14ac:dyDescent="0.25">
      <c r="E6959" s="135"/>
      <c r="F6959" s="135"/>
      <c r="G6959" s="135"/>
      <c r="H6959" s="135"/>
      <c r="I6959" s="135"/>
    </row>
    <row r="6960" spans="5:9" x14ac:dyDescent="0.25">
      <c r="E6960" s="135"/>
      <c r="F6960" s="135"/>
      <c r="G6960" s="135"/>
      <c r="H6960" s="135"/>
      <c r="I6960" s="135"/>
    </row>
    <row r="6961" spans="5:9" x14ac:dyDescent="0.25">
      <c r="E6961" s="135"/>
      <c r="F6961" s="135"/>
      <c r="G6961" s="135"/>
      <c r="H6961" s="135"/>
      <c r="I6961" s="135"/>
    </row>
    <row r="6962" spans="5:9" x14ac:dyDescent="0.25">
      <c r="E6962" s="135"/>
      <c r="F6962" s="135"/>
      <c r="G6962" s="135"/>
      <c r="H6962" s="135"/>
      <c r="I6962" s="135"/>
    </row>
    <row r="6963" spans="5:9" x14ac:dyDescent="0.25">
      <c r="E6963" s="135"/>
      <c r="F6963" s="135"/>
      <c r="G6963" s="135"/>
      <c r="H6963" s="135"/>
      <c r="I6963" s="135"/>
    </row>
    <row r="6964" spans="5:9" x14ac:dyDescent="0.25">
      <c r="E6964" s="135"/>
      <c r="F6964" s="135"/>
      <c r="G6964" s="135"/>
      <c r="H6964" s="135"/>
      <c r="I6964" s="135"/>
    </row>
    <row r="6965" spans="5:9" x14ac:dyDescent="0.25">
      <c r="E6965" s="135"/>
      <c r="F6965" s="135"/>
      <c r="G6965" s="135"/>
      <c r="H6965" s="135"/>
      <c r="I6965" s="135"/>
    </row>
    <row r="6966" spans="5:9" x14ac:dyDescent="0.25">
      <c r="E6966" s="135"/>
      <c r="F6966" s="135"/>
      <c r="G6966" s="135"/>
      <c r="H6966" s="135"/>
      <c r="I6966" s="135"/>
    </row>
    <row r="6967" spans="5:9" x14ac:dyDescent="0.25">
      <c r="E6967" s="135"/>
      <c r="F6967" s="135"/>
      <c r="G6967" s="135"/>
      <c r="H6967" s="135"/>
      <c r="I6967" s="135"/>
    </row>
    <row r="6968" spans="5:9" x14ac:dyDescent="0.25">
      <c r="E6968" s="135"/>
      <c r="F6968" s="135"/>
      <c r="G6968" s="135"/>
      <c r="H6968" s="135"/>
      <c r="I6968" s="135"/>
    </row>
    <row r="6969" spans="5:9" x14ac:dyDescent="0.25">
      <c r="E6969" s="135"/>
      <c r="F6969" s="135"/>
      <c r="G6969" s="135"/>
      <c r="H6969" s="135"/>
      <c r="I6969" s="135"/>
    </row>
    <row r="6970" spans="5:9" x14ac:dyDescent="0.25">
      <c r="E6970" s="135"/>
      <c r="F6970" s="135"/>
      <c r="G6970" s="135"/>
      <c r="H6970" s="135"/>
      <c r="I6970" s="135"/>
    </row>
    <row r="6971" spans="5:9" x14ac:dyDescent="0.25">
      <c r="E6971" s="135"/>
      <c r="F6971" s="135"/>
      <c r="G6971" s="135"/>
      <c r="H6971" s="135"/>
      <c r="I6971" s="135"/>
    </row>
    <row r="6972" spans="5:9" x14ac:dyDescent="0.25">
      <c r="E6972" s="135"/>
      <c r="F6972" s="135"/>
      <c r="G6972" s="135"/>
      <c r="H6972" s="135"/>
      <c r="I6972" s="135"/>
    </row>
    <row r="6973" spans="5:9" x14ac:dyDescent="0.25">
      <c r="E6973" s="135"/>
      <c r="F6973" s="135"/>
      <c r="G6973" s="135"/>
      <c r="H6973" s="135"/>
      <c r="I6973" s="135"/>
    </row>
    <row r="6974" spans="5:9" x14ac:dyDescent="0.25">
      <c r="E6974" s="135"/>
      <c r="F6974" s="135"/>
      <c r="G6974" s="135"/>
      <c r="H6974" s="135"/>
      <c r="I6974" s="135"/>
    </row>
    <row r="6975" spans="5:9" x14ac:dyDescent="0.25">
      <c r="E6975" s="135"/>
      <c r="F6975" s="135"/>
      <c r="G6975" s="135"/>
      <c r="H6975" s="135"/>
      <c r="I6975" s="135"/>
    </row>
    <row r="6976" spans="5:9" x14ac:dyDescent="0.25">
      <c r="E6976" s="135"/>
      <c r="F6976" s="135"/>
      <c r="G6976" s="135"/>
      <c r="H6976" s="135"/>
      <c r="I6976" s="135"/>
    </row>
    <row r="6977" spans="5:9" x14ac:dyDescent="0.25">
      <c r="E6977" s="135"/>
      <c r="F6977" s="135"/>
      <c r="G6977" s="135"/>
      <c r="H6977" s="135"/>
      <c r="I6977" s="135"/>
    </row>
    <row r="6978" spans="5:9" x14ac:dyDescent="0.25">
      <c r="E6978" s="135"/>
      <c r="F6978" s="135"/>
      <c r="G6978" s="135"/>
      <c r="H6978" s="135"/>
      <c r="I6978" s="135"/>
    </row>
    <row r="6979" spans="5:9" x14ac:dyDescent="0.25">
      <c r="E6979" s="135"/>
      <c r="F6979" s="135"/>
      <c r="G6979" s="135"/>
      <c r="H6979" s="135"/>
      <c r="I6979" s="135"/>
    </row>
    <row r="6980" spans="5:9" x14ac:dyDescent="0.25">
      <c r="E6980" s="135"/>
      <c r="F6980" s="135"/>
      <c r="G6980" s="135"/>
      <c r="H6980" s="135"/>
      <c r="I6980" s="135"/>
    </row>
    <row r="6981" spans="5:9" x14ac:dyDescent="0.25">
      <c r="E6981" s="135"/>
      <c r="F6981" s="135"/>
      <c r="G6981" s="135"/>
      <c r="H6981" s="135"/>
      <c r="I6981" s="135"/>
    </row>
    <row r="6982" spans="5:9" x14ac:dyDescent="0.25">
      <c r="E6982" s="135"/>
      <c r="F6982" s="135"/>
      <c r="G6982" s="135"/>
      <c r="H6982" s="135"/>
      <c r="I6982" s="135"/>
    </row>
    <row r="6983" spans="5:9" x14ac:dyDescent="0.25">
      <c r="E6983" s="135"/>
      <c r="F6983" s="135"/>
      <c r="G6983" s="135"/>
      <c r="H6983" s="135"/>
      <c r="I6983" s="135"/>
    </row>
    <row r="6984" spans="5:9" x14ac:dyDescent="0.25">
      <c r="E6984" s="135"/>
      <c r="F6984" s="135"/>
      <c r="G6984" s="135"/>
      <c r="H6984" s="135"/>
      <c r="I6984" s="135"/>
    </row>
    <row r="6985" spans="5:9" x14ac:dyDescent="0.25">
      <c r="E6985" s="135"/>
      <c r="F6985" s="135"/>
      <c r="G6985" s="135"/>
      <c r="H6985" s="135"/>
      <c r="I6985" s="135"/>
    </row>
    <row r="6986" spans="5:9" x14ac:dyDescent="0.25">
      <c r="E6986" s="135"/>
      <c r="F6986" s="135"/>
      <c r="G6986" s="135"/>
      <c r="H6986" s="135"/>
      <c r="I6986" s="135"/>
    </row>
    <row r="6987" spans="5:9" x14ac:dyDescent="0.25">
      <c r="E6987" s="135"/>
      <c r="F6987" s="135"/>
      <c r="G6987" s="135"/>
      <c r="H6987" s="135"/>
      <c r="I6987" s="135"/>
    </row>
    <row r="6988" spans="5:9" x14ac:dyDescent="0.25">
      <c r="E6988" s="135"/>
      <c r="F6988" s="135"/>
      <c r="G6988" s="135"/>
      <c r="H6988" s="135"/>
      <c r="I6988" s="135"/>
    </row>
    <row r="6989" spans="5:9" x14ac:dyDescent="0.25">
      <c r="E6989" s="135"/>
      <c r="F6989" s="135"/>
      <c r="G6989" s="135"/>
      <c r="H6989" s="135"/>
      <c r="I6989" s="135"/>
    </row>
    <row r="6990" spans="5:9" x14ac:dyDescent="0.25">
      <c r="E6990" s="135"/>
      <c r="F6990" s="135"/>
      <c r="G6990" s="135"/>
      <c r="H6990" s="135"/>
      <c r="I6990" s="135"/>
    </row>
    <row r="6991" spans="5:9" x14ac:dyDescent="0.25">
      <c r="E6991" s="135"/>
      <c r="F6991" s="135"/>
      <c r="G6991" s="135"/>
      <c r="H6991" s="135"/>
      <c r="I6991" s="135"/>
    </row>
    <row r="6992" spans="5:9" x14ac:dyDescent="0.25">
      <c r="E6992" s="135"/>
      <c r="F6992" s="135"/>
      <c r="G6992" s="135"/>
      <c r="H6992" s="135"/>
      <c r="I6992" s="135"/>
    </row>
    <row r="6993" spans="5:9" x14ac:dyDescent="0.25">
      <c r="E6993" s="135"/>
      <c r="F6993" s="135"/>
      <c r="G6993" s="135"/>
      <c r="H6993" s="135"/>
      <c r="I6993" s="135"/>
    </row>
    <row r="6994" spans="5:9" x14ac:dyDescent="0.25">
      <c r="E6994" s="135"/>
      <c r="F6994" s="135"/>
      <c r="G6994" s="135"/>
      <c r="H6994" s="135"/>
      <c r="I6994" s="135"/>
    </row>
    <row r="6995" spans="5:9" x14ac:dyDescent="0.25">
      <c r="E6995" s="135"/>
      <c r="F6995" s="135"/>
      <c r="G6995" s="135"/>
      <c r="H6995" s="135"/>
      <c r="I6995" s="135"/>
    </row>
    <row r="6996" spans="5:9" x14ac:dyDescent="0.25">
      <c r="E6996" s="135"/>
      <c r="F6996" s="135"/>
      <c r="G6996" s="135"/>
      <c r="H6996" s="135"/>
      <c r="I6996" s="135"/>
    </row>
    <row r="6997" spans="5:9" x14ac:dyDescent="0.25">
      <c r="E6997" s="135"/>
      <c r="F6997" s="135"/>
      <c r="G6997" s="135"/>
      <c r="H6997" s="135"/>
      <c r="I6997" s="135"/>
    </row>
    <row r="6998" spans="5:9" x14ac:dyDescent="0.25">
      <c r="E6998" s="135"/>
      <c r="F6998" s="135"/>
      <c r="G6998" s="135"/>
      <c r="H6998" s="135"/>
      <c r="I6998" s="135"/>
    </row>
    <row r="6999" spans="5:9" x14ac:dyDescent="0.25">
      <c r="E6999" s="135"/>
      <c r="F6999" s="135"/>
      <c r="G6999" s="135"/>
      <c r="H6999" s="135"/>
      <c r="I6999" s="135"/>
    </row>
    <row r="7000" spans="5:9" x14ac:dyDescent="0.25">
      <c r="E7000" s="135"/>
      <c r="F7000" s="135"/>
      <c r="G7000" s="135"/>
      <c r="H7000" s="135"/>
      <c r="I7000" s="135"/>
    </row>
    <row r="7001" spans="5:9" x14ac:dyDescent="0.25">
      <c r="E7001" s="135"/>
      <c r="F7001" s="135"/>
      <c r="G7001" s="135"/>
      <c r="H7001" s="135"/>
      <c r="I7001" s="135"/>
    </row>
    <row r="7002" spans="5:9" x14ac:dyDescent="0.25">
      <c r="E7002" s="135"/>
      <c r="F7002" s="135"/>
      <c r="G7002" s="135"/>
      <c r="H7002" s="135"/>
      <c r="I7002" s="135"/>
    </row>
    <row r="7003" spans="5:9" x14ac:dyDescent="0.25">
      <c r="E7003" s="135"/>
      <c r="F7003" s="135"/>
      <c r="G7003" s="135"/>
      <c r="H7003" s="135"/>
      <c r="I7003" s="135"/>
    </row>
    <row r="7004" spans="5:9" x14ac:dyDescent="0.25">
      <c r="E7004" s="135"/>
      <c r="F7004" s="135"/>
      <c r="G7004" s="135"/>
      <c r="H7004" s="135"/>
      <c r="I7004" s="135"/>
    </row>
    <row r="7005" spans="5:9" x14ac:dyDescent="0.25">
      <c r="E7005" s="135"/>
      <c r="F7005" s="135"/>
      <c r="G7005" s="135"/>
      <c r="H7005" s="135"/>
      <c r="I7005" s="135"/>
    </row>
    <row r="7006" spans="5:9" x14ac:dyDescent="0.25">
      <c r="E7006" s="135"/>
      <c r="F7006" s="135"/>
      <c r="G7006" s="135"/>
      <c r="H7006" s="135"/>
      <c r="I7006" s="135"/>
    </row>
    <row r="7007" spans="5:9" x14ac:dyDescent="0.25">
      <c r="E7007" s="135"/>
      <c r="F7007" s="135"/>
      <c r="G7007" s="135"/>
      <c r="H7007" s="135"/>
      <c r="I7007" s="135"/>
    </row>
    <row r="7008" spans="5:9" x14ac:dyDescent="0.25">
      <c r="E7008" s="135"/>
      <c r="F7008" s="135"/>
      <c r="G7008" s="135"/>
      <c r="H7008" s="135"/>
      <c r="I7008" s="135"/>
    </row>
    <row r="7009" spans="5:9" x14ac:dyDescent="0.25">
      <c r="E7009" s="135"/>
      <c r="F7009" s="135"/>
      <c r="G7009" s="135"/>
      <c r="H7009" s="135"/>
      <c r="I7009" s="135"/>
    </row>
    <row r="7010" spans="5:9" x14ac:dyDescent="0.25">
      <c r="E7010" s="135"/>
      <c r="F7010" s="135"/>
      <c r="G7010" s="135"/>
      <c r="H7010" s="135"/>
      <c r="I7010" s="135"/>
    </row>
    <row r="7011" spans="5:9" x14ac:dyDescent="0.25">
      <c r="E7011" s="135"/>
      <c r="F7011" s="135"/>
      <c r="G7011" s="135"/>
      <c r="H7011" s="135"/>
      <c r="I7011" s="135"/>
    </row>
    <row r="7012" spans="5:9" x14ac:dyDescent="0.25">
      <c r="E7012" s="135"/>
      <c r="F7012" s="135"/>
      <c r="G7012" s="135"/>
      <c r="H7012" s="135"/>
      <c r="I7012" s="135"/>
    </row>
    <row r="7013" spans="5:9" x14ac:dyDescent="0.25">
      <c r="E7013" s="135"/>
      <c r="F7013" s="135"/>
      <c r="G7013" s="135"/>
      <c r="H7013" s="135"/>
      <c r="I7013" s="135"/>
    </row>
    <row r="7014" spans="5:9" x14ac:dyDescent="0.25">
      <c r="E7014" s="135"/>
      <c r="F7014" s="135"/>
      <c r="G7014" s="135"/>
      <c r="H7014" s="135"/>
      <c r="I7014" s="135"/>
    </row>
    <row r="7015" spans="5:9" x14ac:dyDescent="0.25">
      <c r="E7015" s="135"/>
      <c r="F7015" s="135"/>
      <c r="G7015" s="135"/>
      <c r="H7015" s="135"/>
      <c r="I7015" s="135"/>
    </row>
    <row r="7016" spans="5:9" x14ac:dyDescent="0.25">
      <c r="E7016" s="135"/>
      <c r="F7016" s="135"/>
      <c r="G7016" s="135"/>
      <c r="H7016" s="135"/>
      <c r="I7016" s="135"/>
    </row>
    <row r="7017" spans="5:9" x14ac:dyDescent="0.25">
      <c r="E7017" s="135"/>
      <c r="F7017" s="135"/>
      <c r="G7017" s="135"/>
      <c r="H7017" s="135"/>
      <c r="I7017" s="135"/>
    </row>
    <row r="7018" spans="5:9" x14ac:dyDescent="0.25">
      <c r="E7018" s="135"/>
      <c r="F7018" s="135"/>
      <c r="G7018" s="135"/>
      <c r="H7018" s="135"/>
      <c r="I7018" s="135"/>
    </row>
    <row r="7019" spans="5:9" x14ac:dyDescent="0.25">
      <c r="E7019" s="135"/>
      <c r="F7019" s="135"/>
      <c r="G7019" s="135"/>
      <c r="H7019" s="135"/>
      <c r="I7019" s="135"/>
    </row>
    <row r="7020" spans="5:9" x14ac:dyDescent="0.25">
      <c r="E7020" s="135"/>
      <c r="F7020" s="135"/>
      <c r="G7020" s="135"/>
      <c r="H7020" s="135"/>
      <c r="I7020" s="135"/>
    </row>
    <row r="7021" spans="5:9" x14ac:dyDescent="0.25">
      <c r="E7021" s="135"/>
      <c r="F7021" s="135"/>
      <c r="G7021" s="135"/>
      <c r="H7021" s="135"/>
      <c r="I7021" s="135"/>
    </row>
    <row r="7022" spans="5:9" x14ac:dyDescent="0.25">
      <c r="E7022" s="135"/>
      <c r="F7022" s="135"/>
      <c r="G7022" s="135"/>
      <c r="H7022" s="135"/>
      <c r="I7022" s="135"/>
    </row>
    <row r="7023" spans="5:9" x14ac:dyDescent="0.25">
      <c r="E7023" s="135"/>
      <c r="F7023" s="135"/>
      <c r="G7023" s="135"/>
      <c r="H7023" s="135"/>
      <c r="I7023" s="135"/>
    </row>
    <row r="7024" spans="5:9" x14ac:dyDescent="0.25">
      <c r="E7024" s="135"/>
      <c r="F7024" s="135"/>
      <c r="G7024" s="135"/>
      <c r="H7024" s="135"/>
      <c r="I7024" s="135"/>
    </row>
    <row r="7025" spans="5:9" x14ac:dyDescent="0.25">
      <c r="E7025" s="135"/>
      <c r="F7025" s="135"/>
      <c r="G7025" s="135"/>
      <c r="H7025" s="135"/>
      <c r="I7025" s="135"/>
    </row>
    <row r="7026" spans="5:9" x14ac:dyDescent="0.25">
      <c r="E7026" s="135"/>
      <c r="F7026" s="135"/>
      <c r="G7026" s="135"/>
      <c r="H7026" s="135"/>
      <c r="I7026" s="135"/>
    </row>
    <row r="7027" spans="5:9" x14ac:dyDescent="0.25">
      <c r="E7027" s="135"/>
      <c r="F7027" s="135"/>
      <c r="G7027" s="135"/>
      <c r="H7027" s="135"/>
      <c r="I7027" s="135"/>
    </row>
    <row r="7028" spans="5:9" x14ac:dyDescent="0.25">
      <c r="E7028" s="135"/>
      <c r="F7028" s="135"/>
      <c r="G7028" s="135"/>
      <c r="H7028" s="135"/>
      <c r="I7028" s="135"/>
    </row>
    <row r="7029" spans="5:9" x14ac:dyDescent="0.25">
      <c r="E7029" s="135"/>
      <c r="F7029" s="135"/>
      <c r="G7029" s="135"/>
      <c r="H7029" s="135"/>
      <c r="I7029" s="135"/>
    </row>
    <row r="7030" spans="5:9" x14ac:dyDescent="0.25">
      <c r="E7030" s="135"/>
      <c r="F7030" s="135"/>
      <c r="G7030" s="135"/>
      <c r="H7030" s="135"/>
      <c r="I7030" s="135"/>
    </row>
    <row r="7031" spans="5:9" x14ac:dyDescent="0.25">
      <c r="E7031" s="135"/>
      <c r="F7031" s="135"/>
      <c r="G7031" s="135"/>
      <c r="H7031" s="135"/>
      <c r="I7031" s="135"/>
    </row>
    <row r="7032" spans="5:9" x14ac:dyDescent="0.25">
      <c r="E7032" s="135"/>
      <c r="F7032" s="135"/>
      <c r="G7032" s="135"/>
      <c r="H7032" s="135"/>
      <c r="I7032" s="135"/>
    </row>
    <row r="7033" spans="5:9" x14ac:dyDescent="0.25">
      <c r="E7033" s="135"/>
      <c r="F7033" s="135"/>
      <c r="G7033" s="135"/>
      <c r="H7033" s="135"/>
      <c r="I7033" s="135"/>
    </row>
    <row r="7034" spans="5:9" x14ac:dyDescent="0.25">
      <c r="E7034" s="135"/>
      <c r="F7034" s="135"/>
      <c r="G7034" s="135"/>
      <c r="H7034" s="135"/>
      <c r="I7034" s="135"/>
    </row>
    <row r="7035" spans="5:9" x14ac:dyDescent="0.25">
      <c r="E7035" s="135"/>
      <c r="F7035" s="135"/>
      <c r="G7035" s="135"/>
      <c r="H7035" s="135"/>
      <c r="I7035" s="135"/>
    </row>
    <row r="7036" spans="5:9" x14ac:dyDescent="0.25">
      <c r="E7036" s="135"/>
      <c r="F7036" s="135"/>
      <c r="G7036" s="135"/>
      <c r="H7036" s="135"/>
      <c r="I7036" s="135"/>
    </row>
    <row r="7037" spans="5:9" x14ac:dyDescent="0.25">
      <c r="E7037" s="135"/>
      <c r="F7037" s="135"/>
      <c r="G7037" s="135"/>
      <c r="H7037" s="135"/>
      <c r="I7037" s="135"/>
    </row>
    <row r="7038" spans="5:9" x14ac:dyDescent="0.25">
      <c r="E7038" s="135"/>
      <c r="F7038" s="135"/>
      <c r="G7038" s="135"/>
      <c r="H7038" s="135"/>
      <c r="I7038" s="135"/>
    </row>
    <row r="7039" spans="5:9" x14ac:dyDescent="0.25">
      <c r="E7039" s="135"/>
      <c r="F7039" s="135"/>
      <c r="G7039" s="135"/>
      <c r="H7039" s="135"/>
      <c r="I7039" s="135"/>
    </row>
    <row r="7040" spans="5:9" x14ac:dyDescent="0.25">
      <c r="E7040" s="135"/>
      <c r="F7040" s="135"/>
      <c r="G7040" s="135"/>
      <c r="H7040" s="135"/>
      <c r="I7040" s="135"/>
    </row>
    <row r="7041" spans="5:9" x14ac:dyDescent="0.25">
      <c r="E7041" s="135"/>
      <c r="F7041" s="135"/>
      <c r="G7041" s="135"/>
      <c r="H7041" s="135"/>
      <c r="I7041" s="135"/>
    </row>
    <row r="7042" spans="5:9" x14ac:dyDescent="0.25">
      <c r="E7042" s="135"/>
      <c r="F7042" s="135"/>
      <c r="G7042" s="135"/>
      <c r="H7042" s="135"/>
      <c r="I7042" s="135"/>
    </row>
    <row r="7043" spans="5:9" x14ac:dyDescent="0.25">
      <c r="E7043" s="135"/>
      <c r="F7043" s="135"/>
      <c r="G7043" s="135"/>
      <c r="H7043" s="135"/>
      <c r="I7043" s="135"/>
    </row>
    <row r="7044" spans="5:9" x14ac:dyDescent="0.25">
      <c r="E7044" s="135"/>
      <c r="F7044" s="135"/>
      <c r="G7044" s="135"/>
      <c r="H7044" s="135"/>
      <c r="I7044" s="135"/>
    </row>
    <row r="7045" spans="5:9" x14ac:dyDescent="0.25">
      <c r="E7045" s="135"/>
      <c r="F7045" s="135"/>
      <c r="G7045" s="135"/>
      <c r="H7045" s="135"/>
      <c r="I7045" s="135"/>
    </row>
    <row r="7046" spans="5:9" x14ac:dyDescent="0.25">
      <c r="E7046" s="135"/>
      <c r="F7046" s="135"/>
      <c r="G7046" s="135"/>
      <c r="H7046" s="135"/>
      <c r="I7046" s="135"/>
    </row>
    <row r="7047" spans="5:9" x14ac:dyDescent="0.25">
      <c r="E7047" s="135"/>
      <c r="F7047" s="135"/>
      <c r="G7047" s="135"/>
      <c r="H7047" s="135"/>
      <c r="I7047" s="135"/>
    </row>
    <row r="7048" spans="5:9" x14ac:dyDescent="0.25">
      <c r="E7048" s="135"/>
      <c r="F7048" s="135"/>
      <c r="G7048" s="135"/>
      <c r="H7048" s="135"/>
      <c r="I7048" s="135"/>
    </row>
    <row r="7049" spans="5:9" x14ac:dyDescent="0.25">
      <c r="E7049" s="135"/>
      <c r="F7049" s="135"/>
      <c r="G7049" s="135"/>
      <c r="H7049" s="135"/>
      <c r="I7049" s="135"/>
    </row>
    <row r="7050" spans="5:9" x14ac:dyDescent="0.25">
      <c r="E7050" s="135"/>
      <c r="F7050" s="135"/>
      <c r="G7050" s="135"/>
      <c r="H7050" s="135"/>
      <c r="I7050" s="135"/>
    </row>
    <row r="7051" spans="5:9" x14ac:dyDescent="0.25">
      <c r="E7051" s="135"/>
      <c r="F7051" s="135"/>
      <c r="G7051" s="135"/>
      <c r="H7051" s="135"/>
      <c r="I7051" s="135"/>
    </row>
    <row r="7052" spans="5:9" x14ac:dyDescent="0.25">
      <c r="E7052" s="135"/>
      <c r="F7052" s="135"/>
      <c r="G7052" s="135"/>
      <c r="H7052" s="135"/>
      <c r="I7052" s="135"/>
    </row>
    <row r="7053" spans="5:9" x14ac:dyDescent="0.25">
      <c r="E7053" s="135"/>
      <c r="F7053" s="135"/>
      <c r="G7053" s="135"/>
      <c r="H7053" s="135"/>
      <c r="I7053" s="135"/>
    </row>
    <row r="7054" spans="5:9" x14ac:dyDescent="0.25">
      <c r="E7054" s="135"/>
      <c r="F7054" s="135"/>
      <c r="G7054" s="135"/>
      <c r="H7054" s="135"/>
      <c r="I7054" s="135"/>
    </row>
    <row r="7055" spans="5:9" x14ac:dyDescent="0.25">
      <c r="E7055" s="135"/>
      <c r="F7055" s="135"/>
      <c r="G7055" s="135"/>
      <c r="H7055" s="135"/>
      <c r="I7055" s="135"/>
    </row>
    <row r="7056" spans="5:9" x14ac:dyDescent="0.25">
      <c r="E7056" s="135"/>
      <c r="F7056" s="135"/>
      <c r="G7056" s="135"/>
      <c r="H7056" s="135"/>
      <c r="I7056" s="135"/>
    </row>
    <row r="7057" spans="5:9" x14ac:dyDescent="0.25">
      <c r="E7057" s="135"/>
      <c r="F7057" s="135"/>
      <c r="G7057" s="135"/>
      <c r="H7057" s="135"/>
      <c r="I7057" s="135"/>
    </row>
    <row r="7058" spans="5:9" x14ac:dyDescent="0.25">
      <c r="E7058" s="135"/>
      <c r="F7058" s="135"/>
      <c r="G7058" s="135"/>
      <c r="H7058" s="135"/>
      <c r="I7058" s="135"/>
    </row>
    <row r="7059" spans="5:9" x14ac:dyDescent="0.25">
      <c r="E7059" s="135"/>
      <c r="F7059" s="135"/>
      <c r="G7059" s="135"/>
      <c r="H7059" s="135"/>
      <c r="I7059" s="135"/>
    </row>
    <row r="7060" spans="5:9" x14ac:dyDescent="0.25">
      <c r="E7060" s="135"/>
      <c r="F7060" s="135"/>
      <c r="G7060" s="135"/>
      <c r="H7060" s="135"/>
      <c r="I7060" s="135"/>
    </row>
    <row r="7061" spans="5:9" x14ac:dyDescent="0.25">
      <c r="E7061" s="135"/>
      <c r="F7061" s="135"/>
      <c r="G7061" s="135"/>
      <c r="H7061" s="135"/>
      <c r="I7061" s="135"/>
    </row>
    <row r="7062" spans="5:9" x14ac:dyDescent="0.25">
      <c r="E7062" s="135"/>
      <c r="F7062" s="135"/>
      <c r="G7062" s="135"/>
      <c r="H7062" s="135"/>
      <c r="I7062" s="135"/>
    </row>
    <row r="7063" spans="5:9" x14ac:dyDescent="0.25">
      <c r="E7063" s="135"/>
      <c r="F7063" s="135"/>
      <c r="G7063" s="135"/>
      <c r="H7063" s="135"/>
      <c r="I7063" s="135"/>
    </row>
    <row r="7064" spans="5:9" x14ac:dyDescent="0.25">
      <c r="E7064" s="135"/>
      <c r="F7064" s="135"/>
      <c r="G7064" s="135"/>
      <c r="H7064" s="135"/>
      <c r="I7064" s="135"/>
    </row>
    <row r="7065" spans="5:9" x14ac:dyDescent="0.25">
      <c r="E7065" s="135"/>
      <c r="F7065" s="135"/>
      <c r="G7065" s="135"/>
      <c r="H7065" s="135"/>
      <c r="I7065" s="135"/>
    </row>
    <row r="7066" spans="5:9" x14ac:dyDescent="0.25">
      <c r="E7066" s="135"/>
      <c r="F7066" s="135"/>
      <c r="G7066" s="135"/>
      <c r="H7066" s="135"/>
      <c r="I7066" s="135"/>
    </row>
    <row r="7067" spans="5:9" x14ac:dyDescent="0.25">
      <c r="E7067" s="135"/>
      <c r="F7067" s="135"/>
      <c r="G7067" s="135"/>
      <c r="H7067" s="135"/>
      <c r="I7067" s="135"/>
    </row>
    <row r="7068" spans="5:9" x14ac:dyDescent="0.25">
      <c r="E7068" s="135"/>
      <c r="F7068" s="135"/>
      <c r="G7068" s="135"/>
      <c r="H7068" s="135"/>
      <c r="I7068" s="135"/>
    </row>
    <row r="7069" spans="5:9" x14ac:dyDescent="0.25">
      <c r="E7069" s="135"/>
      <c r="F7069" s="135"/>
      <c r="G7069" s="135"/>
      <c r="H7069" s="135"/>
      <c r="I7069" s="135"/>
    </row>
    <row r="7070" spans="5:9" x14ac:dyDescent="0.25">
      <c r="E7070" s="135"/>
      <c r="F7070" s="135"/>
      <c r="G7070" s="135"/>
      <c r="H7070" s="135"/>
      <c r="I7070" s="135"/>
    </row>
    <row r="7071" spans="5:9" x14ac:dyDescent="0.25">
      <c r="E7071" s="135"/>
      <c r="F7071" s="135"/>
      <c r="G7071" s="135"/>
      <c r="H7071" s="135"/>
      <c r="I7071" s="135"/>
    </row>
    <row r="7072" spans="5:9" x14ac:dyDescent="0.25">
      <c r="E7072" s="135"/>
      <c r="F7072" s="135"/>
      <c r="G7072" s="135"/>
      <c r="H7072" s="135"/>
      <c r="I7072" s="135"/>
    </row>
    <row r="7073" spans="5:9" x14ac:dyDescent="0.25">
      <c r="E7073" s="135"/>
      <c r="F7073" s="135"/>
      <c r="G7073" s="135"/>
      <c r="H7073" s="135"/>
      <c r="I7073" s="135"/>
    </row>
    <row r="7074" spans="5:9" x14ac:dyDescent="0.25">
      <c r="E7074" s="135"/>
      <c r="F7074" s="135"/>
      <c r="G7074" s="135"/>
      <c r="H7074" s="135"/>
      <c r="I7074" s="135"/>
    </row>
    <row r="7075" spans="5:9" x14ac:dyDescent="0.25">
      <c r="E7075" s="135"/>
      <c r="F7075" s="135"/>
      <c r="G7075" s="135"/>
      <c r="H7075" s="135"/>
      <c r="I7075" s="135"/>
    </row>
    <row r="7076" spans="5:9" x14ac:dyDescent="0.25">
      <c r="E7076" s="135"/>
      <c r="F7076" s="135"/>
      <c r="G7076" s="135"/>
      <c r="H7076" s="135"/>
      <c r="I7076" s="135"/>
    </row>
    <row r="7077" spans="5:9" x14ac:dyDescent="0.25">
      <c r="E7077" s="135"/>
      <c r="F7077" s="135"/>
      <c r="G7077" s="135"/>
      <c r="H7077" s="135"/>
      <c r="I7077" s="135"/>
    </row>
    <row r="7078" spans="5:9" x14ac:dyDescent="0.25">
      <c r="E7078" s="135"/>
      <c r="F7078" s="135"/>
      <c r="G7078" s="135"/>
      <c r="H7078" s="135"/>
      <c r="I7078" s="135"/>
    </row>
    <row r="7079" spans="5:9" x14ac:dyDescent="0.25">
      <c r="E7079" s="135"/>
      <c r="F7079" s="135"/>
      <c r="G7079" s="135"/>
      <c r="H7079" s="135"/>
      <c r="I7079" s="135"/>
    </row>
    <row r="7080" spans="5:9" x14ac:dyDescent="0.25">
      <c r="E7080" s="135"/>
      <c r="F7080" s="135"/>
      <c r="G7080" s="135"/>
      <c r="H7080" s="135"/>
      <c r="I7080" s="135"/>
    </row>
    <row r="7081" spans="5:9" x14ac:dyDescent="0.25">
      <c r="E7081" s="135"/>
      <c r="F7081" s="135"/>
      <c r="G7081" s="135"/>
      <c r="H7081" s="135"/>
      <c r="I7081" s="135"/>
    </row>
    <row r="7082" spans="5:9" x14ac:dyDescent="0.25">
      <c r="E7082" s="135"/>
      <c r="F7082" s="135"/>
      <c r="G7082" s="135"/>
      <c r="H7082" s="135"/>
      <c r="I7082" s="135"/>
    </row>
    <row r="7083" spans="5:9" x14ac:dyDescent="0.25">
      <c r="E7083" s="135"/>
      <c r="F7083" s="135"/>
      <c r="G7083" s="135"/>
      <c r="H7083" s="135"/>
      <c r="I7083" s="135"/>
    </row>
    <row r="7084" spans="5:9" x14ac:dyDescent="0.25">
      <c r="E7084" s="135"/>
      <c r="F7084" s="135"/>
      <c r="G7084" s="135"/>
      <c r="H7084" s="135"/>
      <c r="I7084" s="135"/>
    </row>
    <row r="7085" spans="5:9" x14ac:dyDescent="0.25">
      <c r="E7085" s="135"/>
      <c r="F7085" s="135"/>
      <c r="G7085" s="135"/>
      <c r="H7085" s="135"/>
      <c r="I7085" s="135"/>
    </row>
    <row r="7086" spans="5:9" x14ac:dyDescent="0.25">
      <c r="E7086" s="135"/>
      <c r="F7086" s="135"/>
      <c r="G7086" s="135"/>
      <c r="H7086" s="135"/>
      <c r="I7086" s="135"/>
    </row>
    <row r="7087" spans="5:9" x14ac:dyDescent="0.25">
      <c r="E7087" s="135"/>
      <c r="F7087" s="135"/>
      <c r="G7087" s="135"/>
      <c r="H7087" s="135"/>
      <c r="I7087" s="135"/>
    </row>
    <row r="7088" spans="5:9" x14ac:dyDescent="0.25">
      <c r="E7088" s="135"/>
      <c r="F7088" s="135"/>
      <c r="G7088" s="135"/>
      <c r="H7088" s="135"/>
      <c r="I7088" s="135"/>
    </row>
    <row r="7089" spans="5:9" x14ac:dyDescent="0.25">
      <c r="E7089" s="135"/>
      <c r="F7089" s="135"/>
      <c r="G7089" s="135"/>
      <c r="H7089" s="135"/>
      <c r="I7089" s="135"/>
    </row>
    <row r="7090" spans="5:9" x14ac:dyDescent="0.25">
      <c r="E7090" s="135"/>
      <c r="F7090" s="135"/>
      <c r="G7090" s="135"/>
      <c r="H7090" s="135"/>
      <c r="I7090" s="135"/>
    </row>
    <row r="7091" spans="5:9" x14ac:dyDescent="0.25">
      <c r="E7091" s="135"/>
      <c r="F7091" s="135"/>
      <c r="G7091" s="135"/>
      <c r="H7091" s="135"/>
      <c r="I7091" s="135"/>
    </row>
    <row r="7092" spans="5:9" x14ac:dyDescent="0.25">
      <c r="E7092" s="135"/>
      <c r="F7092" s="135"/>
      <c r="G7092" s="135"/>
      <c r="H7092" s="135"/>
      <c r="I7092" s="135"/>
    </row>
    <row r="7093" spans="5:9" x14ac:dyDescent="0.25">
      <c r="E7093" s="135"/>
      <c r="F7093" s="135"/>
      <c r="G7093" s="135"/>
      <c r="H7093" s="135"/>
      <c r="I7093" s="135"/>
    </row>
    <row r="7094" spans="5:9" x14ac:dyDescent="0.25">
      <c r="E7094" s="135"/>
      <c r="F7094" s="135"/>
      <c r="G7094" s="135"/>
      <c r="H7094" s="135"/>
      <c r="I7094" s="135"/>
    </row>
    <row r="7095" spans="5:9" x14ac:dyDescent="0.25">
      <c r="E7095" s="135"/>
      <c r="F7095" s="135"/>
      <c r="G7095" s="135"/>
      <c r="H7095" s="135"/>
      <c r="I7095" s="135"/>
    </row>
    <row r="7096" spans="5:9" x14ac:dyDescent="0.25">
      <c r="E7096" s="135"/>
      <c r="F7096" s="135"/>
      <c r="G7096" s="135"/>
      <c r="H7096" s="135"/>
      <c r="I7096" s="135"/>
    </row>
    <row r="7097" spans="5:9" x14ac:dyDescent="0.25">
      <c r="E7097" s="135"/>
      <c r="F7097" s="135"/>
      <c r="G7097" s="135"/>
      <c r="H7097" s="135"/>
      <c r="I7097" s="135"/>
    </row>
    <row r="7098" spans="5:9" x14ac:dyDescent="0.25">
      <c r="E7098" s="135"/>
      <c r="F7098" s="135"/>
      <c r="G7098" s="135"/>
      <c r="H7098" s="135"/>
      <c r="I7098" s="135"/>
    </row>
    <row r="7099" spans="5:9" x14ac:dyDescent="0.25">
      <c r="E7099" s="135"/>
      <c r="F7099" s="135"/>
      <c r="G7099" s="135"/>
      <c r="H7099" s="135"/>
      <c r="I7099" s="135"/>
    </row>
    <row r="7100" spans="5:9" x14ac:dyDescent="0.25">
      <c r="E7100" s="135"/>
      <c r="F7100" s="135"/>
      <c r="G7100" s="135"/>
      <c r="H7100" s="135"/>
      <c r="I7100" s="135"/>
    </row>
    <row r="7101" spans="5:9" x14ac:dyDescent="0.25">
      <c r="E7101" s="135"/>
      <c r="F7101" s="135"/>
      <c r="G7101" s="135"/>
      <c r="H7101" s="135"/>
      <c r="I7101" s="135"/>
    </row>
    <row r="7102" spans="5:9" x14ac:dyDescent="0.25">
      <c r="E7102" s="135"/>
      <c r="F7102" s="135"/>
      <c r="G7102" s="135"/>
      <c r="H7102" s="135"/>
      <c r="I7102" s="135"/>
    </row>
    <row r="7103" spans="5:9" x14ac:dyDescent="0.25">
      <c r="E7103" s="135"/>
      <c r="F7103" s="135"/>
      <c r="G7103" s="135"/>
      <c r="H7103" s="135"/>
      <c r="I7103" s="135"/>
    </row>
    <row r="7104" spans="5:9" x14ac:dyDescent="0.25">
      <c r="E7104" s="135"/>
      <c r="F7104" s="135"/>
      <c r="G7104" s="135"/>
      <c r="H7104" s="135"/>
      <c r="I7104" s="135"/>
    </row>
    <row r="7105" spans="5:9" x14ac:dyDescent="0.25">
      <c r="E7105" s="135"/>
      <c r="F7105" s="135"/>
      <c r="G7105" s="135"/>
      <c r="H7105" s="135"/>
      <c r="I7105" s="135"/>
    </row>
    <row r="7106" spans="5:9" x14ac:dyDescent="0.25">
      <c r="E7106" s="135"/>
      <c r="F7106" s="135"/>
      <c r="G7106" s="135"/>
      <c r="H7106" s="135"/>
      <c r="I7106" s="135"/>
    </row>
    <row r="7107" spans="5:9" x14ac:dyDescent="0.25">
      <c r="E7107" s="135"/>
      <c r="F7107" s="135"/>
      <c r="G7107" s="135"/>
      <c r="H7107" s="135"/>
      <c r="I7107" s="135"/>
    </row>
    <row r="7108" spans="5:9" x14ac:dyDescent="0.25">
      <c r="E7108" s="135"/>
      <c r="F7108" s="135"/>
      <c r="G7108" s="135"/>
      <c r="H7108" s="135"/>
      <c r="I7108" s="135"/>
    </row>
    <row r="7109" spans="5:9" x14ac:dyDescent="0.25">
      <c r="E7109" s="135"/>
      <c r="F7109" s="135"/>
      <c r="G7109" s="135"/>
      <c r="H7109" s="135"/>
      <c r="I7109" s="135"/>
    </row>
    <row r="7110" spans="5:9" x14ac:dyDescent="0.25">
      <c r="E7110" s="135"/>
      <c r="F7110" s="135"/>
      <c r="G7110" s="135"/>
      <c r="H7110" s="135"/>
      <c r="I7110" s="135"/>
    </row>
    <row r="7111" spans="5:9" x14ac:dyDescent="0.25">
      <c r="E7111" s="135"/>
      <c r="F7111" s="135"/>
      <c r="G7111" s="135"/>
      <c r="H7111" s="135"/>
      <c r="I7111" s="135"/>
    </row>
    <row r="7112" spans="5:9" x14ac:dyDescent="0.25">
      <c r="E7112" s="135"/>
      <c r="F7112" s="135"/>
      <c r="G7112" s="135"/>
      <c r="H7112" s="135"/>
      <c r="I7112" s="135"/>
    </row>
    <row r="7113" spans="5:9" x14ac:dyDescent="0.25">
      <c r="E7113" s="135"/>
      <c r="F7113" s="135"/>
      <c r="G7113" s="135"/>
      <c r="H7113" s="135"/>
      <c r="I7113" s="135"/>
    </row>
    <row r="7114" spans="5:9" x14ac:dyDescent="0.25">
      <c r="E7114" s="135"/>
      <c r="F7114" s="135"/>
      <c r="G7114" s="135"/>
      <c r="H7114" s="135"/>
      <c r="I7114" s="135"/>
    </row>
    <row r="7115" spans="5:9" x14ac:dyDescent="0.25">
      <c r="E7115" s="135"/>
      <c r="F7115" s="135"/>
      <c r="G7115" s="135"/>
      <c r="H7115" s="135"/>
      <c r="I7115" s="135"/>
    </row>
    <row r="7116" spans="5:9" x14ac:dyDescent="0.25">
      <c r="E7116" s="135"/>
      <c r="F7116" s="135"/>
      <c r="G7116" s="135"/>
      <c r="H7116" s="135"/>
      <c r="I7116" s="135"/>
    </row>
    <row r="7117" spans="5:9" x14ac:dyDescent="0.25">
      <c r="E7117" s="135"/>
      <c r="F7117" s="135"/>
      <c r="G7117" s="135"/>
      <c r="H7117" s="135"/>
      <c r="I7117" s="135"/>
    </row>
    <row r="7118" spans="5:9" x14ac:dyDescent="0.25">
      <c r="E7118" s="135"/>
      <c r="F7118" s="135"/>
      <c r="G7118" s="135"/>
      <c r="H7118" s="135"/>
      <c r="I7118" s="135"/>
    </row>
    <row r="7119" spans="5:9" x14ac:dyDescent="0.25">
      <c r="E7119" s="135"/>
      <c r="F7119" s="135"/>
      <c r="G7119" s="135"/>
      <c r="H7119" s="135"/>
      <c r="I7119" s="135"/>
    </row>
    <row r="7120" spans="5:9" x14ac:dyDescent="0.25">
      <c r="E7120" s="135"/>
      <c r="F7120" s="135"/>
      <c r="G7120" s="135"/>
      <c r="H7120" s="135"/>
      <c r="I7120" s="135"/>
    </row>
    <row r="7121" spans="5:9" x14ac:dyDescent="0.25">
      <c r="E7121" s="135"/>
      <c r="F7121" s="135"/>
      <c r="G7121" s="135"/>
      <c r="H7121" s="135"/>
      <c r="I7121" s="135"/>
    </row>
    <row r="7122" spans="5:9" x14ac:dyDescent="0.25">
      <c r="E7122" s="135"/>
      <c r="F7122" s="135"/>
      <c r="G7122" s="135"/>
      <c r="H7122" s="135"/>
      <c r="I7122" s="135"/>
    </row>
    <row r="7123" spans="5:9" x14ac:dyDescent="0.25">
      <c r="E7123" s="135"/>
      <c r="F7123" s="135"/>
      <c r="G7123" s="135"/>
      <c r="H7123" s="135"/>
      <c r="I7123" s="135"/>
    </row>
    <row r="7124" spans="5:9" x14ac:dyDescent="0.25">
      <c r="E7124" s="135"/>
      <c r="F7124" s="135"/>
      <c r="G7124" s="135"/>
      <c r="H7124" s="135"/>
      <c r="I7124" s="135"/>
    </row>
    <row r="7125" spans="5:9" x14ac:dyDescent="0.25">
      <c r="E7125" s="135"/>
      <c r="F7125" s="135"/>
      <c r="G7125" s="135"/>
      <c r="H7125" s="135"/>
      <c r="I7125" s="135"/>
    </row>
    <row r="7126" spans="5:9" x14ac:dyDescent="0.25">
      <c r="E7126" s="135"/>
      <c r="F7126" s="135"/>
      <c r="G7126" s="135"/>
      <c r="H7126" s="135"/>
      <c r="I7126" s="135"/>
    </row>
    <row r="7127" spans="5:9" x14ac:dyDescent="0.25">
      <c r="E7127" s="135"/>
      <c r="F7127" s="135"/>
      <c r="G7127" s="135"/>
      <c r="H7127" s="135"/>
      <c r="I7127" s="135"/>
    </row>
    <row r="7128" spans="5:9" x14ac:dyDescent="0.25">
      <c r="E7128" s="135"/>
      <c r="F7128" s="135"/>
      <c r="G7128" s="135"/>
      <c r="H7128" s="135"/>
      <c r="I7128" s="135"/>
    </row>
    <row r="7129" spans="5:9" x14ac:dyDescent="0.25">
      <c r="E7129" s="135"/>
      <c r="F7129" s="135"/>
      <c r="G7129" s="135"/>
      <c r="H7129" s="135"/>
      <c r="I7129" s="135"/>
    </row>
    <row r="7130" spans="5:9" x14ac:dyDescent="0.25">
      <c r="E7130" s="135"/>
      <c r="F7130" s="135"/>
      <c r="G7130" s="135"/>
      <c r="H7130" s="135"/>
      <c r="I7130" s="135"/>
    </row>
    <row r="7131" spans="5:9" x14ac:dyDescent="0.25">
      <c r="E7131" s="135"/>
      <c r="F7131" s="135"/>
      <c r="G7131" s="135"/>
      <c r="H7131" s="135"/>
      <c r="I7131" s="135"/>
    </row>
    <row r="7132" spans="5:9" x14ac:dyDescent="0.25">
      <c r="E7132" s="135"/>
      <c r="F7132" s="135"/>
      <c r="G7132" s="135"/>
      <c r="H7132" s="135"/>
      <c r="I7132" s="135"/>
    </row>
    <row r="7133" spans="5:9" x14ac:dyDescent="0.25">
      <c r="E7133" s="135"/>
      <c r="F7133" s="135"/>
      <c r="G7133" s="135"/>
      <c r="H7133" s="135"/>
      <c r="I7133" s="135"/>
    </row>
    <row r="7134" spans="5:9" x14ac:dyDescent="0.25">
      <c r="E7134" s="135"/>
      <c r="F7134" s="135"/>
      <c r="G7134" s="135"/>
      <c r="H7134" s="135"/>
      <c r="I7134" s="135"/>
    </row>
    <row r="7135" spans="5:9" x14ac:dyDescent="0.25">
      <c r="E7135" s="135"/>
      <c r="F7135" s="135"/>
      <c r="G7135" s="135"/>
      <c r="H7135" s="135"/>
      <c r="I7135" s="135"/>
    </row>
    <row r="7136" spans="5:9" x14ac:dyDescent="0.25">
      <c r="E7136" s="135"/>
      <c r="F7136" s="135"/>
      <c r="G7136" s="135"/>
      <c r="H7136" s="135"/>
      <c r="I7136" s="135"/>
    </row>
    <row r="7137" spans="5:9" x14ac:dyDescent="0.25">
      <c r="E7137" s="135"/>
      <c r="F7137" s="135"/>
      <c r="G7137" s="135"/>
      <c r="H7137" s="135"/>
      <c r="I7137" s="135"/>
    </row>
    <row r="7138" spans="5:9" x14ac:dyDescent="0.25">
      <c r="E7138" s="135"/>
      <c r="F7138" s="135"/>
      <c r="G7138" s="135"/>
      <c r="H7138" s="135"/>
      <c r="I7138" s="135"/>
    </row>
    <row r="7139" spans="5:9" x14ac:dyDescent="0.25">
      <c r="E7139" s="135"/>
      <c r="F7139" s="135"/>
      <c r="G7139" s="135"/>
      <c r="H7139" s="135"/>
      <c r="I7139" s="135"/>
    </row>
    <row r="7140" spans="5:9" x14ac:dyDescent="0.25">
      <c r="E7140" s="135"/>
      <c r="F7140" s="135"/>
      <c r="G7140" s="135"/>
      <c r="H7140" s="135"/>
      <c r="I7140" s="135"/>
    </row>
    <row r="7141" spans="5:9" x14ac:dyDescent="0.25">
      <c r="E7141" s="135"/>
      <c r="F7141" s="135"/>
      <c r="G7141" s="135"/>
      <c r="H7141" s="135"/>
      <c r="I7141" s="135"/>
    </row>
    <row r="7142" spans="5:9" x14ac:dyDescent="0.25">
      <c r="E7142" s="135"/>
      <c r="F7142" s="135"/>
      <c r="G7142" s="135"/>
      <c r="H7142" s="135"/>
      <c r="I7142" s="135"/>
    </row>
    <row r="7143" spans="5:9" x14ac:dyDescent="0.25">
      <c r="E7143" s="135"/>
      <c r="F7143" s="135"/>
      <c r="G7143" s="135"/>
      <c r="H7143" s="135"/>
      <c r="I7143" s="135"/>
    </row>
    <row r="7144" spans="5:9" x14ac:dyDescent="0.25">
      <c r="E7144" s="135"/>
      <c r="F7144" s="135"/>
      <c r="G7144" s="135"/>
      <c r="H7144" s="135"/>
      <c r="I7144" s="135"/>
    </row>
    <row r="7145" spans="5:9" x14ac:dyDescent="0.25">
      <c r="E7145" s="135"/>
      <c r="F7145" s="135"/>
      <c r="G7145" s="135"/>
      <c r="H7145" s="135"/>
      <c r="I7145" s="135"/>
    </row>
    <row r="7146" spans="5:9" x14ac:dyDescent="0.25">
      <c r="E7146" s="135"/>
      <c r="F7146" s="135"/>
      <c r="G7146" s="135"/>
      <c r="H7146" s="135"/>
      <c r="I7146" s="135"/>
    </row>
    <row r="7147" spans="5:9" x14ac:dyDescent="0.25">
      <c r="E7147" s="135"/>
      <c r="F7147" s="135"/>
      <c r="G7147" s="135"/>
      <c r="H7147" s="135"/>
      <c r="I7147" s="135"/>
    </row>
    <row r="7148" spans="5:9" x14ac:dyDescent="0.25">
      <c r="E7148" s="135"/>
      <c r="F7148" s="135"/>
      <c r="G7148" s="135"/>
      <c r="H7148" s="135"/>
      <c r="I7148" s="135"/>
    </row>
    <row r="7149" spans="5:9" x14ac:dyDescent="0.25">
      <c r="E7149" s="135"/>
      <c r="F7149" s="135"/>
      <c r="G7149" s="135"/>
      <c r="H7149" s="135"/>
      <c r="I7149" s="135"/>
    </row>
    <row r="7150" spans="5:9" x14ac:dyDescent="0.25">
      <c r="E7150" s="135"/>
      <c r="F7150" s="135"/>
      <c r="G7150" s="135"/>
      <c r="H7150" s="135"/>
      <c r="I7150" s="135"/>
    </row>
    <row r="7151" spans="5:9" x14ac:dyDescent="0.25">
      <c r="E7151" s="135"/>
      <c r="F7151" s="135"/>
      <c r="G7151" s="135"/>
      <c r="H7151" s="135"/>
      <c r="I7151" s="135"/>
    </row>
    <row r="7152" spans="5:9" x14ac:dyDescent="0.25">
      <c r="E7152" s="135"/>
      <c r="F7152" s="135"/>
      <c r="G7152" s="135"/>
      <c r="H7152" s="135"/>
      <c r="I7152" s="135"/>
    </row>
    <row r="7153" spans="5:9" x14ac:dyDescent="0.25">
      <c r="E7153" s="135"/>
      <c r="F7153" s="135"/>
      <c r="G7153" s="135"/>
      <c r="H7153" s="135"/>
      <c r="I7153" s="135"/>
    </row>
    <row r="7154" spans="5:9" x14ac:dyDescent="0.25">
      <c r="E7154" s="135"/>
      <c r="F7154" s="135"/>
      <c r="G7154" s="135"/>
      <c r="H7154" s="135"/>
      <c r="I7154" s="135"/>
    </row>
    <row r="7155" spans="5:9" x14ac:dyDescent="0.25">
      <c r="E7155" s="135"/>
      <c r="F7155" s="135"/>
      <c r="G7155" s="135"/>
      <c r="H7155" s="135"/>
      <c r="I7155" s="135"/>
    </row>
    <row r="7156" spans="5:9" x14ac:dyDescent="0.25">
      <c r="E7156" s="135"/>
      <c r="F7156" s="135"/>
      <c r="G7156" s="135"/>
      <c r="H7156" s="135"/>
      <c r="I7156" s="135"/>
    </row>
    <row r="7157" spans="5:9" x14ac:dyDescent="0.25">
      <c r="E7157" s="135"/>
      <c r="F7157" s="135"/>
      <c r="G7157" s="135"/>
      <c r="H7157" s="135"/>
      <c r="I7157" s="135"/>
    </row>
    <row r="7158" spans="5:9" x14ac:dyDescent="0.25">
      <c r="E7158" s="135"/>
      <c r="F7158" s="135"/>
      <c r="G7158" s="135"/>
      <c r="H7158" s="135"/>
      <c r="I7158" s="135"/>
    </row>
    <row r="7159" spans="5:9" x14ac:dyDescent="0.25">
      <c r="E7159" s="135"/>
      <c r="F7159" s="135"/>
      <c r="G7159" s="135"/>
      <c r="H7159" s="135"/>
      <c r="I7159" s="135"/>
    </row>
    <row r="7160" spans="5:9" x14ac:dyDescent="0.25">
      <c r="E7160" s="135"/>
      <c r="F7160" s="135"/>
      <c r="G7160" s="135"/>
      <c r="H7160" s="135"/>
      <c r="I7160" s="135"/>
    </row>
    <row r="7161" spans="5:9" x14ac:dyDescent="0.25">
      <c r="E7161" s="135"/>
      <c r="F7161" s="135"/>
      <c r="G7161" s="135"/>
      <c r="H7161" s="135"/>
      <c r="I7161" s="135"/>
    </row>
    <row r="7162" spans="5:9" x14ac:dyDescent="0.25">
      <c r="E7162" s="135"/>
      <c r="F7162" s="135"/>
      <c r="G7162" s="135"/>
      <c r="H7162" s="135"/>
      <c r="I7162" s="135"/>
    </row>
    <row r="7163" spans="5:9" x14ac:dyDescent="0.25">
      <c r="E7163" s="135"/>
      <c r="F7163" s="135"/>
      <c r="G7163" s="135"/>
      <c r="H7163" s="135"/>
      <c r="I7163" s="135"/>
    </row>
    <row r="7164" spans="5:9" x14ac:dyDescent="0.25">
      <c r="E7164" s="135"/>
      <c r="F7164" s="135"/>
      <c r="G7164" s="135"/>
      <c r="H7164" s="135"/>
      <c r="I7164" s="135"/>
    </row>
    <row r="7165" spans="5:9" x14ac:dyDescent="0.25">
      <c r="E7165" s="135"/>
      <c r="F7165" s="135"/>
      <c r="G7165" s="135"/>
      <c r="H7165" s="135"/>
      <c r="I7165" s="135"/>
    </row>
    <row r="7166" spans="5:9" x14ac:dyDescent="0.25">
      <c r="E7166" s="135"/>
      <c r="F7166" s="135"/>
      <c r="G7166" s="135"/>
      <c r="H7166" s="135"/>
      <c r="I7166" s="135"/>
    </row>
    <row r="7167" spans="5:9" x14ac:dyDescent="0.25">
      <c r="E7167" s="135"/>
      <c r="F7167" s="135"/>
      <c r="G7167" s="135"/>
      <c r="H7167" s="135"/>
      <c r="I7167" s="135"/>
    </row>
    <row r="7168" spans="5:9" x14ac:dyDescent="0.25">
      <c r="E7168" s="135"/>
      <c r="F7168" s="135"/>
      <c r="G7168" s="135"/>
      <c r="H7168" s="135"/>
      <c r="I7168" s="135"/>
    </row>
    <row r="7169" spans="5:9" x14ac:dyDescent="0.25">
      <c r="E7169" s="135"/>
      <c r="F7169" s="135"/>
      <c r="G7169" s="135"/>
      <c r="H7169" s="135"/>
      <c r="I7169" s="135"/>
    </row>
    <row r="7170" spans="5:9" x14ac:dyDescent="0.25">
      <c r="E7170" s="135"/>
      <c r="F7170" s="135"/>
      <c r="G7170" s="135"/>
      <c r="H7170" s="135"/>
      <c r="I7170" s="135"/>
    </row>
    <row r="7171" spans="5:9" x14ac:dyDescent="0.25">
      <c r="E7171" s="135"/>
      <c r="F7171" s="135"/>
      <c r="G7171" s="135"/>
      <c r="H7171" s="135"/>
      <c r="I7171" s="135"/>
    </row>
    <row r="7172" spans="5:9" x14ac:dyDescent="0.25">
      <c r="E7172" s="135"/>
      <c r="F7172" s="135"/>
      <c r="G7172" s="135"/>
      <c r="H7172" s="135"/>
      <c r="I7172" s="135"/>
    </row>
    <row r="7173" spans="5:9" x14ac:dyDescent="0.25">
      <c r="E7173" s="135"/>
      <c r="F7173" s="135"/>
      <c r="G7173" s="135"/>
      <c r="H7173" s="135"/>
      <c r="I7173" s="135"/>
    </row>
    <row r="7174" spans="5:9" x14ac:dyDescent="0.25">
      <c r="E7174" s="135"/>
      <c r="F7174" s="135"/>
      <c r="G7174" s="135"/>
      <c r="H7174" s="135"/>
      <c r="I7174" s="135"/>
    </row>
    <row r="7175" spans="5:9" x14ac:dyDescent="0.25">
      <c r="E7175" s="135"/>
      <c r="F7175" s="135"/>
      <c r="G7175" s="135"/>
      <c r="H7175" s="135"/>
      <c r="I7175" s="135"/>
    </row>
    <row r="7176" spans="5:9" x14ac:dyDescent="0.25">
      <c r="E7176" s="135"/>
      <c r="F7176" s="135"/>
      <c r="G7176" s="135"/>
      <c r="H7176" s="135"/>
      <c r="I7176" s="135"/>
    </row>
    <row r="7177" spans="5:9" x14ac:dyDescent="0.25">
      <c r="E7177" s="135"/>
      <c r="F7177" s="135"/>
      <c r="G7177" s="135"/>
      <c r="H7177" s="135"/>
      <c r="I7177" s="135"/>
    </row>
    <row r="7178" spans="5:9" x14ac:dyDescent="0.25">
      <c r="E7178" s="135"/>
      <c r="F7178" s="135"/>
      <c r="G7178" s="135"/>
      <c r="H7178" s="135"/>
      <c r="I7178" s="135"/>
    </row>
    <row r="7179" spans="5:9" x14ac:dyDescent="0.25">
      <c r="E7179" s="135"/>
      <c r="F7179" s="135"/>
      <c r="G7179" s="135"/>
      <c r="H7179" s="135"/>
      <c r="I7179" s="135"/>
    </row>
    <row r="7180" spans="5:9" x14ac:dyDescent="0.25">
      <c r="E7180" s="135"/>
      <c r="F7180" s="135"/>
      <c r="G7180" s="135"/>
      <c r="H7180" s="135"/>
      <c r="I7180" s="135"/>
    </row>
    <row r="7181" spans="5:9" x14ac:dyDescent="0.25">
      <c r="E7181" s="135"/>
      <c r="F7181" s="135"/>
      <c r="G7181" s="135"/>
      <c r="H7181" s="135"/>
      <c r="I7181" s="135"/>
    </row>
    <row r="7182" spans="5:9" x14ac:dyDescent="0.25">
      <c r="E7182" s="135"/>
      <c r="F7182" s="135"/>
      <c r="G7182" s="135"/>
      <c r="H7182" s="135"/>
      <c r="I7182" s="135"/>
    </row>
    <row r="7183" spans="5:9" x14ac:dyDescent="0.25">
      <c r="E7183" s="135"/>
      <c r="F7183" s="135"/>
      <c r="G7183" s="135"/>
      <c r="H7183" s="135"/>
      <c r="I7183" s="135"/>
    </row>
    <row r="7184" spans="5:9" x14ac:dyDescent="0.25">
      <c r="E7184" s="135"/>
      <c r="F7184" s="135"/>
      <c r="G7184" s="135"/>
      <c r="H7184" s="135"/>
      <c r="I7184" s="135"/>
    </row>
    <row r="7185" spans="5:9" x14ac:dyDescent="0.25">
      <c r="E7185" s="135"/>
      <c r="F7185" s="135"/>
      <c r="G7185" s="135"/>
      <c r="H7185" s="135"/>
      <c r="I7185" s="135"/>
    </row>
    <row r="7186" spans="5:9" x14ac:dyDescent="0.25">
      <c r="E7186" s="135"/>
      <c r="F7186" s="135"/>
      <c r="G7186" s="135"/>
      <c r="H7186" s="135"/>
      <c r="I7186" s="135"/>
    </row>
    <row r="7187" spans="5:9" x14ac:dyDescent="0.25">
      <c r="E7187" s="135"/>
      <c r="F7187" s="135"/>
      <c r="G7187" s="135"/>
      <c r="H7187" s="135"/>
      <c r="I7187" s="135"/>
    </row>
    <row r="7188" spans="5:9" x14ac:dyDescent="0.25">
      <c r="E7188" s="135"/>
      <c r="F7188" s="135"/>
      <c r="G7188" s="135"/>
      <c r="H7188" s="135"/>
      <c r="I7188" s="135"/>
    </row>
    <row r="7189" spans="5:9" x14ac:dyDescent="0.25">
      <c r="E7189" s="135"/>
      <c r="F7189" s="135"/>
      <c r="G7189" s="135"/>
      <c r="H7189" s="135"/>
      <c r="I7189" s="135"/>
    </row>
    <row r="7190" spans="5:9" x14ac:dyDescent="0.25">
      <c r="E7190" s="135"/>
      <c r="F7190" s="135"/>
      <c r="G7190" s="135"/>
      <c r="H7190" s="135"/>
      <c r="I7190" s="135"/>
    </row>
    <row r="7191" spans="5:9" x14ac:dyDescent="0.25">
      <c r="E7191" s="135"/>
      <c r="F7191" s="135"/>
      <c r="G7191" s="135"/>
      <c r="H7191" s="135"/>
      <c r="I7191" s="135"/>
    </row>
    <row r="7192" spans="5:9" x14ac:dyDescent="0.25">
      <c r="E7192" s="135"/>
      <c r="F7192" s="135"/>
      <c r="G7192" s="135"/>
      <c r="H7192" s="135"/>
      <c r="I7192" s="135"/>
    </row>
    <row r="7193" spans="5:9" x14ac:dyDescent="0.25">
      <c r="E7193" s="135"/>
      <c r="F7193" s="135"/>
      <c r="G7193" s="135"/>
      <c r="H7193" s="135"/>
      <c r="I7193" s="135"/>
    </row>
    <row r="7194" spans="5:9" x14ac:dyDescent="0.25">
      <c r="E7194" s="135"/>
      <c r="F7194" s="135"/>
      <c r="G7194" s="135"/>
      <c r="H7194" s="135"/>
      <c r="I7194" s="135"/>
    </row>
    <row r="7195" spans="5:9" x14ac:dyDescent="0.25">
      <c r="E7195" s="135"/>
      <c r="F7195" s="135"/>
      <c r="G7195" s="135"/>
      <c r="H7195" s="135"/>
      <c r="I7195" s="135"/>
    </row>
    <row r="7196" spans="5:9" x14ac:dyDescent="0.25">
      <c r="E7196" s="135"/>
      <c r="F7196" s="135"/>
      <c r="G7196" s="135"/>
      <c r="H7196" s="135"/>
      <c r="I7196" s="135"/>
    </row>
    <row r="7197" spans="5:9" x14ac:dyDescent="0.25">
      <c r="E7197" s="135"/>
      <c r="F7197" s="135"/>
      <c r="G7197" s="135"/>
      <c r="H7197" s="135"/>
      <c r="I7197" s="135"/>
    </row>
    <row r="7198" spans="5:9" x14ac:dyDescent="0.25">
      <c r="E7198" s="135"/>
      <c r="F7198" s="135"/>
      <c r="G7198" s="135"/>
      <c r="H7198" s="135"/>
      <c r="I7198" s="135"/>
    </row>
    <row r="7199" spans="5:9" x14ac:dyDescent="0.25">
      <c r="E7199" s="135"/>
      <c r="F7199" s="135"/>
      <c r="G7199" s="135"/>
      <c r="H7199" s="135"/>
      <c r="I7199" s="135"/>
    </row>
    <row r="7200" spans="5:9" x14ac:dyDescent="0.25">
      <c r="E7200" s="135"/>
      <c r="F7200" s="135"/>
      <c r="G7200" s="135"/>
      <c r="H7200" s="135"/>
      <c r="I7200" s="135"/>
    </row>
    <row r="7201" spans="5:9" x14ac:dyDescent="0.25">
      <c r="E7201" s="135"/>
      <c r="F7201" s="135"/>
      <c r="G7201" s="135"/>
      <c r="H7201" s="135"/>
      <c r="I7201" s="135"/>
    </row>
    <row r="7202" spans="5:9" x14ac:dyDescent="0.25">
      <c r="E7202" s="135"/>
      <c r="F7202" s="135"/>
      <c r="G7202" s="135"/>
      <c r="H7202" s="135"/>
      <c r="I7202" s="135"/>
    </row>
    <row r="7203" spans="5:9" x14ac:dyDescent="0.25">
      <c r="E7203" s="135"/>
      <c r="F7203" s="135"/>
      <c r="G7203" s="135"/>
      <c r="H7203" s="135"/>
      <c r="I7203" s="135"/>
    </row>
    <row r="7204" spans="5:9" x14ac:dyDescent="0.25">
      <c r="E7204" s="135"/>
      <c r="F7204" s="135"/>
      <c r="G7204" s="135"/>
      <c r="H7204" s="135"/>
      <c r="I7204" s="135"/>
    </row>
    <row r="7205" spans="5:9" x14ac:dyDescent="0.25">
      <c r="E7205" s="135"/>
      <c r="F7205" s="135"/>
      <c r="G7205" s="135"/>
      <c r="H7205" s="135"/>
      <c r="I7205" s="135"/>
    </row>
    <row r="7206" spans="5:9" x14ac:dyDescent="0.25">
      <c r="E7206" s="135"/>
      <c r="F7206" s="135"/>
      <c r="G7206" s="135"/>
      <c r="H7206" s="135"/>
      <c r="I7206" s="135"/>
    </row>
    <row r="7207" spans="5:9" x14ac:dyDescent="0.25">
      <c r="E7207" s="135"/>
      <c r="F7207" s="135"/>
      <c r="G7207" s="135"/>
      <c r="H7207" s="135"/>
      <c r="I7207" s="135"/>
    </row>
    <row r="7208" spans="5:9" x14ac:dyDescent="0.25">
      <c r="E7208" s="135"/>
      <c r="F7208" s="135"/>
      <c r="G7208" s="135"/>
      <c r="H7208" s="135"/>
      <c r="I7208" s="135"/>
    </row>
    <row r="7209" spans="5:9" x14ac:dyDescent="0.25">
      <c r="E7209" s="135"/>
      <c r="F7209" s="135"/>
      <c r="G7209" s="135"/>
      <c r="H7209" s="135"/>
      <c r="I7209" s="135"/>
    </row>
    <row r="7210" spans="5:9" x14ac:dyDescent="0.25">
      <c r="E7210" s="135"/>
      <c r="F7210" s="135"/>
      <c r="G7210" s="135"/>
      <c r="H7210" s="135"/>
      <c r="I7210" s="135"/>
    </row>
    <row r="7211" spans="5:9" x14ac:dyDescent="0.25">
      <c r="E7211" s="135"/>
      <c r="F7211" s="135"/>
      <c r="G7211" s="135"/>
      <c r="H7211" s="135"/>
      <c r="I7211" s="135"/>
    </row>
    <row r="7212" spans="5:9" x14ac:dyDescent="0.25">
      <c r="E7212" s="135"/>
      <c r="F7212" s="135"/>
      <c r="G7212" s="135"/>
      <c r="H7212" s="135"/>
      <c r="I7212" s="135"/>
    </row>
    <row r="7213" spans="5:9" x14ac:dyDescent="0.25">
      <c r="E7213" s="135"/>
      <c r="F7213" s="135"/>
      <c r="G7213" s="135"/>
      <c r="H7213" s="135"/>
      <c r="I7213" s="135"/>
    </row>
    <row r="7214" spans="5:9" x14ac:dyDescent="0.25">
      <c r="E7214" s="135"/>
      <c r="F7214" s="135"/>
      <c r="G7214" s="135"/>
      <c r="H7214" s="135"/>
      <c r="I7214" s="135"/>
    </row>
    <row r="7215" spans="5:9" x14ac:dyDescent="0.25">
      <c r="E7215" s="135"/>
      <c r="F7215" s="135"/>
      <c r="G7215" s="135"/>
      <c r="H7215" s="135"/>
      <c r="I7215" s="135"/>
    </row>
    <row r="7216" spans="5:9" x14ac:dyDescent="0.25">
      <c r="E7216" s="135"/>
      <c r="F7216" s="135"/>
      <c r="G7216" s="135"/>
      <c r="H7216" s="135"/>
      <c r="I7216" s="135"/>
    </row>
    <row r="7217" spans="5:9" x14ac:dyDescent="0.25">
      <c r="E7217" s="135"/>
      <c r="F7217" s="135"/>
      <c r="G7217" s="135"/>
      <c r="H7217" s="135"/>
      <c r="I7217" s="135"/>
    </row>
    <row r="7218" spans="5:9" x14ac:dyDescent="0.25">
      <c r="E7218" s="135"/>
      <c r="F7218" s="135"/>
      <c r="G7218" s="135"/>
      <c r="H7218" s="135"/>
      <c r="I7218" s="135"/>
    </row>
    <row r="7219" spans="5:9" x14ac:dyDescent="0.25">
      <c r="E7219" s="135"/>
      <c r="F7219" s="135"/>
      <c r="G7219" s="135"/>
      <c r="H7219" s="135"/>
      <c r="I7219" s="135"/>
    </row>
    <row r="7220" spans="5:9" x14ac:dyDescent="0.25">
      <c r="E7220" s="135"/>
      <c r="F7220" s="135"/>
      <c r="G7220" s="135"/>
      <c r="H7220" s="135"/>
      <c r="I7220" s="135"/>
    </row>
    <row r="7221" spans="5:9" x14ac:dyDescent="0.25">
      <c r="E7221" s="135"/>
      <c r="F7221" s="135"/>
      <c r="G7221" s="135"/>
      <c r="H7221" s="135"/>
      <c r="I7221" s="135"/>
    </row>
    <row r="7222" spans="5:9" x14ac:dyDescent="0.25">
      <c r="E7222" s="135"/>
      <c r="F7222" s="135"/>
      <c r="G7222" s="135"/>
      <c r="H7222" s="135"/>
      <c r="I7222" s="135"/>
    </row>
    <row r="7223" spans="5:9" x14ac:dyDescent="0.25">
      <c r="E7223" s="135"/>
      <c r="F7223" s="135"/>
      <c r="G7223" s="135"/>
      <c r="H7223" s="135"/>
      <c r="I7223" s="135"/>
    </row>
    <row r="7224" spans="5:9" x14ac:dyDescent="0.25">
      <c r="E7224" s="135"/>
      <c r="F7224" s="135"/>
      <c r="G7224" s="135"/>
      <c r="H7224" s="135"/>
      <c r="I7224" s="135"/>
    </row>
    <row r="7225" spans="5:9" x14ac:dyDescent="0.25">
      <c r="E7225" s="135"/>
      <c r="F7225" s="135"/>
      <c r="G7225" s="135"/>
      <c r="H7225" s="135"/>
      <c r="I7225" s="135"/>
    </row>
    <row r="7226" spans="5:9" x14ac:dyDescent="0.25">
      <c r="E7226" s="135"/>
      <c r="F7226" s="135"/>
      <c r="G7226" s="135"/>
      <c r="H7226" s="135"/>
      <c r="I7226" s="135"/>
    </row>
    <row r="7227" spans="5:9" x14ac:dyDescent="0.25">
      <c r="E7227" s="135"/>
      <c r="F7227" s="135"/>
      <c r="G7227" s="135"/>
      <c r="H7227" s="135"/>
      <c r="I7227" s="135"/>
    </row>
    <row r="7228" spans="5:9" x14ac:dyDescent="0.25">
      <c r="E7228" s="135"/>
      <c r="F7228" s="135"/>
      <c r="G7228" s="135"/>
      <c r="H7228" s="135"/>
      <c r="I7228" s="135"/>
    </row>
    <row r="7229" spans="5:9" x14ac:dyDescent="0.25">
      <c r="E7229" s="135"/>
      <c r="F7229" s="135"/>
      <c r="G7229" s="135"/>
      <c r="H7229" s="135"/>
      <c r="I7229" s="135"/>
    </row>
    <row r="7230" spans="5:9" x14ac:dyDescent="0.25">
      <c r="E7230" s="135"/>
      <c r="F7230" s="135"/>
      <c r="G7230" s="135"/>
      <c r="H7230" s="135"/>
      <c r="I7230" s="135"/>
    </row>
    <row r="7231" spans="5:9" x14ac:dyDescent="0.25">
      <c r="E7231" s="135"/>
      <c r="F7231" s="135"/>
      <c r="G7231" s="135"/>
      <c r="H7231" s="135"/>
      <c r="I7231" s="135"/>
    </row>
    <row r="7232" spans="5:9" x14ac:dyDescent="0.25">
      <c r="E7232" s="135"/>
      <c r="F7232" s="135"/>
      <c r="G7232" s="135"/>
      <c r="H7232" s="135"/>
      <c r="I7232" s="135"/>
    </row>
    <row r="7233" spans="5:9" x14ac:dyDescent="0.25">
      <c r="E7233" s="135"/>
      <c r="F7233" s="135"/>
      <c r="G7233" s="135"/>
      <c r="H7233" s="135"/>
      <c r="I7233" s="135"/>
    </row>
    <row r="7234" spans="5:9" x14ac:dyDescent="0.25">
      <c r="E7234" s="135"/>
      <c r="F7234" s="135"/>
      <c r="G7234" s="135"/>
      <c r="H7234" s="135"/>
      <c r="I7234" s="135"/>
    </row>
    <row r="7235" spans="5:9" x14ac:dyDescent="0.25">
      <c r="E7235" s="135"/>
      <c r="F7235" s="135"/>
      <c r="G7235" s="135"/>
      <c r="H7235" s="135"/>
      <c r="I7235" s="135"/>
    </row>
    <row r="7236" spans="5:9" x14ac:dyDescent="0.25">
      <c r="E7236" s="135"/>
      <c r="F7236" s="135"/>
      <c r="G7236" s="135"/>
      <c r="H7236" s="135"/>
      <c r="I7236" s="135"/>
    </row>
    <row r="7237" spans="5:9" x14ac:dyDescent="0.25">
      <c r="E7237" s="135"/>
      <c r="F7237" s="135"/>
      <c r="G7237" s="135"/>
      <c r="H7237" s="135"/>
      <c r="I7237" s="135"/>
    </row>
    <row r="7238" spans="5:9" x14ac:dyDescent="0.25">
      <c r="E7238" s="135"/>
      <c r="F7238" s="135"/>
      <c r="G7238" s="135"/>
      <c r="H7238" s="135"/>
      <c r="I7238" s="135"/>
    </row>
    <row r="7239" spans="5:9" x14ac:dyDescent="0.25">
      <c r="E7239" s="135"/>
      <c r="F7239" s="135"/>
      <c r="G7239" s="135"/>
      <c r="H7239" s="135"/>
      <c r="I7239" s="135"/>
    </row>
    <row r="7240" spans="5:9" x14ac:dyDescent="0.25">
      <c r="E7240" s="135"/>
      <c r="F7240" s="135"/>
      <c r="G7240" s="135"/>
      <c r="H7240" s="135"/>
      <c r="I7240" s="135"/>
    </row>
    <row r="7241" spans="5:9" x14ac:dyDescent="0.25">
      <c r="E7241" s="135"/>
      <c r="F7241" s="135"/>
      <c r="G7241" s="135"/>
      <c r="H7241" s="135"/>
      <c r="I7241" s="135"/>
    </row>
    <row r="7242" spans="5:9" x14ac:dyDescent="0.25">
      <c r="E7242" s="135"/>
      <c r="F7242" s="135"/>
      <c r="G7242" s="135"/>
      <c r="H7242" s="135"/>
      <c r="I7242" s="135"/>
    </row>
    <row r="7243" spans="5:9" x14ac:dyDescent="0.25">
      <c r="E7243" s="135"/>
      <c r="F7243" s="135"/>
      <c r="G7243" s="135"/>
      <c r="H7243" s="135"/>
      <c r="I7243" s="135"/>
    </row>
    <row r="7244" spans="5:9" x14ac:dyDescent="0.25">
      <c r="E7244" s="135"/>
      <c r="F7244" s="135"/>
      <c r="G7244" s="135"/>
      <c r="H7244" s="135"/>
      <c r="I7244" s="135"/>
    </row>
    <row r="7245" spans="5:9" x14ac:dyDescent="0.25">
      <c r="E7245" s="135"/>
      <c r="F7245" s="135"/>
      <c r="G7245" s="135"/>
      <c r="H7245" s="135"/>
      <c r="I7245" s="135"/>
    </row>
    <row r="7246" spans="5:9" x14ac:dyDescent="0.25">
      <c r="E7246" s="135"/>
      <c r="F7246" s="135"/>
      <c r="G7246" s="135"/>
      <c r="H7246" s="135"/>
      <c r="I7246" s="135"/>
    </row>
    <row r="7247" spans="5:9" x14ac:dyDescent="0.25">
      <c r="E7247" s="135"/>
      <c r="F7247" s="135"/>
      <c r="G7247" s="135"/>
      <c r="H7247" s="135"/>
      <c r="I7247" s="135"/>
    </row>
    <row r="7248" spans="5:9" x14ac:dyDescent="0.25">
      <c r="E7248" s="135"/>
      <c r="F7248" s="135"/>
      <c r="G7248" s="135"/>
      <c r="H7248" s="135"/>
      <c r="I7248" s="135"/>
    </row>
    <row r="7249" spans="5:9" x14ac:dyDescent="0.25">
      <c r="E7249" s="135"/>
      <c r="F7249" s="135"/>
      <c r="G7249" s="135"/>
      <c r="H7249" s="135"/>
      <c r="I7249" s="135"/>
    </row>
    <row r="7250" spans="5:9" x14ac:dyDescent="0.25">
      <c r="E7250" s="135"/>
      <c r="F7250" s="135"/>
      <c r="G7250" s="135"/>
      <c r="H7250" s="135"/>
      <c r="I7250" s="135"/>
    </row>
    <row r="7251" spans="5:9" x14ac:dyDescent="0.25">
      <c r="E7251" s="135"/>
      <c r="F7251" s="135"/>
      <c r="G7251" s="135"/>
      <c r="H7251" s="135"/>
      <c r="I7251" s="135"/>
    </row>
    <row r="7252" spans="5:9" x14ac:dyDescent="0.25">
      <c r="E7252" s="135"/>
      <c r="F7252" s="135"/>
      <c r="G7252" s="135"/>
      <c r="H7252" s="135"/>
      <c r="I7252" s="135"/>
    </row>
    <row r="7253" spans="5:9" x14ac:dyDescent="0.25">
      <c r="E7253" s="135"/>
      <c r="F7253" s="135"/>
      <c r="G7253" s="135"/>
      <c r="H7253" s="135"/>
      <c r="I7253" s="135"/>
    </row>
    <row r="7254" spans="5:9" x14ac:dyDescent="0.25">
      <c r="E7254" s="135"/>
      <c r="F7254" s="135"/>
      <c r="G7254" s="135"/>
      <c r="H7254" s="135"/>
      <c r="I7254" s="135"/>
    </row>
    <row r="7255" spans="5:9" x14ac:dyDescent="0.25">
      <c r="E7255" s="135"/>
      <c r="F7255" s="135"/>
      <c r="G7255" s="135"/>
      <c r="H7255" s="135"/>
      <c r="I7255" s="135"/>
    </row>
    <row r="7256" spans="5:9" x14ac:dyDescent="0.25">
      <c r="E7256" s="135"/>
      <c r="F7256" s="135"/>
      <c r="G7256" s="135"/>
      <c r="H7256" s="135"/>
      <c r="I7256" s="135"/>
    </row>
    <row r="7257" spans="5:9" x14ac:dyDescent="0.25">
      <c r="E7257" s="135"/>
      <c r="F7257" s="135"/>
      <c r="G7257" s="135"/>
      <c r="H7257" s="135"/>
      <c r="I7257" s="135"/>
    </row>
    <row r="7258" spans="5:9" x14ac:dyDescent="0.25">
      <c r="E7258" s="135"/>
      <c r="F7258" s="135"/>
      <c r="G7258" s="135"/>
      <c r="H7258" s="135"/>
      <c r="I7258" s="135"/>
    </row>
    <row r="7259" spans="5:9" x14ac:dyDescent="0.25">
      <c r="E7259" s="135"/>
      <c r="F7259" s="135"/>
      <c r="G7259" s="135"/>
      <c r="H7259" s="135"/>
      <c r="I7259" s="135"/>
    </row>
    <row r="7260" spans="5:9" x14ac:dyDescent="0.25">
      <c r="E7260" s="135"/>
      <c r="F7260" s="135"/>
      <c r="G7260" s="135"/>
      <c r="H7260" s="135"/>
      <c r="I7260" s="135"/>
    </row>
    <row r="7261" spans="5:9" x14ac:dyDescent="0.25">
      <c r="E7261" s="135"/>
      <c r="F7261" s="135"/>
      <c r="G7261" s="135"/>
      <c r="H7261" s="135"/>
      <c r="I7261" s="135"/>
    </row>
    <row r="7262" spans="5:9" x14ac:dyDescent="0.25">
      <c r="E7262" s="135"/>
      <c r="F7262" s="135"/>
      <c r="G7262" s="135"/>
      <c r="H7262" s="135"/>
      <c r="I7262" s="135"/>
    </row>
    <row r="7263" spans="5:9" x14ac:dyDescent="0.25">
      <c r="E7263" s="135"/>
      <c r="F7263" s="135"/>
      <c r="G7263" s="135"/>
      <c r="H7263" s="135"/>
      <c r="I7263" s="135"/>
    </row>
    <row r="7264" spans="5:9" x14ac:dyDescent="0.25">
      <c r="E7264" s="135"/>
      <c r="F7264" s="135"/>
      <c r="G7264" s="135"/>
      <c r="H7264" s="135"/>
      <c r="I7264" s="135"/>
    </row>
    <row r="7265" spans="5:9" x14ac:dyDescent="0.25">
      <c r="E7265" s="135"/>
      <c r="F7265" s="135"/>
      <c r="G7265" s="135"/>
      <c r="H7265" s="135"/>
      <c r="I7265" s="135"/>
    </row>
    <row r="7266" spans="5:9" x14ac:dyDescent="0.25">
      <c r="E7266" s="135"/>
      <c r="F7266" s="135"/>
      <c r="G7266" s="135"/>
      <c r="H7266" s="135"/>
      <c r="I7266" s="135"/>
    </row>
    <row r="7267" spans="5:9" x14ac:dyDescent="0.25">
      <c r="E7267" s="135"/>
      <c r="F7267" s="135"/>
      <c r="G7267" s="135"/>
      <c r="H7267" s="135"/>
      <c r="I7267" s="135"/>
    </row>
    <row r="7268" spans="5:9" x14ac:dyDescent="0.25">
      <c r="E7268" s="135"/>
      <c r="F7268" s="135"/>
      <c r="G7268" s="135"/>
      <c r="H7268" s="135"/>
      <c r="I7268" s="135"/>
    </row>
    <row r="7269" spans="5:9" x14ac:dyDescent="0.25">
      <c r="E7269" s="135"/>
      <c r="F7269" s="135"/>
      <c r="G7269" s="135"/>
      <c r="H7269" s="135"/>
      <c r="I7269" s="135"/>
    </row>
    <row r="7270" spans="5:9" x14ac:dyDescent="0.25">
      <c r="E7270" s="135"/>
      <c r="F7270" s="135"/>
      <c r="G7270" s="135"/>
      <c r="H7270" s="135"/>
      <c r="I7270" s="135"/>
    </row>
    <row r="7271" spans="5:9" x14ac:dyDescent="0.25">
      <c r="E7271" s="135"/>
      <c r="F7271" s="135"/>
      <c r="G7271" s="135"/>
      <c r="H7271" s="135"/>
      <c r="I7271" s="135"/>
    </row>
    <row r="7272" spans="5:9" x14ac:dyDescent="0.25">
      <c r="E7272" s="135"/>
      <c r="F7272" s="135"/>
      <c r="G7272" s="135"/>
      <c r="H7272" s="135"/>
      <c r="I7272" s="135"/>
    </row>
    <row r="7273" spans="5:9" x14ac:dyDescent="0.25">
      <c r="E7273" s="135"/>
      <c r="F7273" s="135"/>
      <c r="G7273" s="135"/>
      <c r="H7273" s="135"/>
      <c r="I7273" s="135"/>
    </row>
    <row r="7274" spans="5:9" x14ac:dyDescent="0.25">
      <c r="E7274" s="135"/>
      <c r="F7274" s="135"/>
      <c r="G7274" s="135"/>
      <c r="H7274" s="135"/>
      <c r="I7274" s="135"/>
    </row>
    <row r="7275" spans="5:9" x14ac:dyDescent="0.25">
      <c r="E7275" s="135"/>
      <c r="F7275" s="135"/>
      <c r="G7275" s="135"/>
      <c r="H7275" s="135"/>
      <c r="I7275" s="135"/>
    </row>
    <row r="7276" spans="5:9" x14ac:dyDescent="0.25">
      <c r="E7276" s="135"/>
      <c r="F7276" s="135"/>
      <c r="G7276" s="135"/>
      <c r="H7276" s="135"/>
      <c r="I7276" s="135"/>
    </row>
    <row r="7277" spans="5:9" x14ac:dyDescent="0.25">
      <c r="E7277" s="135"/>
      <c r="F7277" s="135"/>
      <c r="G7277" s="135"/>
      <c r="H7277" s="135"/>
      <c r="I7277" s="135"/>
    </row>
    <row r="7278" spans="5:9" x14ac:dyDescent="0.25">
      <c r="E7278" s="135"/>
      <c r="F7278" s="135"/>
      <c r="G7278" s="135"/>
      <c r="H7278" s="135"/>
      <c r="I7278" s="135"/>
    </row>
    <row r="7279" spans="5:9" x14ac:dyDescent="0.25">
      <c r="E7279" s="135"/>
      <c r="F7279" s="135"/>
      <c r="G7279" s="135"/>
      <c r="H7279" s="135"/>
      <c r="I7279" s="135"/>
    </row>
    <row r="7280" spans="5:9" x14ac:dyDescent="0.25">
      <c r="E7280" s="135"/>
      <c r="F7280" s="135"/>
      <c r="G7280" s="135"/>
      <c r="H7280" s="135"/>
      <c r="I7280" s="135"/>
    </row>
    <row r="7281" spans="5:9" x14ac:dyDescent="0.25">
      <c r="E7281" s="135"/>
      <c r="F7281" s="135"/>
      <c r="G7281" s="135"/>
      <c r="H7281" s="135"/>
      <c r="I7281" s="135"/>
    </row>
    <row r="7282" spans="5:9" x14ac:dyDescent="0.25">
      <c r="E7282" s="135"/>
      <c r="F7282" s="135"/>
      <c r="G7282" s="135"/>
      <c r="H7282" s="135"/>
      <c r="I7282" s="135"/>
    </row>
    <row r="7283" spans="5:9" x14ac:dyDescent="0.25">
      <c r="E7283" s="135"/>
      <c r="F7283" s="135"/>
      <c r="G7283" s="135"/>
      <c r="H7283" s="135"/>
      <c r="I7283" s="135"/>
    </row>
    <row r="7284" spans="5:9" x14ac:dyDescent="0.25">
      <c r="E7284" s="135"/>
      <c r="F7284" s="135"/>
      <c r="G7284" s="135"/>
      <c r="H7284" s="135"/>
      <c r="I7284" s="135"/>
    </row>
    <row r="7285" spans="5:9" x14ac:dyDescent="0.25">
      <c r="E7285" s="135"/>
      <c r="F7285" s="135"/>
      <c r="G7285" s="135"/>
      <c r="H7285" s="135"/>
      <c r="I7285" s="135"/>
    </row>
    <row r="7286" spans="5:9" x14ac:dyDescent="0.25">
      <c r="E7286" s="135"/>
      <c r="F7286" s="135"/>
      <c r="G7286" s="135"/>
      <c r="H7286" s="135"/>
      <c r="I7286" s="135"/>
    </row>
    <row r="7287" spans="5:9" x14ac:dyDescent="0.25">
      <c r="E7287" s="135"/>
      <c r="F7287" s="135"/>
      <c r="G7287" s="135"/>
      <c r="H7287" s="135"/>
      <c r="I7287" s="135"/>
    </row>
    <row r="7288" spans="5:9" x14ac:dyDescent="0.25">
      <c r="E7288" s="135"/>
      <c r="F7288" s="135"/>
      <c r="G7288" s="135"/>
      <c r="H7288" s="135"/>
      <c r="I7288" s="135"/>
    </row>
    <row r="7289" spans="5:9" x14ac:dyDescent="0.25">
      <c r="E7289" s="135"/>
      <c r="F7289" s="135"/>
      <c r="G7289" s="135"/>
      <c r="H7289" s="135"/>
      <c r="I7289" s="135"/>
    </row>
    <row r="7290" spans="5:9" x14ac:dyDescent="0.25">
      <c r="E7290" s="135"/>
      <c r="F7290" s="135"/>
      <c r="G7290" s="135"/>
      <c r="H7290" s="135"/>
      <c r="I7290" s="135"/>
    </row>
    <row r="7291" spans="5:9" x14ac:dyDescent="0.25">
      <c r="E7291" s="135"/>
      <c r="F7291" s="135"/>
      <c r="G7291" s="135"/>
      <c r="H7291" s="135"/>
      <c r="I7291" s="135"/>
    </row>
    <row r="7292" spans="5:9" x14ac:dyDescent="0.25">
      <c r="E7292" s="135"/>
      <c r="F7292" s="135"/>
      <c r="G7292" s="135"/>
      <c r="H7292" s="135"/>
      <c r="I7292" s="135"/>
    </row>
    <row r="7293" spans="5:9" x14ac:dyDescent="0.25">
      <c r="E7293" s="135"/>
      <c r="F7293" s="135"/>
      <c r="G7293" s="135"/>
      <c r="H7293" s="135"/>
      <c r="I7293" s="135"/>
    </row>
    <row r="7294" spans="5:9" x14ac:dyDescent="0.25">
      <c r="E7294" s="135"/>
      <c r="F7294" s="135"/>
      <c r="G7294" s="135"/>
      <c r="H7294" s="135"/>
      <c r="I7294" s="135"/>
    </row>
    <row r="7295" spans="5:9" x14ac:dyDescent="0.25">
      <c r="E7295" s="135"/>
      <c r="F7295" s="135"/>
      <c r="G7295" s="135"/>
      <c r="H7295" s="135"/>
      <c r="I7295" s="135"/>
    </row>
    <row r="7296" spans="5:9" x14ac:dyDescent="0.25">
      <c r="E7296" s="135"/>
      <c r="F7296" s="135"/>
      <c r="G7296" s="135"/>
      <c r="H7296" s="135"/>
      <c r="I7296" s="135"/>
    </row>
    <row r="7297" spans="5:9" x14ac:dyDescent="0.25">
      <c r="E7297" s="135"/>
      <c r="F7297" s="135"/>
      <c r="G7297" s="135"/>
      <c r="H7297" s="135"/>
      <c r="I7297" s="135"/>
    </row>
    <row r="7298" spans="5:9" x14ac:dyDescent="0.25">
      <c r="E7298" s="135"/>
      <c r="F7298" s="135"/>
      <c r="G7298" s="135"/>
      <c r="H7298" s="135"/>
      <c r="I7298" s="135"/>
    </row>
    <row r="7299" spans="5:9" x14ac:dyDescent="0.25">
      <c r="E7299" s="135"/>
      <c r="F7299" s="135"/>
      <c r="G7299" s="135"/>
      <c r="H7299" s="135"/>
      <c r="I7299" s="135"/>
    </row>
    <row r="7300" spans="5:9" x14ac:dyDescent="0.25">
      <c r="E7300" s="135"/>
      <c r="F7300" s="135"/>
      <c r="G7300" s="135"/>
      <c r="H7300" s="135"/>
      <c r="I7300" s="135"/>
    </row>
    <row r="7301" spans="5:9" x14ac:dyDescent="0.25">
      <c r="E7301" s="135"/>
      <c r="F7301" s="135"/>
      <c r="G7301" s="135"/>
      <c r="H7301" s="135"/>
      <c r="I7301" s="135"/>
    </row>
    <row r="7302" spans="5:9" x14ac:dyDescent="0.25">
      <c r="E7302" s="135"/>
      <c r="F7302" s="135"/>
      <c r="G7302" s="135"/>
      <c r="H7302" s="135"/>
      <c r="I7302" s="135"/>
    </row>
    <row r="7303" spans="5:9" x14ac:dyDescent="0.25">
      <c r="E7303" s="135"/>
      <c r="F7303" s="135"/>
      <c r="G7303" s="135"/>
      <c r="H7303" s="135"/>
      <c r="I7303" s="135"/>
    </row>
    <row r="7304" spans="5:9" x14ac:dyDescent="0.25">
      <c r="E7304" s="135"/>
      <c r="F7304" s="135"/>
      <c r="G7304" s="135"/>
      <c r="H7304" s="135"/>
      <c r="I7304" s="135"/>
    </row>
    <row r="7305" spans="5:9" x14ac:dyDescent="0.25">
      <c r="E7305" s="135"/>
      <c r="F7305" s="135"/>
      <c r="G7305" s="135"/>
      <c r="H7305" s="135"/>
      <c r="I7305" s="135"/>
    </row>
    <row r="7306" spans="5:9" x14ac:dyDescent="0.25">
      <c r="E7306" s="135"/>
      <c r="F7306" s="135"/>
      <c r="G7306" s="135"/>
      <c r="H7306" s="135"/>
      <c r="I7306" s="135"/>
    </row>
    <row r="7307" spans="5:9" x14ac:dyDescent="0.25">
      <c r="E7307" s="135"/>
      <c r="F7307" s="135"/>
      <c r="G7307" s="135"/>
      <c r="H7307" s="135"/>
      <c r="I7307" s="135"/>
    </row>
    <row r="7308" spans="5:9" x14ac:dyDescent="0.25">
      <c r="E7308" s="135"/>
      <c r="F7308" s="135"/>
      <c r="G7308" s="135"/>
      <c r="H7308" s="135"/>
      <c r="I7308" s="135"/>
    </row>
    <row r="7309" spans="5:9" x14ac:dyDescent="0.25">
      <c r="E7309" s="135"/>
      <c r="F7309" s="135"/>
      <c r="G7309" s="135"/>
      <c r="H7309" s="135"/>
      <c r="I7309" s="135"/>
    </row>
    <row r="7310" spans="5:9" x14ac:dyDescent="0.25">
      <c r="E7310" s="135"/>
      <c r="F7310" s="135"/>
      <c r="G7310" s="135"/>
      <c r="H7310" s="135"/>
      <c r="I7310" s="135"/>
    </row>
    <row r="7311" spans="5:9" x14ac:dyDescent="0.25">
      <c r="E7311" s="135"/>
      <c r="F7311" s="135"/>
      <c r="G7311" s="135"/>
      <c r="H7311" s="135"/>
      <c r="I7311" s="135"/>
    </row>
    <row r="7312" spans="5:9" x14ac:dyDescent="0.25">
      <c r="E7312" s="135"/>
      <c r="F7312" s="135"/>
      <c r="G7312" s="135"/>
      <c r="H7312" s="135"/>
      <c r="I7312" s="135"/>
    </row>
    <row r="7313" spans="5:9" x14ac:dyDescent="0.25">
      <c r="E7313" s="135"/>
      <c r="F7313" s="135"/>
      <c r="G7313" s="135"/>
      <c r="H7313" s="135"/>
      <c r="I7313" s="135"/>
    </row>
    <row r="7314" spans="5:9" x14ac:dyDescent="0.25">
      <c r="E7314" s="135"/>
      <c r="F7314" s="135"/>
      <c r="G7314" s="135"/>
      <c r="H7314" s="135"/>
      <c r="I7314" s="135"/>
    </row>
    <row r="7315" spans="5:9" x14ac:dyDescent="0.25">
      <c r="E7315" s="135"/>
      <c r="F7315" s="135"/>
      <c r="G7315" s="135"/>
      <c r="H7315" s="135"/>
      <c r="I7315" s="135"/>
    </row>
    <row r="7316" spans="5:9" x14ac:dyDescent="0.25">
      <c r="E7316" s="135"/>
      <c r="F7316" s="135"/>
      <c r="G7316" s="135"/>
      <c r="H7316" s="135"/>
      <c r="I7316" s="135"/>
    </row>
    <row r="7317" spans="5:9" x14ac:dyDescent="0.25">
      <c r="E7317" s="135"/>
      <c r="F7317" s="135"/>
      <c r="G7317" s="135"/>
      <c r="H7317" s="135"/>
      <c r="I7317" s="135"/>
    </row>
    <row r="7318" spans="5:9" x14ac:dyDescent="0.25">
      <c r="E7318" s="135"/>
      <c r="F7318" s="135"/>
      <c r="G7318" s="135"/>
      <c r="H7318" s="135"/>
      <c r="I7318" s="135"/>
    </row>
    <row r="7319" spans="5:9" x14ac:dyDescent="0.25">
      <c r="E7319" s="135"/>
      <c r="F7319" s="135"/>
      <c r="G7319" s="135"/>
      <c r="H7319" s="135"/>
      <c r="I7319" s="135"/>
    </row>
    <row r="7320" spans="5:9" x14ac:dyDescent="0.25">
      <c r="E7320" s="135"/>
      <c r="F7320" s="135"/>
      <c r="G7320" s="135"/>
      <c r="H7320" s="135"/>
      <c r="I7320" s="135"/>
    </row>
    <row r="7321" spans="5:9" x14ac:dyDescent="0.25">
      <c r="E7321" s="135"/>
      <c r="F7321" s="135"/>
      <c r="G7321" s="135"/>
      <c r="H7321" s="135"/>
      <c r="I7321" s="135"/>
    </row>
    <row r="7322" spans="5:9" x14ac:dyDescent="0.25">
      <c r="E7322" s="135"/>
      <c r="F7322" s="135"/>
      <c r="G7322" s="135"/>
      <c r="H7322" s="135"/>
      <c r="I7322" s="135"/>
    </row>
    <row r="7323" spans="5:9" x14ac:dyDescent="0.25">
      <c r="E7323" s="135"/>
      <c r="F7323" s="135"/>
      <c r="G7323" s="135"/>
      <c r="H7323" s="135"/>
      <c r="I7323" s="135"/>
    </row>
    <row r="7324" spans="5:9" x14ac:dyDescent="0.25">
      <c r="E7324" s="135"/>
      <c r="F7324" s="135"/>
      <c r="G7324" s="135"/>
      <c r="H7324" s="135"/>
      <c r="I7324" s="135"/>
    </row>
    <row r="7325" spans="5:9" x14ac:dyDescent="0.25">
      <c r="E7325" s="135"/>
      <c r="F7325" s="135"/>
      <c r="G7325" s="135"/>
      <c r="H7325" s="135"/>
      <c r="I7325" s="135"/>
    </row>
    <row r="7326" spans="5:9" x14ac:dyDescent="0.25">
      <c r="E7326" s="135"/>
      <c r="F7326" s="135"/>
      <c r="G7326" s="135"/>
      <c r="H7326" s="135"/>
      <c r="I7326" s="135"/>
    </row>
    <row r="7327" spans="5:9" x14ac:dyDescent="0.25">
      <c r="E7327" s="135"/>
      <c r="F7327" s="135"/>
      <c r="G7327" s="135"/>
      <c r="H7327" s="135"/>
      <c r="I7327" s="135"/>
    </row>
    <row r="7328" spans="5:9" x14ac:dyDescent="0.25">
      <c r="E7328" s="135"/>
      <c r="F7328" s="135"/>
      <c r="G7328" s="135"/>
      <c r="H7328" s="135"/>
      <c r="I7328" s="135"/>
    </row>
    <row r="7329" spans="5:9" x14ac:dyDescent="0.25">
      <c r="E7329" s="135"/>
      <c r="F7329" s="135"/>
      <c r="G7329" s="135"/>
      <c r="H7329" s="135"/>
      <c r="I7329" s="135"/>
    </row>
    <row r="7330" spans="5:9" x14ac:dyDescent="0.25">
      <c r="E7330" s="135"/>
      <c r="F7330" s="135"/>
      <c r="G7330" s="135"/>
      <c r="H7330" s="135"/>
      <c r="I7330" s="135"/>
    </row>
    <row r="7331" spans="5:9" x14ac:dyDescent="0.25">
      <c r="E7331" s="135"/>
      <c r="F7331" s="135"/>
      <c r="G7331" s="135"/>
      <c r="H7331" s="135"/>
      <c r="I7331" s="135"/>
    </row>
    <row r="7332" spans="5:9" x14ac:dyDescent="0.25">
      <c r="E7332" s="135"/>
      <c r="F7332" s="135"/>
      <c r="G7332" s="135"/>
      <c r="H7332" s="135"/>
      <c r="I7332" s="135"/>
    </row>
    <row r="7333" spans="5:9" x14ac:dyDescent="0.25">
      <c r="E7333" s="135"/>
      <c r="F7333" s="135"/>
      <c r="G7333" s="135"/>
      <c r="H7333" s="135"/>
      <c r="I7333" s="135"/>
    </row>
    <row r="7334" spans="5:9" x14ac:dyDescent="0.25">
      <c r="E7334" s="135"/>
      <c r="F7334" s="135"/>
      <c r="G7334" s="135"/>
      <c r="H7334" s="135"/>
      <c r="I7334" s="135"/>
    </row>
    <row r="7335" spans="5:9" x14ac:dyDescent="0.25">
      <c r="E7335" s="135"/>
      <c r="F7335" s="135"/>
      <c r="G7335" s="135"/>
      <c r="H7335" s="135"/>
      <c r="I7335" s="135"/>
    </row>
    <row r="7336" spans="5:9" x14ac:dyDescent="0.25">
      <c r="E7336" s="135"/>
      <c r="F7336" s="135"/>
      <c r="G7336" s="135"/>
      <c r="H7336" s="135"/>
      <c r="I7336" s="135"/>
    </row>
    <row r="7337" spans="5:9" x14ac:dyDescent="0.25">
      <c r="E7337" s="135"/>
      <c r="F7337" s="135"/>
      <c r="G7337" s="135"/>
      <c r="H7337" s="135"/>
      <c r="I7337" s="135"/>
    </row>
    <row r="7338" spans="5:9" x14ac:dyDescent="0.25">
      <c r="E7338" s="135"/>
      <c r="F7338" s="135"/>
      <c r="G7338" s="135"/>
      <c r="H7338" s="135"/>
      <c r="I7338" s="135"/>
    </row>
    <row r="7339" spans="5:9" x14ac:dyDescent="0.25">
      <c r="E7339" s="135"/>
      <c r="F7339" s="135"/>
      <c r="G7339" s="135"/>
      <c r="H7339" s="135"/>
      <c r="I7339" s="135"/>
    </row>
    <row r="7340" spans="5:9" x14ac:dyDescent="0.25">
      <c r="E7340" s="135"/>
      <c r="F7340" s="135"/>
      <c r="G7340" s="135"/>
      <c r="H7340" s="135"/>
      <c r="I7340" s="135"/>
    </row>
    <row r="7341" spans="5:9" x14ac:dyDescent="0.25">
      <c r="E7341" s="135"/>
      <c r="F7341" s="135"/>
      <c r="G7341" s="135"/>
      <c r="H7341" s="135"/>
      <c r="I7341" s="135"/>
    </row>
    <row r="7342" spans="5:9" x14ac:dyDescent="0.25">
      <c r="E7342" s="135"/>
      <c r="F7342" s="135"/>
      <c r="G7342" s="135"/>
      <c r="H7342" s="135"/>
      <c r="I7342" s="135"/>
    </row>
    <row r="7343" spans="5:9" x14ac:dyDescent="0.25">
      <c r="E7343" s="135"/>
      <c r="F7343" s="135"/>
      <c r="G7343" s="135"/>
      <c r="H7343" s="135"/>
      <c r="I7343" s="135"/>
    </row>
    <row r="7344" spans="5:9" x14ac:dyDescent="0.25">
      <c r="E7344" s="135"/>
      <c r="F7344" s="135"/>
      <c r="G7344" s="135"/>
      <c r="H7344" s="135"/>
      <c r="I7344" s="135"/>
    </row>
    <row r="7345" spans="5:9" x14ac:dyDescent="0.25">
      <c r="E7345" s="135"/>
      <c r="F7345" s="135"/>
      <c r="G7345" s="135"/>
      <c r="H7345" s="135"/>
      <c r="I7345" s="135"/>
    </row>
    <row r="7346" spans="5:9" x14ac:dyDescent="0.25">
      <c r="E7346" s="135"/>
      <c r="F7346" s="135"/>
      <c r="G7346" s="135"/>
      <c r="H7346" s="135"/>
      <c r="I7346" s="135"/>
    </row>
    <row r="7347" spans="5:9" x14ac:dyDescent="0.25">
      <c r="E7347" s="135"/>
      <c r="F7347" s="135"/>
      <c r="G7347" s="135"/>
      <c r="H7347" s="135"/>
      <c r="I7347" s="135"/>
    </row>
    <row r="7348" spans="5:9" x14ac:dyDescent="0.25">
      <c r="E7348" s="135"/>
      <c r="F7348" s="135"/>
      <c r="G7348" s="135"/>
      <c r="H7348" s="135"/>
      <c r="I7348" s="135"/>
    </row>
    <row r="7349" spans="5:9" x14ac:dyDescent="0.25">
      <c r="E7349" s="135"/>
      <c r="F7349" s="135"/>
      <c r="G7349" s="135"/>
      <c r="H7349" s="135"/>
      <c r="I7349" s="135"/>
    </row>
    <row r="7350" spans="5:9" x14ac:dyDescent="0.25">
      <c r="E7350" s="135"/>
      <c r="F7350" s="135"/>
      <c r="G7350" s="135"/>
      <c r="H7350" s="135"/>
      <c r="I7350" s="135"/>
    </row>
    <row r="7351" spans="5:9" x14ac:dyDescent="0.25">
      <c r="E7351" s="135"/>
      <c r="F7351" s="135"/>
      <c r="G7351" s="135"/>
      <c r="H7351" s="135"/>
      <c r="I7351" s="135"/>
    </row>
    <row r="7352" spans="5:9" x14ac:dyDescent="0.25">
      <c r="E7352" s="135"/>
      <c r="F7352" s="135"/>
      <c r="G7352" s="135"/>
      <c r="H7352" s="135"/>
      <c r="I7352" s="135"/>
    </row>
    <row r="7353" spans="5:9" x14ac:dyDescent="0.25">
      <c r="E7353" s="135"/>
      <c r="F7353" s="135"/>
      <c r="G7353" s="135"/>
      <c r="H7353" s="135"/>
      <c r="I7353" s="135"/>
    </row>
    <row r="7354" spans="5:9" x14ac:dyDescent="0.25">
      <c r="E7354" s="135"/>
      <c r="F7354" s="135"/>
      <c r="G7354" s="135"/>
      <c r="H7354" s="135"/>
      <c r="I7354" s="135"/>
    </row>
    <row r="7355" spans="5:9" x14ac:dyDescent="0.25">
      <c r="E7355" s="135"/>
      <c r="F7355" s="135"/>
      <c r="G7355" s="135"/>
      <c r="H7355" s="135"/>
      <c r="I7355" s="135"/>
    </row>
    <row r="7356" spans="5:9" x14ac:dyDescent="0.25">
      <c r="E7356" s="135"/>
      <c r="F7356" s="135"/>
      <c r="G7356" s="135"/>
      <c r="H7356" s="135"/>
      <c r="I7356" s="135"/>
    </row>
    <row r="7357" spans="5:9" x14ac:dyDescent="0.25">
      <c r="E7357" s="135"/>
      <c r="F7357" s="135"/>
      <c r="G7357" s="135"/>
      <c r="H7357" s="135"/>
      <c r="I7357" s="135"/>
    </row>
    <row r="7358" spans="5:9" x14ac:dyDescent="0.25">
      <c r="E7358" s="135"/>
      <c r="F7358" s="135"/>
      <c r="G7358" s="135"/>
      <c r="H7358" s="135"/>
      <c r="I7358" s="135"/>
    </row>
    <row r="7359" spans="5:9" x14ac:dyDescent="0.25">
      <c r="E7359" s="135"/>
      <c r="F7359" s="135"/>
      <c r="G7359" s="135"/>
      <c r="H7359" s="135"/>
      <c r="I7359" s="135"/>
    </row>
    <row r="7360" spans="5:9" x14ac:dyDescent="0.25">
      <c r="E7360" s="135"/>
      <c r="F7360" s="135"/>
      <c r="G7360" s="135"/>
      <c r="H7360" s="135"/>
      <c r="I7360" s="135"/>
    </row>
    <row r="7361" spans="5:9" x14ac:dyDescent="0.25">
      <c r="E7361" s="135"/>
      <c r="F7361" s="135"/>
      <c r="G7361" s="135"/>
      <c r="H7361" s="135"/>
      <c r="I7361" s="135"/>
    </row>
    <row r="7362" spans="5:9" x14ac:dyDescent="0.25">
      <c r="E7362" s="135"/>
      <c r="F7362" s="135"/>
      <c r="G7362" s="135"/>
      <c r="H7362" s="135"/>
      <c r="I7362" s="135"/>
    </row>
    <row r="7363" spans="5:9" x14ac:dyDescent="0.25">
      <c r="E7363" s="135"/>
      <c r="F7363" s="135"/>
      <c r="G7363" s="135"/>
      <c r="H7363" s="135"/>
      <c r="I7363" s="135"/>
    </row>
    <row r="7364" spans="5:9" x14ac:dyDescent="0.25">
      <c r="E7364" s="135"/>
      <c r="F7364" s="135"/>
      <c r="G7364" s="135"/>
      <c r="H7364" s="135"/>
      <c r="I7364" s="135"/>
    </row>
    <row r="7365" spans="5:9" x14ac:dyDescent="0.25">
      <c r="E7365" s="135"/>
      <c r="F7365" s="135"/>
      <c r="G7365" s="135"/>
      <c r="H7365" s="135"/>
      <c r="I7365" s="135"/>
    </row>
    <row r="7366" spans="5:9" x14ac:dyDescent="0.25">
      <c r="E7366" s="135"/>
      <c r="F7366" s="135"/>
      <c r="G7366" s="135"/>
      <c r="H7366" s="135"/>
      <c r="I7366" s="135"/>
    </row>
    <row r="7367" spans="5:9" x14ac:dyDescent="0.25">
      <c r="E7367" s="135"/>
      <c r="F7367" s="135"/>
      <c r="G7367" s="135"/>
      <c r="H7367" s="135"/>
      <c r="I7367" s="135"/>
    </row>
    <row r="7368" spans="5:9" x14ac:dyDescent="0.25">
      <c r="E7368" s="135"/>
      <c r="F7368" s="135"/>
      <c r="G7368" s="135"/>
      <c r="H7368" s="135"/>
      <c r="I7368" s="135"/>
    </row>
    <row r="7369" spans="5:9" x14ac:dyDescent="0.25">
      <c r="E7369" s="135"/>
      <c r="F7369" s="135"/>
      <c r="G7369" s="135"/>
      <c r="H7369" s="135"/>
      <c r="I7369" s="135"/>
    </row>
    <row r="7370" spans="5:9" x14ac:dyDescent="0.25">
      <c r="E7370" s="135"/>
      <c r="F7370" s="135"/>
      <c r="G7370" s="135"/>
      <c r="H7370" s="135"/>
      <c r="I7370" s="135"/>
    </row>
    <row r="7371" spans="5:9" x14ac:dyDescent="0.25">
      <c r="E7371" s="135"/>
      <c r="F7371" s="135"/>
      <c r="G7371" s="135"/>
      <c r="H7371" s="135"/>
      <c r="I7371" s="135"/>
    </row>
    <row r="7372" spans="5:9" x14ac:dyDescent="0.25">
      <c r="E7372" s="135"/>
      <c r="F7372" s="135"/>
      <c r="G7372" s="135"/>
      <c r="H7372" s="135"/>
      <c r="I7372" s="135"/>
    </row>
    <row r="7373" spans="5:9" x14ac:dyDescent="0.25">
      <c r="E7373" s="135"/>
      <c r="F7373" s="135"/>
      <c r="G7373" s="135"/>
      <c r="H7373" s="135"/>
      <c r="I7373" s="135"/>
    </row>
    <row r="7374" spans="5:9" x14ac:dyDescent="0.25">
      <c r="E7374" s="135"/>
      <c r="F7374" s="135"/>
      <c r="G7374" s="135"/>
      <c r="H7374" s="135"/>
      <c r="I7374" s="135"/>
    </row>
    <row r="7375" spans="5:9" x14ac:dyDescent="0.25">
      <c r="E7375" s="135"/>
      <c r="F7375" s="135"/>
      <c r="G7375" s="135"/>
      <c r="H7375" s="135"/>
      <c r="I7375" s="135"/>
    </row>
    <row r="7376" spans="5:9" x14ac:dyDescent="0.25">
      <c r="E7376" s="135"/>
      <c r="F7376" s="135"/>
      <c r="G7376" s="135"/>
      <c r="H7376" s="135"/>
      <c r="I7376" s="135"/>
    </row>
    <row r="7377" spans="5:9" x14ac:dyDescent="0.25">
      <c r="E7377" s="135"/>
      <c r="F7377" s="135"/>
      <c r="G7377" s="135"/>
      <c r="H7377" s="135"/>
      <c r="I7377" s="135"/>
    </row>
    <row r="7378" spans="5:9" x14ac:dyDescent="0.25">
      <c r="E7378" s="135"/>
      <c r="F7378" s="135"/>
      <c r="G7378" s="135"/>
      <c r="H7378" s="135"/>
      <c r="I7378" s="135"/>
    </row>
    <row r="7379" spans="5:9" x14ac:dyDescent="0.25">
      <c r="E7379" s="135"/>
      <c r="F7379" s="135"/>
      <c r="G7379" s="135"/>
      <c r="H7379" s="135"/>
      <c r="I7379" s="135"/>
    </row>
    <row r="7380" spans="5:9" x14ac:dyDescent="0.25">
      <c r="E7380" s="135"/>
      <c r="F7380" s="135"/>
      <c r="G7380" s="135"/>
      <c r="H7380" s="135"/>
      <c r="I7380" s="135"/>
    </row>
    <row r="7381" spans="5:9" x14ac:dyDescent="0.25">
      <c r="E7381" s="135"/>
      <c r="F7381" s="135"/>
      <c r="G7381" s="135"/>
      <c r="H7381" s="135"/>
      <c r="I7381" s="135"/>
    </row>
    <row r="7382" spans="5:9" x14ac:dyDescent="0.25">
      <c r="E7382" s="135"/>
      <c r="F7382" s="135"/>
      <c r="G7382" s="135"/>
      <c r="H7382" s="135"/>
      <c r="I7382" s="135"/>
    </row>
    <row r="7383" spans="5:9" x14ac:dyDescent="0.25">
      <c r="E7383" s="135"/>
      <c r="F7383" s="135"/>
      <c r="G7383" s="135"/>
      <c r="H7383" s="135"/>
      <c r="I7383" s="135"/>
    </row>
    <row r="7384" spans="5:9" x14ac:dyDescent="0.25">
      <c r="E7384" s="135"/>
      <c r="F7384" s="135"/>
      <c r="G7384" s="135"/>
      <c r="H7384" s="135"/>
      <c r="I7384" s="135"/>
    </row>
    <row r="7385" spans="5:9" x14ac:dyDescent="0.25">
      <c r="E7385" s="135"/>
      <c r="F7385" s="135"/>
      <c r="G7385" s="135"/>
      <c r="H7385" s="135"/>
      <c r="I7385" s="135"/>
    </row>
    <row r="7386" spans="5:9" x14ac:dyDescent="0.25">
      <c r="E7386" s="135"/>
      <c r="F7386" s="135"/>
      <c r="G7386" s="135"/>
      <c r="H7386" s="135"/>
      <c r="I7386" s="135"/>
    </row>
    <row r="7387" spans="5:9" x14ac:dyDescent="0.25">
      <c r="E7387" s="135"/>
      <c r="F7387" s="135"/>
      <c r="G7387" s="135"/>
      <c r="H7387" s="135"/>
      <c r="I7387" s="135"/>
    </row>
    <row r="7388" spans="5:9" x14ac:dyDescent="0.25">
      <c r="E7388" s="135"/>
      <c r="F7388" s="135"/>
      <c r="G7388" s="135"/>
      <c r="H7388" s="135"/>
      <c r="I7388" s="135"/>
    </row>
    <row r="7389" spans="5:9" x14ac:dyDescent="0.25">
      <c r="E7389" s="135"/>
      <c r="F7389" s="135"/>
      <c r="G7389" s="135"/>
      <c r="H7389" s="135"/>
      <c r="I7389" s="135"/>
    </row>
    <row r="7390" spans="5:9" x14ac:dyDescent="0.25">
      <c r="E7390" s="135"/>
      <c r="F7390" s="135"/>
      <c r="G7390" s="135"/>
      <c r="H7390" s="135"/>
      <c r="I7390" s="135"/>
    </row>
    <row r="7391" spans="5:9" x14ac:dyDescent="0.25">
      <c r="E7391" s="135"/>
      <c r="F7391" s="135"/>
      <c r="G7391" s="135"/>
      <c r="H7391" s="135"/>
      <c r="I7391" s="135"/>
    </row>
    <row r="7392" spans="5:9" x14ac:dyDescent="0.25">
      <c r="E7392" s="135"/>
      <c r="F7392" s="135"/>
      <c r="G7392" s="135"/>
      <c r="H7392" s="135"/>
      <c r="I7392" s="135"/>
    </row>
    <row r="7393" spans="5:9" x14ac:dyDescent="0.25">
      <c r="E7393" s="135"/>
      <c r="F7393" s="135"/>
      <c r="G7393" s="135"/>
      <c r="H7393" s="135"/>
      <c r="I7393" s="135"/>
    </row>
    <row r="7394" spans="5:9" x14ac:dyDescent="0.25">
      <c r="E7394" s="135"/>
      <c r="F7394" s="135"/>
      <c r="G7394" s="135"/>
      <c r="H7394" s="135"/>
      <c r="I7394" s="135"/>
    </row>
    <row r="7395" spans="5:9" x14ac:dyDescent="0.25">
      <c r="E7395" s="135"/>
      <c r="F7395" s="135"/>
      <c r="G7395" s="135"/>
      <c r="H7395" s="135"/>
      <c r="I7395" s="135"/>
    </row>
    <row r="7396" spans="5:9" x14ac:dyDescent="0.25">
      <c r="E7396" s="135"/>
      <c r="F7396" s="135"/>
      <c r="G7396" s="135"/>
      <c r="H7396" s="135"/>
      <c r="I7396" s="135"/>
    </row>
    <row r="7397" spans="5:9" x14ac:dyDescent="0.25">
      <c r="E7397" s="135"/>
      <c r="F7397" s="135"/>
      <c r="G7397" s="135"/>
      <c r="H7397" s="135"/>
      <c r="I7397" s="135"/>
    </row>
    <row r="7398" spans="5:9" x14ac:dyDescent="0.25">
      <c r="E7398" s="135"/>
      <c r="F7398" s="135"/>
      <c r="G7398" s="135"/>
      <c r="H7398" s="135"/>
      <c r="I7398" s="135"/>
    </row>
    <row r="7399" spans="5:9" x14ac:dyDescent="0.25">
      <c r="E7399" s="135"/>
      <c r="F7399" s="135"/>
      <c r="G7399" s="135"/>
      <c r="H7399" s="135"/>
      <c r="I7399" s="135"/>
    </row>
    <row r="7400" spans="5:9" x14ac:dyDescent="0.25">
      <c r="E7400" s="135"/>
      <c r="F7400" s="135"/>
      <c r="G7400" s="135"/>
      <c r="H7400" s="135"/>
      <c r="I7400" s="135"/>
    </row>
    <row r="7401" spans="5:9" x14ac:dyDescent="0.25">
      <c r="E7401" s="135"/>
      <c r="F7401" s="135"/>
      <c r="G7401" s="135"/>
      <c r="H7401" s="135"/>
      <c r="I7401" s="135"/>
    </row>
    <row r="7402" spans="5:9" x14ac:dyDescent="0.25">
      <c r="E7402" s="135"/>
      <c r="F7402" s="135"/>
      <c r="G7402" s="135"/>
      <c r="H7402" s="135"/>
      <c r="I7402" s="135"/>
    </row>
    <row r="7403" spans="5:9" x14ac:dyDescent="0.25">
      <c r="E7403" s="135"/>
      <c r="F7403" s="135"/>
      <c r="G7403" s="135"/>
      <c r="H7403" s="135"/>
      <c r="I7403" s="135"/>
    </row>
    <row r="7404" spans="5:9" x14ac:dyDescent="0.25">
      <c r="E7404" s="135"/>
      <c r="F7404" s="135"/>
      <c r="G7404" s="135"/>
      <c r="H7404" s="135"/>
      <c r="I7404" s="135"/>
    </row>
    <row r="7405" spans="5:9" x14ac:dyDescent="0.25">
      <c r="E7405" s="135"/>
      <c r="F7405" s="135"/>
      <c r="G7405" s="135"/>
      <c r="H7405" s="135"/>
      <c r="I7405" s="135"/>
    </row>
    <row r="7406" spans="5:9" x14ac:dyDescent="0.25">
      <c r="E7406" s="135"/>
      <c r="F7406" s="135"/>
      <c r="G7406" s="135"/>
      <c r="H7406" s="135"/>
      <c r="I7406" s="135"/>
    </row>
    <row r="7407" spans="5:9" x14ac:dyDescent="0.25">
      <c r="E7407" s="135"/>
      <c r="F7407" s="135"/>
      <c r="G7407" s="135"/>
      <c r="H7407" s="135"/>
      <c r="I7407" s="135"/>
    </row>
    <row r="7408" spans="5:9" x14ac:dyDescent="0.25">
      <c r="E7408" s="135"/>
      <c r="F7408" s="135"/>
      <c r="G7408" s="135"/>
      <c r="H7408" s="135"/>
      <c r="I7408" s="135"/>
    </row>
    <row r="7409" spans="5:9" x14ac:dyDescent="0.25">
      <c r="E7409" s="135"/>
      <c r="F7409" s="135"/>
      <c r="G7409" s="135"/>
      <c r="H7409" s="135"/>
      <c r="I7409" s="135"/>
    </row>
    <row r="7410" spans="5:9" x14ac:dyDescent="0.25">
      <c r="E7410" s="135"/>
      <c r="F7410" s="135"/>
      <c r="G7410" s="135"/>
      <c r="H7410" s="135"/>
      <c r="I7410" s="135"/>
    </row>
    <row r="7411" spans="5:9" x14ac:dyDescent="0.25">
      <c r="E7411" s="135"/>
      <c r="F7411" s="135"/>
      <c r="G7411" s="135"/>
      <c r="H7411" s="135"/>
      <c r="I7411" s="135"/>
    </row>
    <row r="7412" spans="5:9" x14ac:dyDescent="0.25">
      <c r="E7412" s="135"/>
      <c r="F7412" s="135"/>
      <c r="G7412" s="135"/>
      <c r="H7412" s="135"/>
      <c r="I7412" s="135"/>
    </row>
    <row r="7413" spans="5:9" x14ac:dyDescent="0.25">
      <c r="E7413" s="135"/>
      <c r="F7413" s="135"/>
      <c r="G7413" s="135"/>
      <c r="H7413" s="135"/>
      <c r="I7413" s="135"/>
    </row>
    <row r="7414" spans="5:9" x14ac:dyDescent="0.25">
      <c r="E7414" s="135"/>
      <c r="F7414" s="135"/>
      <c r="G7414" s="135"/>
      <c r="H7414" s="135"/>
      <c r="I7414" s="135"/>
    </row>
    <row r="7415" spans="5:9" x14ac:dyDescent="0.25">
      <c r="E7415" s="135"/>
      <c r="F7415" s="135"/>
      <c r="G7415" s="135"/>
      <c r="H7415" s="135"/>
      <c r="I7415" s="135"/>
    </row>
    <row r="7416" spans="5:9" x14ac:dyDescent="0.25">
      <c r="E7416" s="135"/>
      <c r="F7416" s="135"/>
      <c r="G7416" s="135"/>
      <c r="H7416" s="135"/>
      <c r="I7416" s="135"/>
    </row>
    <row r="7417" spans="5:9" x14ac:dyDescent="0.25">
      <c r="E7417" s="135"/>
      <c r="F7417" s="135"/>
      <c r="G7417" s="135"/>
      <c r="H7417" s="135"/>
      <c r="I7417" s="135"/>
    </row>
    <row r="7418" spans="5:9" x14ac:dyDescent="0.25">
      <c r="E7418" s="135"/>
      <c r="F7418" s="135"/>
      <c r="G7418" s="135"/>
      <c r="H7418" s="135"/>
      <c r="I7418" s="135"/>
    </row>
    <row r="7419" spans="5:9" x14ac:dyDescent="0.25">
      <c r="E7419" s="135"/>
      <c r="F7419" s="135"/>
      <c r="G7419" s="135"/>
      <c r="H7419" s="135"/>
      <c r="I7419" s="135"/>
    </row>
    <row r="7420" spans="5:9" x14ac:dyDescent="0.25">
      <c r="E7420" s="135"/>
      <c r="F7420" s="135"/>
      <c r="G7420" s="135"/>
      <c r="H7420" s="135"/>
      <c r="I7420" s="135"/>
    </row>
    <row r="7421" spans="5:9" x14ac:dyDescent="0.25">
      <c r="E7421" s="135"/>
      <c r="F7421" s="135"/>
      <c r="G7421" s="135"/>
      <c r="H7421" s="135"/>
      <c r="I7421" s="135"/>
    </row>
    <row r="7422" spans="5:9" x14ac:dyDescent="0.25">
      <c r="E7422" s="135"/>
      <c r="F7422" s="135"/>
      <c r="G7422" s="135"/>
      <c r="H7422" s="135"/>
      <c r="I7422" s="135"/>
    </row>
    <row r="7423" spans="5:9" x14ac:dyDescent="0.25">
      <c r="E7423" s="135"/>
      <c r="F7423" s="135"/>
      <c r="G7423" s="135"/>
      <c r="H7423" s="135"/>
      <c r="I7423" s="135"/>
    </row>
    <row r="7424" spans="5:9" x14ac:dyDescent="0.25">
      <c r="E7424" s="135"/>
      <c r="F7424" s="135"/>
      <c r="G7424" s="135"/>
      <c r="H7424" s="135"/>
      <c r="I7424" s="135"/>
    </row>
    <row r="7425" spans="5:9" x14ac:dyDescent="0.25">
      <c r="E7425" s="135"/>
      <c r="F7425" s="135"/>
      <c r="G7425" s="135"/>
      <c r="H7425" s="135"/>
      <c r="I7425" s="135"/>
    </row>
    <row r="7426" spans="5:9" x14ac:dyDescent="0.25">
      <c r="E7426" s="135"/>
      <c r="F7426" s="135"/>
      <c r="G7426" s="135"/>
      <c r="H7426" s="135"/>
      <c r="I7426" s="135"/>
    </row>
    <row r="7427" spans="5:9" x14ac:dyDescent="0.25">
      <c r="E7427" s="135"/>
      <c r="F7427" s="135"/>
      <c r="G7427" s="135"/>
      <c r="H7427" s="135"/>
      <c r="I7427" s="135"/>
    </row>
    <row r="7428" spans="5:9" x14ac:dyDescent="0.25">
      <c r="E7428" s="135"/>
      <c r="F7428" s="135"/>
      <c r="G7428" s="135"/>
      <c r="H7428" s="135"/>
      <c r="I7428" s="135"/>
    </row>
    <row r="7429" spans="5:9" x14ac:dyDescent="0.25">
      <c r="E7429" s="135"/>
      <c r="F7429" s="135"/>
      <c r="G7429" s="135"/>
      <c r="H7429" s="135"/>
      <c r="I7429" s="135"/>
    </row>
    <row r="7430" spans="5:9" x14ac:dyDescent="0.25">
      <c r="E7430" s="135"/>
      <c r="F7430" s="135"/>
      <c r="G7430" s="135"/>
      <c r="H7430" s="135"/>
      <c r="I7430" s="135"/>
    </row>
    <row r="7431" spans="5:9" x14ac:dyDescent="0.25">
      <c r="E7431" s="135"/>
      <c r="F7431" s="135"/>
      <c r="G7431" s="135"/>
      <c r="H7431" s="135"/>
      <c r="I7431" s="135"/>
    </row>
    <row r="7432" spans="5:9" x14ac:dyDescent="0.25">
      <c r="E7432" s="135"/>
      <c r="F7432" s="135"/>
      <c r="G7432" s="135"/>
      <c r="H7432" s="135"/>
      <c r="I7432" s="135"/>
    </row>
    <row r="7433" spans="5:9" x14ac:dyDescent="0.25">
      <c r="E7433" s="135"/>
      <c r="F7433" s="135"/>
      <c r="G7433" s="135"/>
      <c r="H7433" s="135"/>
      <c r="I7433" s="135"/>
    </row>
    <row r="7434" spans="5:9" x14ac:dyDescent="0.25">
      <c r="E7434" s="135"/>
      <c r="F7434" s="135"/>
      <c r="G7434" s="135"/>
      <c r="H7434" s="135"/>
      <c r="I7434" s="135"/>
    </row>
    <row r="7435" spans="5:9" x14ac:dyDescent="0.25">
      <c r="E7435" s="135"/>
      <c r="F7435" s="135"/>
      <c r="G7435" s="135"/>
      <c r="H7435" s="135"/>
      <c r="I7435" s="135"/>
    </row>
    <row r="7436" spans="5:9" x14ac:dyDescent="0.25">
      <c r="E7436" s="135"/>
      <c r="F7436" s="135"/>
      <c r="G7436" s="135"/>
      <c r="H7436" s="135"/>
      <c r="I7436" s="135"/>
    </row>
    <row r="7437" spans="5:9" x14ac:dyDescent="0.25">
      <c r="E7437" s="135"/>
      <c r="F7437" s="135"/>
      <c r="G7437" s="135"/>
      <c r="H7437" s="135"/>
      <c r="I7437" s="135"/>
    </row>
    <row r="7438" spans="5:9" x14ac:dyDescent="0.25">
      <c r="E7438" s="135"/>
      <c r="F7438" s="135"/>
      <c r="G7438" s="135"/>
      <c r="H7438" s="135"/>
      <c r="I7438" s="135"/>
    </row>
    <row r="7439" spans="5:9" x14ac:dyDescent="0.25">
      <c r="E7439" s="135"/>
      <c r="F7439" s="135"/>
      <c r="G7439" s="135"/>
      <c r="H7439" s="135"/>
      <c r="I7439" s="135"/>
    </row>
    <row r="7440" spans="5:9" x14ac:dyDescent="0.25">
      <c r="E7440" s="135"/>
      <c r="F7440" s="135"/>
      <c r="G7440" s="135"/>
      <c r="H7440" s="135"/>
      <c r="I7440" s="135"/>
    </row>
    <row r="7441" spans="5:9" x14ac:dyDescent="0.25">
      <c r="E7441" s="135"/>
      <c r="F7441" s="135"/>
      <c r="G7441" s="135"/>
      <c r="H7441" s="135"/>
      <c r="I7441" s="135"/>
    </row>
    <row r="7442" spans="5:9" x14ac:dyDescent="0.25">
      <c r="E7442" s="135"/>
      <c r="F7442" s="135"/>
      <c r="G7442" s="135"/>
      <c r="H7442" s="135"/>
      <c r="I7442" s="135"/>
    </row>
    <row r="7443" spans="5:9" x14ac:dyDescent="0.25">
      <c r="E7443" s="135"/>
      <c r="F7443" s="135"/>
      <c r="G7443" s="135"/>
      <c r="H7443" s="135"/>
      <c r="I7443" s="135"/>
    </row>
    <row r="7444" spans="5:9" x14ac:dyDescent="0.25">
      <c r="E7444" s="135"/>
      <c r="F7444" s="135"/>
      <c r="G7444" s="135"/>
      <c r="H7444" s="135"/>
      <c r="I7444" s="135"/>
    </row>
    <row r="7445" spans="5:9" x14ac:dyDescent="0.25">
      <c r="E7445" s="135"/>
      <c r="F7445" s="135"/>
      <c r="G7445" s="135"/>
      <c r="H7445" s="135"/>
      <c r="I7445" s="135"/>
    </row>
    <row r="7446" spans="5:9" x14ac:dyDescent="0.25">
      <c r="E7446" s="135"/>
      <c r="F7446" s="135"/>
      <c r="G7446" s="135"/>
      <c r="H7446" s="135"/>
      <c r="I7446" s="135"/>
    </row>
    <row r="7447" spans="5:9" x14ac:dyDescent="0.25">
      <c r="E7447" s="135"/>
      <c r="F7447" s="135"/>
      <c r="G7447" s="135"/>
      <c r="H7447" s="135"/>
      <c r="I7447" s="135"/>
    </row>
    <row r="7448" spans="5:9" x14ac:dyDescent="0.25">
      <c r="E7448" s="135"/>
      <c r="F7448" s="135"/>
      <c r="G7448" s="135"/>
      <c r="H7448" s="135"/>
      <c r="I7448" s="135"/>
    </row>
    <row r="7449" spans="5:9" x14ac:dyDescent="0.25">
      <c r="E7449" s="135"/>
      <c r="F7449" s="135"/>
      <c r="G7449" s="135"/>
      <c r="H7449" s="135"/>
      <c r="I7449" s="135"/>
    </row>
    <row r="7450" spans="5:9" x14ac:dyDescent="0.25">
      <c r="E7450" s="135"/>
      <c r="F7450" s="135"/>
      <c r="G7450" s="135"/>
      <c r="H7450" s="135"/>
      <c r="I7450" s="135"/>
    </row>
    <row r="7451" spans="5:9" x14ac:dyDescent="0.25">
      <c r="E7451" s="135"/>
      <c r="F7451" s="135"/>
      <c r="G7451" s="135"/>
      <c r="H7451" s="135"/>
      <c r="I7451" s="135"/>
    </row>
    <row r="7452" spans="5:9" x14ac:dyDescent="0.25">
      <c r="E7452" s="135"/>
      <c r="F7452" s="135"/>
      <c r="G7452" s="135"/>
      <c r="H7452" s="135"/>
      <c r="I7452" s="135"/>
    </row>
    <row r="7453" spans="5:9" x14ac:dyDescent="0.25">
      <c r="E7453" s="135"/>
      <c r="F7453" s="135"/>
      <c r="G7453" s="135"/>
      <c r="H7453" s="135"/>
      <c r="I7453" s="135"/>
    </row>
    <row r="7454" spans="5:9" x14ac:dyDescent="0.25">
      <c r="E7454" s="135"/>
      <c r="F7454" s="135"/>
      <c r="G7454" s="135"/>
      <c r="H7454" s="135"/>
      <c r="I7454" s="135"/>
    </row>
    <row r="7455" spans="5:9" x14ac:dyDescent="0.25">
      <c r="E7455" s="135"/>
      <c r="F7455" s="135"/>
      <c r="G7455" s="135"/>
      <c r="H7455" s="135"/>
      <c r="I7455" s="135"/>
    </row>
    <row r="7456" spans="5:9" x14ac:dyDescent="0.25">
      <c r="E7456" s="135"/>
      <c r="F7456" s="135"/>
      <c r="G7456" s="135"/>
      <c r="H7456" s="135"/>
      <c r="I7456" s="135"/>
    </row>
    <row r="7457" spans="5:9" x14ac:dyDescent="0.25">
      <c r="E7457" s="135"/>
      <c r="F7457" s="135"/>
      <c r="G7457" s="135"/>
      <c r="H7457" s="135"/>
      <c r="I7457" s="135"/>
    </row>
    <row r="7458" spans="5:9" x14ac:dyDescent="0.25">
      <c r="E7458" s="135"/>
      <c r="F7458" s="135"/>
      <c r="G7458" s="135"/>
      <c r="H7458" s="135"/>
      <c r="I7458" s="135"/>
    </row>
    <row r="7459" spans="5:9" x14ac:dyDescent="0.25">
      <c r="E7459" s="135"/>
      <c r="F7459" s="135"/>
      <c r="G7459" s="135"/>
      <c r="H7459" s="135"/>
      <c r="I7459" s="135"/>
    </row>
    <row r="7460" spans="5:9" x14ac:dyDescent="0.25">
      <c r="E7460" s="135"/>
      <c r="F7460" s="135"/>
      <c r="G7460" s="135"/>
      <c r="H7460" s="135"/>
      <c r="I7460" s="135"/>
    </row>
    <row r="7461" spans="5:9" x14ac:dyDescent="0.25">
      <c r="E7461" s="135"/>
      <c r="F7461" s="135"/>
      <c r="G7461" s="135"/>
      <c r="H7461" s="135"/>
      <c r="I7461" s="135"/>
    </row>
    <row r="7462" spans="5:9" x14ac:dyDescent="0.25">
      <c r="E7462" s="135"/>
      <c r="F7462" s="135"/>
      <c r="G7462" s="135"/>
      <c r="H7462" s="135"/>
      <c r="I7462" s="135"/>
    </row>
    <row r="7463" spans="5:9" x14ac:dyDescent="0.25">
      <c r="E7463" s="135"/>
      <c r="F7463" s="135"/>
      <c r="G7463" s="135"/>
      <c r="H7463" s="135"/>
      <c r="I7463" s="135"/>
    </row>
    <row r="7464" spans="5:9" x14ac:dyDescent="0.25">
      <c r="E7464" s="135"/>
      <c r="F7464" s="135"/>
      <c r="G7464" s="135"/>
      <c r="H7464" s="135"/>
      <c r="I7464" s="135"/>
    </row>
    <row r="7465" spans="5:9" x14ac:dyDescent="0.25">
      <c r="E7465" s="135"/>
      <c r="F7465" s="135"/>
      <c r="G7465" s="135"/>
      <c r="H7465" s="135"/>
      <c r="I7465" s="135"/>
    </row>
    <row r="7466" spans="5:9" x14ac:dyDescent="0.25">
      <c r="E7466" s="135"/>
      <c r="F7466" s="135"/>
      <c r="G7466" s="135"/>
      <c r="H7466" s="135"/>
      <c r="I7466" s="135"/>
    </row>
    <row r="7467" spans="5:9" x14ac:dyDescent="0.25">
      <c r="E7467" s="135"/>
      <c r="F7467" s="135"/>
      <c r="G7467" s="135"/>
      <c r="H7467" s="135"/>
      <c r="I7467" s="135"/>
    </row>
    <row r="7468" spans="5:9" x14ac:dyDescent="0.25">
      <c r="E7468" s="135"/>
      <c r="F7468" s="135"/>
      <c r="G7468" s="135"/>
      <c r="H7468" s="135"/>
      <c r="I7468" s="135"/>
    </row>
    <row r="7469" spans="5:9" x14ac:dyDescent="0.25">
      <c r="E7469" s="135"/>
      <c r="F7469" s="135"/>
      <c r="G7469" s="135"/>
      <c r="H7469" s="135"/>
      <c r="I7469" s="135"/>
    </row>
    <row r="7470" spans="5:9" x14ac:dyDescent="0.25">
      <c r="E7470" s="135"/>
      <c r="F7470" s="135"/>
      <c r="G7470" s="135"/>
      <c r="H7470" s="135"/>
      <c r="I7470" s="135"/>
    </row>
    <row r="7471" spans="5:9" x14ac:dyDescent="0.25">
      <c r="E7471" s="135"/>
      <c r="F7471" s="135"/>
      <c r="G7471" s="135"/>
      <c r="H7471" s="135"/>
      <c r="I7471" s="135"/>
    </row>
    <row r="7472" spans="5:9" x14ac:dyDescent="0.25">
      <c r="E7472" s="135"/>
      <c r="F7472" s="135"/>
      <c r="G7472" s="135"/>
      <c r="H7472" s="135"/>
      <c r="I7472" s="135"/>
    </row>
    <row r="7473" spans="5:9" x14ac:dyDescent="0.25">
      <c r="E7473" s="135"/>
      <c r="F7473" s="135"/>
      <c r="G7473" s="135"/>
      <c r="H7473" s="135"/>
      <c r="I7473" s="135"/>
    </row>
    <row r="7474" spans="5:9" x14ac:dyDescent="0.25">
      <c r="E7474" s="135"/>
      <c r="F7474" s="135"/>
      <c r="G7474" s="135"/>
      <c r="H7474" s="135"/>
      <c r="I7474" s="135"/>
    </row>
    <row r="7475" spans="5:9" x14ac:dyDescent="0.25">
      <c r="E7475" s="135"/>
      <c r="F7475" s="135"/>
      <c r="G7475" s="135"/>
      <c r="H7475" s="135"/>
      <c r="I7475" s="135"/>
    </row>
    <row r="7476" spans="5:9" x14ac:dyDescent="0.25">
      <c r="E7476" s="135"/>
      <c r="F7476" s="135"/>
      <c r="G7476" s="135"/>
      <c r="H7476" s="135"/>
      <c r="I7476" s="135"/>
    </row>
    <row r="7477" spans="5:9" x14ac:dyDescent="0.25">
      <c r="E7477" s="135"/>
      <c r="F7477" s="135"/>
      <c r="G7477" s="135"/>
      <c r="H7477" s="135"/>
      <c r="I7477" s="135"/>
    </row>
    <row r="7478" spans="5:9" x14ac:dyDescent="0.25">
      <c r="E7478" s="135"/>
      <c r="F7478" s="135"/>
      <c r="G7478" s="135"/>
      <c r="H7478" s="135"/>
      <c r="I7478" s="135"/>
    </row>
    <row r="7479" spans="5:9" x14ac:dyDescent="0.25">
      <c r="E7479" s="135"/>
      <c r="F7479" s="135"/>
      <c r="G7479" s="135"/>
      <c r="H7479" s="135"/>
      <c r="I7479" s="135"/>
    </row>
    <row r="7480" spans="5:9" x14ac:dyDescent="0.25">
      <c r="E7480" s="135"/>
      <c r="F7480" s="135"/>
      <c r="G7480" s="135"/>
      <c r="H7480" s="135"/>
      <c r="I7480" s="135"/>
    </row>
    <row r="7481" spans="5:9" x14ac:dyDescent="0.25">
      <c r="E7481" s="135"/>
      <c r="F7481" s="135"/>
      <c r="G7481" s="135"/>
      <c r="H7481" s="135"/>
      <c r="I7481" s="135"/>
    </row>
    <row r="7482" spans="5:9" x14ac:dyDescent="0.25">
      <c r="E7482" s="135"/>
      <c r="F7482" s="135"/>
      <c r="G7482" s="135"/>
      <c r="H7482" s="135"/>
      <c r="I7482" s="135"/>
    </row>
    <row r="7483" spans="5:9" x14ac:dyDescent="0.25">
      <c r="E7483" s="135"/>
      <c r="F7483" s="135"/>
      <c r="G7483" s="135"/>
      <c r="H7483" s="135"/>
      <c r="I7483" s="135"/>
    </row>
    <row r="7484" spans="5:9" x14ac:dyDescent="0.25">
      <c r="E7484" s="135"/>
      <c r="F7484" s="135"/>
      <c r="G7484" s="135"/>
      <c r="H7484" s="135"/>
      <c r="I7484" s="135"/>
    </row>
    <row r="7485" spans="5:9" x14ac:dyDescent="0.25">
      <c r="E7485" s="135"/>
      <c r="F7485" s="135"/>
      <c r="G7485" s="135"/>
      <c r="H7485" s="135"/>
      <c r="I7485" s="135"/>
    </row>
    <row r="7486" spans="5:9" x14ac:dyDescent="0.25">
      <c r="E7486" s="135"/>
      <c r="F7486" s="135"/>
      <c r="G7486" s="135"/>
      <c r="H7486" s="135"/>
      <c r="I7486" s="135"/>
    </row>
    <row r="7487" spans="5:9" x14ac:dyDescent="0.25">
      <c r="E7487" s="135"/>
      <c r="F7487" s="135"/>
      <c r="G7487" s="135"/>
      <c r="H7487" s="135"/>
      <c r="I7487" s="135"/>
    </row>
    <row r="7488" spans="5:9" x14ac:dyDescent="0.25">
      <c r="E7488" s="135"/>
      <c r="F7488" s="135"/>
      <c r="G7488" s="135"/>
      <c r="H7488" s="135"/>
      <c r="I7488" s="135"/>
    </row>
    <row r="7489" spans="5:9" x14ac:dyDescent="0.25">
      <c r="E7489" s="135"/>
      <c r="F7489" s="135"/>
      <c r="G7489" s="135"/>
      <c r="H7489" s="135"/>
      <c r="I7489" s="135"/>
    </row>
    <row r="7490" spans="5:9" x14ac:dyDescent="0.25">
      <c r="E7490" s="135"/>
      <c r="F7490" s="135"/>
      <c r="G7490" s="135"/>
      <c r="H7490" s="135"/>
      <c r="I7490" s="135"/>
    </row>
    <row r="7491" spans="5:9" x14ac:dyDescent="0.25">
      <c r="E7491" s="135"/>
      <c r="F7491" s="135"/>
      <c r="G7491" s="135"/>
      <c r="H7491" s="135"/>
      <c r="I7491" s="135"/>
    </row>
    <row r="7492" spans="5:9" x14ac:dyDescent="0.25">
      <c r="E7492" s="135"/>
      <c r="F7492" s="135"/>
      <c r="G7492" s="135"/>
      <c r="H7492" s="135"/>
      <c r="I7492" s="135"/>
    </row>
    <row r="7493" spans="5:9" x14ac:dyDescent="0.25">
      <c r="E7493" s="135"/>
      <c r="F7493" s="135"/>
      <c r="G7493" s="135"/>
      <c r="H7493" s="135"/>
      <c r="I7493" s="135"/>
    </row>
    <row r="7494" spans="5:9" x14ac:dyDescent="0.25">
      <c r="E7494" s="135"/>
      <c r="F7494" s="135"/>
      <c r="G7494" s="135"/>
      <c r="H7494" s="135"/>
      <c r="I7494" s="135"/>
    </row>
    <row r="7495" spans="5:9" x14ac:dyDescent="0.25">
      <c r="E7495" s="135"/>
      <c r="F7495" s="135"/>
      <c r="G7495" s="135"/>
      <c r="H7495" s="135"/>
      <c r="I7495" s="135"/>
    </row>
    <row r="7496" spans="5:9" x14ac:dyDescent="0.25">
      <c r="E7496" s="135"/>
      <c r="F7496" s="135"/>
      <c r="G7496" s="135"/>
      <c r="H7496" s="135"/>
      <c r="I7496" s="135"/>
    </row>
    <row r="7497" spans="5:9" x14ac:dyDescent="0.25">
      <c r="E7497" s="135"/>
      <c r="F7497" s="135"/>
      <c r="G7497" s="135"/>
      <c r="H7497" s="135"/>
      <c r="I7497" s="135"/>
    </row>
    <row r="7498" spans="5:9" x14ac:dyDescent="0.25">
      <c r="E7498" s="135"/>
      <c r="F7498" s="135"/>
      <c r="G7498" s="135"/>
      <c r="H7498" s="135"/>
      <c r="I7498" s="135"/>
    </row>
    <row r="7499" spans="5:9" x14ac:dyDescent="0.25">
      <c r="E7499" s="135"/>
      <c r="F7499" s="135"/>
      <c r="G7499" s="135"/>
      <c r="H7499" s="135"/>
      <c r="I7499" s="135"/>
    </row>
    <row r="7500" spans="5:9" x14ac:dyDescent="0.25">
      <c r="E7500" s="135"/>
      <c r="F7500" s="135"/>
      <c r="G7500" s="135"/>
      <c r="H7500" s="135"/>
      <c r="I7500" s="135"/>
    </row>
    <row r="7501" spans="5:9" x14ac:dyDescent="0.25">
      <c r="E7501" s="135"/>
      <c r="F7501" s="135"/>
      <c r="G7501" s="135"/>
      <c r="H7501" s="135"/>
      <c r="I7501" s="135"/>
    </row>
    <row r="7502" spans="5:9" x14ac:dyDescent="0.25">
      <c r="E7502" s="135"/>
      <c r="F7502" s="135"/>
      <c r="G7502" s="135"/>
      <c r="H7502" s="135"/>
      <c r="I7502" s="135"/>
    </row>
    <row r="7503" spans="5:9" x14ac:dyDescent="0.25">
      <c r="E7503" s="135"/>
      <c r="F7503" s="135"/>
      <c r="G7503" s="135"/>
      <c r="H7503" s="135"/>
      <c r="I7503" s="135"/>
    </row>
    <row r="7504" spans="5:9" x14ac:dyDescent="0.25">
      <c r="E7504" s="135"/>
      <c r="F7504" s="135"/>
      <c r="G7504" s="135"/>
      <c r="H7504" s="135"/>
      <c r="I7504" s="135"/>
    </row>
    <row r="7505" spans="5:9" x14ac:dyDescent="0.25">
      <c r="E7505" s="135"/>
      <c r="F7505" s="135"/>
      <c r="G7505" s="135"/>
      <c r="H7505" s="135"/>
      <c r="I7505" s="135"/>
    </row>
    <row r="7506" spans="5:9" x14ac:dyDescent="0.25">
      <c r="E7506" s="135"/>
      <c r="F7506" s="135"/>
      <c r="G7506" s="135"/>
      <c r="H7506" s="135"/>
      <c r="I7506" s="135"/>
    </row>
    <row r="7507" spans="5:9" x14ac:dyDescent="0.25">
      <c r="E7507" s="135"/>
      <c r="F7507" s="135"/>
      <c r="G7507" s="135"/>
      <c r="H7507" s="135"/>
      <c r="I7507" s="135"/>
    </row>
    <row r="7508" spans="5:9" x14ac:dyDescent="0.25">
      <c r="E7508" s="135"/>
      <c r="F7508" s="135"/>
      <c r="G7508" s="135"/>
      <c r="H7508" s="135"/>
      <c r="I7508" s="135"/>
    </row>
    <row r="7509" spans="5:9" x14ac:dyDescent="0.25">
      <c r="E7509" s="135"/>
      <c r="F7509" s="135"/>
      <c r="G7509" s="135"/>
      <c r="H7509" s="135"/>
      <c r="I7509" s="135"/>
    </row>
    <row r="7510" spans="5:9" x14ac:dyDescent="0.25">
      <c r="E7510" s="135"/>
      <c r="F7510" s="135"/>
      <c r="G7510" s="135"/>
      <c r="H7510" s="135"/>
      <c r="I7510" s="135"/>
    </row>
    <row r="7511" spans="5:9" x14ac:dyDescent="0.25">
      <c r="E7511" s="135"/>
      <c r="F7511" s="135"/>
      <c r="G7511" s="135"/>
      <c r="H7511" s="135"/>
      <c r="I7511" s="135"/>
    </row>
    <row r="7512" spans="5:9" x14ac:dyDescent="0.25">
      <c r="E7512" s="135"/>
      <c r="F7512" s="135"/>
      <c r="G7512" s="135"/>
      <c r="H7512" s="135"/>
      <c r="I7512" s="135"/>
    </row>
    <row r="7513" spans="5:9" x14ac:dyDescent="0.25">
      <c r="E7513" s="135"/>
      <c r="F7513" s="135"/>
      <c r="G7513" s="135"/>
      <c r="H7513" s="135"/>
      <c r="I7513" s="135"/>
    </row>
    <row r="7514" spans="5:9" x14ac:dyDescent="0.25">
      <c r="E7514" s="135"/>
      <c r="F7514" s="135"/>
      <c r="G7514" s="135"/>
      <c r="H7514" s="135"/>
      <c r="I7514" s="135"/>
    </row>
    <row r="7515" spans="5:9" x14ac:dyDescent="0.25">
      <c r="E7515" s="135"/>
      <c r="F7515" s="135"/>
      <c r="G7515" s="135"/>
      <c r="H7515" s="135"/>
      <c r="I7515" s="135"/>
    </row>
    <row r="7516" spans="5:9" x14ac:dyDescent="0.25">
      <c r="E7516" s="135"/>
      <c r="F7516" s="135"/>
      <c r="G7516" s="135"/>
      <c r="H7516" s="135"/>
      <c r="I7516" s="135"/>
    </row>
    <row r="7517" spans="5:9" x14ac:dyDescent="0.25">
      <c r="E7517" s="135"/>
      <c r="F7517" s="135"/>
      <c r="G7517" s="135"/>
      <c r="H7517" s="135"/>
      <c r="I7517" s="135"/>
    </row>
    <row r="7518" spans="5:9" x14ac:dyDescent="0.25">
      <c r="E7518" s="135"/>
      <c r="F7518" s="135"/>
      <c r="G7518" s="135"/>
      <c r="H7518" s="135"/>
      <c r="I7518" s="135"/>
    </row>
    <row r="7519" spans="5:9" x14ac:dyDescent="0.25">
      <c r="E7519" s="135"/>
      <c r="F7519" s="135"/>
      <c r="G7519" s="135"/>
      <c r="H7519" s="135"/>
      <c r="I7519" s="135"/>
    </row>
    <row r="7520" spans="5:9" x14ac:dyDescent="0.25">
      <c r="E7520" s="135"/>
      <c r="F7520" s="135"/>
      <c r="G7520" s="135"/>
      <c r="H7520" s="135"/>
      <c r="I7520" s="135"/>
    </row>
    <row r="7521" spans="5:9" x14ac:dyDescent="0.25">
      <c r="E7521" s="135"/>
      <c r="F7521" s="135"/>
      <c r="G7521" s="135"/>
      <c r="H7521" s="135"/>
      <c r="I7521" s="135"/>
    </row>
    <row r="7522" spans="5:9" x14ac:dyDescent="0.25">
      <c r="E7522" s="135"/>
      <c r="F7522" s="135"/>
      <c r="G7522" s="135"/>
      <c r="H7522" s="135"/>
      <c r="I7522" s="135"/>
    </row>
    <row r="7523" spans="5:9" x14ac:dyDescent="0.25">
      <c r="E7523" s="135"/>
      <c r="F7523" s="135"/>
      <c r="G7523" s="135"/>
      <c r="H7523" s="135"/>
      <c r="I7523" s="135"/>
    </row>
    <row r="7524" spans="5:9" x14ac:dyDescent="0.25">
      <c r="E7524" s="135"/>
      <c r="F7524" s="135"/>
      <c r="G7524" s="135"/>
      <c r="H7524" s="135"/>
      <c r="I7524" s="135"/>
    </row>
    <row r="7525" spans="5:9" x14ac:dyDescent="0.25">
      <c r="E7525" s="135"/>
      <c r="F7525" s="135"/>
      <c r="G7525" s="135"/>
      <c r="H7525" s="135"/>
      <c r="I7525" s="135"/>
    </row>
    <row r="7526" spans="5:9" x14ac:dyDescent="0.25">
      <c r="E7526" s="135"/>
      <c r="F7526" s="135"/>
      <c r="G7526" s="135"/>
      <c r="H7526" s="135"/>
      <c r="I7526" s="135"/>
    </row>
    <row r="7527" spans="5:9" x14ac:dyDescent="0.25">
      <c r="E7527" s="135"/>
      <c r="F7527" s="135"/>
      <c r="G7527" s="135"/>
      <c r="H7527" s="135"/>
      <c r="I7527" s="135"/>
    </row>
    <row r="7528" spans="5:9" x14ac:dyDescent="0.25">
      <c r="E7528" s="135"/>
      <c r="F7528" s="135"/>
      <c r="G7528" s="135"/>
      <c r="H7528" s="135"/>
      <c r="I7528" s="135"/>
    </row>
    <row r="7529" spans="5:9" x14ac:dyDescent="0.25">
      <c r="E7529" s="135"/>
      <c r="F7529" s="135"/>
      <c r="G7529" s="135"/>
      <c r="H7529" s="135"/>
      <c r="I7529" s="135"/>
    </row>
    <row r="7530" spans="5:9" x14ac:dyDescent="0.25">
      <c r="E7530" s="135"/>
      <c r="F7530" s="135"/>
      <c r="G7530" s="135"/>
      <c r="H7530" s="135"/>
      <c r="I7530" s="135"/>
    </row>
    <row r="7531" spans="5:9" x14ac:dyDescent="0.25">
      <c r="E7531" s="135"/>
      <c r="F7531" s="135"/>
      <c r="G7531" s="135"/>
      <c r="H7531" s="135"/>
      <c r="I7531" s="135"/>
    </row>
    <row r="7532" spans="5:9" x14ac:dyDescent="0.25">
      <c r="E7532" s="135"/>
      <c r="F7532" s="135"/>
      <c r="G7532" s="135"/>
      <c r="H7532" s="135"/>
      <c r="I7532" s="135"/>
    </row>
    <row r="7533" spans="5:9" x14ac:dyDescent="0.25">
      <c r="E7533" s="135"/>
      <c r="F7533" s="135"/>
      <c r="G7533" s="135"/>
      <c r="H7533" s="135"/>
      <c r="I7533" s="135"/>
    </row>
    <row r="7534" spans="5:9" x14ac:dyDescent="0.25">
      <c r="E7534" s="135"/>
      <c r="F7534" s="135"/>
      <c r="G7534" s="135"/>
      <c r="H7534" s="135"/>
      <c r="I7534" s="135"/>
    </row>
    <row r="7535" spans="5:9" x14ac:dyDescent="0.25">
      <c r="E7535" s="135"/>
      <c r="F7535" s="135"/>
      <c r="G7535" s="135"/>
      <c r="H7535" s="135"/>
      <c r="I7535" s="135"/>
    </row>
    <row r="7536" spans="5:9" x14ac:dyDescent="0.25">
      <c r="E7536" s="135"/>
      <c r="F7536" s="135"/>
      <c r="G7536" s="135"/>
      <c r="H7536" s="135"/>
      <c r="I7536" s="135"/>
    </row>
    <row r="7537" spans="5:9" x14ac:dyDescent="0.25">
      <c r="E7537" s="135"/>
      <c r="F7537" s="135"/>
      <c r="G7537" s="135"/>
      <c r="H7537" s="135"/>
      <c r="I7537" s="135"/>
    </row>
    <row r="7538" spans="5:9" x14ac:dyDescent="0.25">
      <c r="E7538" s="135"/>
      <c r="F7538" s="135"/>
      <c r="G7538" s="135"/>
      <c r="H7538" s="135"/>
      <c r="I7538" s="135"/>
    </row>
    <row r="7539" spans="5:9" x14ac:dyDescent="0.25">
      <c r="E7539" s="135"/>
      <c r="F7539" s="135"/>
      <c r="G7539" s="135"/>
      <c r="H7539" s="135"/>
      <c r="I7539" s="135"/>
    </row>
    <row r="7540" spans="5:9" x14ac:dyDescent="0.25">
      <c r="E7540" s="135"/>
      <c r="F7540" s="135"/>
      <c r="G7540" s="135"/>
      <c r="H7540" s="135"/>
      <c r="I7540" s="135"/>
    </row>
    <row r="7541" spans="5:9" x14ac:dyDescent="0.25">
      <c r="E7541" s="135"/>
      <c r="F7541" s="135"/>
      <c r="G7541" s="135"/>
      <c r="H7541" s="135"/>
      <c r="I7541" s="135"/>
    </row>
    <row r="7542" spans="5:9" x14ac:dyDescent="0.25">
      <c r="E7542" s="135"/>
      <c r="F7542" s="135"/>
      <c r="G7542" s="135"/>
      <c r="H7542" s="135"/>
      <c r="I7542" s="135"/>
    </row>
    <row r="7543" spans="5:9" x14ac:dyDescent="0.25">
      <c r="E7543" s="135"/>
      <c r="F7543" s="135"/>
      <c r="G7543" s="135"/>
      <c r="H7543" s="135"/>
      <c r="I7543" s="135"/>
    </row>
    <row r="7544" spans="5:9" x14ac:dyDescent="0.25">
      <c r="E7544" s="135"/>
      <c r="F7544" s="135"/>
      <c r="G7544" s="135"/>
      <c r="H7544" s="135"/>
      <c r="I7544" s="135"/>
    </row>
    <row r="7545" spans="5:9" x14ac:dyDescent="0.25">
      <c r="E7545" s="135"/>
      <c r="F7545" s="135"/>
      <c r="G7545" s="135"/>
      <c r="H7545" s="135"/>
      <c r="I7545" s="135"/>
    </row>
    <row r="7546" spans="5:9" x14ac:dyDescent="0.25">
      <c r="E7546" s="135"/>
      <c r="F7546" s="135"/>
      <c r="G7546" s="135"/>
      <c r="H7546" s="135"/>
      <c r="I7546" s="135"/>
    </row>
    <row r="7547" spans="5:9" x14ac:dyDescent="0.25">
      <c r="E7547" s="135"/>
      <c r="F7547" s="135"/>
      <c r="G7547" s="135"/>
      <c r="H7547" s="135"/>
      <c r="I7547" s="135"/>
    </row>
    <row r="7548" spans="5:9" x14ac:dyDescent="0.25">
      <c r="E7548" s="135"/>
      <c r="F7548" s="135"/>
      <c r="G7548" s="135"/>
      <c r="H7548" s="135"/>
      <c r="I7548" s="135"/>
    </row>
    <row r="7549" spans="5:9" x14ac:dyDescent="0.25">
      <c r="E7549" s="135"/>
      <c r="F7549" s="135"/>
      <c r="G7549" s="135"/>
      <c r="H7549" s="135"/>
      <c r="I7549" s="135"/>
    </row>
    <row r="7550" spans="5:9" x14ac:dyDescent="0.25">
      <c r="E7550" s="135"/>
      <c r="F7550" s="135"/>
      <c r="G7550" s="135"/>
      <c r="H7550" s="135"/>
      <c r="I7550" s="135"/>
    </row>
    <row r="7551" spans="5:9" x14ac:dyDescent="0.25">
      <c r="E7551" s="135"/>
      <c r="F7551" s="135"/>
      <c r="G7551" s="135"/>
      <c r="H7551" s="135"/>
      <c r="I7551" s="135"/>
    </row>
    <row r="7552" spans="5:9" x14ac:dyDescent="0.25">
      <c r="E7552" s="135"/>
      <c r="F7552" s="135"/>
      <c r="G7552" s="135"/>
      <c r="H7552" s="135"/>
      <c r="I7552" s="135"/>
    </row>
    <row r="7553" spans="5:9" x14ac:dyDescent="0.25">
      <c r="E7553" s="135"/>
      <c r="F7553" s="135"/>
      <c r="G7553" s="135"/>
      <c r="H7553" s="135"/>
      <c r="I7553" s="135"/>
    </row>
    <row r="7554" spans="5:9" x14ac:dyDescent="0.25">
      <c r="E7554" s="135"/>
      <c r="F7554" s="135"/>
      <c r="G7554" s="135"/>
      <c r="H7554" s="135"/>
      <c r="I7554" s="135"/>
    </row>
    <row r="7555" spans="5:9" x14ac:dyDescent="0.25">
      <c r="E7555" s="135"/>
      <c r="F7555" s="135"/>
      <c r="G7555" s="135"/>
      <c r="H7555" s="135"/>
      <c r="I7555" s="135"/>
    </row>
    <row r="7556" spans="5:9" x14ac:dyDescent="0.25">
      <c r="E7556" s="135"/>
      <c r="F7556" s="135"/>
      <c r="G7556" s="135"/>
      <c r="H7556" s="135"/>
      <c r="I7556" s="135"/>
    </row>
    <row r="7557" spans="5:9" x14ac:dyDescent="0.25">
      <c r="E7557" s="135"/>
      <c r="F7557" s="135"/>
      <c r="G7557" s="135"/>
      <c r="H7557" s="135"/>
      <c r="I7557" s="135"/>
    </row>
    <row r="7558" spans="5:9" x14ac:dyDescent="0.25">
      <c r="E7558" s="135"/>
      <c r="F7558" s="135"/>
      <c r="G7558" s="135"/>
      <c r="H7558" s="135"/>
      <c r="I7558" s="135"/>
    </row>
    <row r="7559" spans="5:9" x14ac:dyDescent="0.25">
      <c r="E7559" s="135"/>
      <c r="F7559" s="135"/>
      <c r="G7559" s="135"/>
      <c r="H7559" s="135"/>
      <c r="I7559" s="135"/>
    </row>
    <row r="7560" spans="5:9" x14ac:dyDescent="0.25">
      <c r="E7560" s="135"/>
      <c r="F7560" s="135"/>
      <c r="G7560" s="135"/>
      <c r="H7560" s="135"/>
      <c r="I7560" s="135"/>
    </row>
    <row r="7561" spans="5:9" x14ac:dyDescent="0.25">
      <c r="E7561" s="135"/>
      <c r="F7561" s="135"/>
      <c r="G7561" s="135"/>
      <c r="H7561" s="135"/>
      <c r="I7561" s="135"/>
    </row>
    <row r="7562" spans="5:9" x14ac:dyDescent="0.25">
      <c r="E7562" s="135"/>
      <c r="F7562" s="135"/>
      <c r="G7562" s="135"/>
      <c r="H7562" s="135"/>
      <c r="I7562" s="135"/>
    </row>
    <row r="7563" spans="5:9" x14ac:dyDescent="0.25">
      <c r="E7563" s="135"/>
      <c r="F7563" s="135"/>
      <c r="G7563" s="135"/>
      <c r="H7563" s="135"/>
      <c r="I7563" s="135"/>
    </row>
    <row r="7564" spans="5:9" x14ac:dyDescent="0.25">
      <c r="E7564" s="135"/>
      <c r="F7564" s="135"/>
      <c r="G7564" s="135"/>
      <c r="H7564" s="135"/>
      <c r="I7564" s="135"/>
    </row>
    <row r="7565" spans="5:9" x14ac:dyDescent="0.25">
      <c r="E7565" s="135"/>
      <c r="F7565" s="135"/>
      <c r="G7565" s="135"/>
      <c r="H7565" s="135"/>
      <c r="I7565" s="135"/>
    </row>
    <row r="7566" spans="5:9" x14ac:dyDescent="0.25">
      <c r="E7566" s="135"/>
      <c r="F7566" s="135"/>
      <c r="G7566" s="135"/>
      <c r="H7566" s="135"/>
      <c r="I7566" s="135"/>
    </row>
    <row r="7567" spans="5:9" x14ac:dyDescent="0.25">
      <c r="E7567" s="135"/>
      <c r="F7567" s="135"/>
      <c r="G7567" s="135"/>
      <c r="H7567" s="135"/>
      <c r="I7567" s="135"/>
    </row>
    <row r="7568" spans="5:9" x14ac:dyDescent="0.25">
      <c r="E7568" s="135"/>
      <c r="F7568" s="135"/>
      <c r="G7568" s="135"/>
      <c r="H7568" s="135"/>
      <c r="I7568" s="135"/>
    </row>
    <row r="7569" spans="5:9" x14ac:dyDescent="0.25">
      <c r="E7569" s="135"/>
      <c r="F7569" s="135"/>
      <c r="G7569" s="135"/>
      <c r="H7569" s="135"/>
      <c r="I7569" s="135"/>
    </row>
    <row r="7570" spans="5:9" x14ac:dyDescent="0.25">
      <c r="E7570" s="135"/>
      <c r="F7570" s="135"/>
      <c r="G7570" s="135"/>
      <c r="H7570" s="135"/>
      <c r="I7570" s="135"/>
    </row>
    <row r="7571" spans="5:9" x14ac:dyDescent="0.25">
      <c r="E7571" s="135"/>
      <c r="F7571" s="135"/>
      <c r="G7571" s="135"/>
      <c r="H7571" s="135"/>
      <c r="I7571" s="135"/>
    </row>
    <row r="7572" spans="5:9" x14ac:dyDescent="0.25">
      <c r="E7572" s="135"/>
      <c r="F7572" s="135"/>
      <c r="G7572" s="135"/>
      <c r="H7572" s="135"/>
      <c r="I7572" s="135"/>
    </row>
    <row r="7573" spans="5:9" x14ac:dyDescent="0.25">
      <c r="E7573" s="135"/>
      <c r="F7573" s="135"/>
      <c r="G7573" s="135"/>
      <c r="H7573" s="135"/>
      <c r="I7573" s="135"/>
    </row>
    <row r="7574" spans="5:9" x14ac:dyDescent="0.25">
      <c r="E7574" s="135"/>
      <c r="F7574" s="135"/>
      <c r="G7574" s="135"/>
      <c r="H7574" s="135"/>
      <c r="I7574" s="135"/>
    </row>
    <row r="7575" spans="5:9" x14ac:dyDescent="0.25">
      <c r="E7575" s="135"/>
      <c r="F7575" s="135"/>
      <c r="G7575" s="135"/>
      <c r="H7575" s="135"/>
      <c r="I7575" s="135"/>
    </row>
    <row r="7576" spans="5:9" x14ac:dyDescent="0.25">
      <c r="E7576" s="135"/>
      <c r="F7576" s="135"/>
      <c r="G7576" s="135"/>
      <c r="H7576" s="135"/>
      <c r="I7576" s="135"/>
    </row>
    <row r="7577" spans="5:9" x14ac:dyDescent="0.25">
      <c r="E7577" s="135"/>
      <c r="F7577" s="135"/>
      <c r="G7577" s="135"/>
      <c r="H7577" s="135"/>
      <c r="I7577" s="135"/>
    </row>
    <row r="7578" spans="5:9" x14ac:dyDescent="0.25">
      <c r="E7578" s="135"/>
      <c r="F7578" s="135"/>
      <c r="G7578" s="135"/>
      <c r="H7578" s="135"/>
      <c r="I7578" s="135"/>
    </row>
    <row r="7579" spans="5:9" x14ac:dyDescent="0.25">
      <c r="E7579" s="135"/>
      <c r="F7579" s="135"/>
      <c r="G7579" s="135"/>
      <c r="H7579" s="135"/>
      <c r="I7579" s="135"/>
    </row>
    <row r="7580" spans="5:9" x14ac:dyDescent="0.25">
      <c r="E7580" s="135"/>
      <c r="F7580" s="135"/>
      <c r="G7580" s="135"/>
      <c r="H7580" s="135"/>
      <c r="I7580" s="135"/>
    </row>
    <row r="7581" spans="5:9" x14ac:dyDescent="0.25">
      <c r="E7581" s="135"/>
      <c r="F7581" s="135"/>
      <c r="G7581" s="135"/>
      <c r="H7581" s="135"/>
      <c r="I7581" s="135"/>
    </row>
    <row r="7582" spans="5:9" x14ac:dyDescent="0.25">
      <c r="E7582" s="135"/>
      <c r="F7582" s="135"/>
      <c r="G7582" s="135"/>
      <c r="H7582" s="135"/>
      <c r="I7582" s="135"/>
    </row>
    <row r="7583" spans="5:9" x14ac:dyDescent="0.25">
      <c r="E7583" s="135"/>
      <c r="F7583" s="135"/>
      <c r="G7583" s="135"/>
      <c r="H7583" s="135"/>
      <c r="I7583" s="135"/>
    </row>
    <row r="7584" spans="5:9" x14ac:dyDescent="0.25">
      <c r="E7584" s="135"/>
      <c r="F7584" s="135"/>
      <c r="G7584" s="135"/>
      <c r="H7584" s="135"/>
      <c r="I7584" s="135"/>
    </row>
    <row r="7585" spans="5:9" x14ac:dyDescent="0.25">
      <c r="E7585" s="135"/>
      <c r="F7585" s="135"/>
      <c r="G7585" s="135"/>
      <c r="H7585" s="135"/>
      <c r="I7585" s="135"/>
    </row>
    <row r="7586" spans="5:9" x14ac:dyDescent="0.25">
      <c r="E7586" s="135"/>
      <c r="F7586" s="135"/>
      <c r="G7586" s="135"/>
      <c r="H7586" s="135"/>
      <c r="I7586" s="135"/>
    </row>
    <row r="7587" spans="5:9" x14ac:dyDescent="0.25">
      <c r="E7587" s="135"/>
      <c r="F7587" s="135"/>
      <c r="G7587" s="135"/>
      <c r="H7587" s="135"/>
      <c r="I7587" s="135"/>
    </row>
    <row r="7588" spans="5:9" x14ac:dyDescent="0.25">
      <c r="E7588" s="135"/>
      <c r="F7588" s="135"/>
      <c r="G7588" s="135"/>
      <c r="H7588" s="135"/>
      <c r="I7588" s="135"/>
    </row>
    <row r="7589" spans="5:9" x14ac:dyDescent="0.25">
      <c r="E7589" s="135"/>
      <c r="F7589" s="135"/>
      <c r="G7589" s="135"/>
      <c r="H7589" s="135"/>
      <c r="I7589" s="135"/>
    </row>
    <row r="7590" spans="5:9" x14ac:dyDescent="0.25">
      <c r="E7590" s="135"/>
      <c r="F7590" s="135"/>
      <c r="G7590" s="135"/>
      <c r="H7590" s="135"/>
      <c r="I7590" s="135"/>
    </row>
    <row r="7591" spans="5:9" x14ac:dyDescent="0.25">
      <c r="E7591" s="135"/>
      <c r="F7591" s="135"/>
      <c r="G7591" s="135"/>
      <c r="H7591" s="135"/>
      <c r="I7591" s="135"/>
    </row>
    <row r="7592" spans="5:9" x14ac:dyDescent="0.25">
      <c r="E7592" s="135"/>
      <c r="F7592" s="135"/>
      <c r="G7592" s="135"/>
      <c r="H7592" s="135"/>
      <c r="I7592" s="135"/>
    </row>
    <row r="7593" spans="5:9" x14ac:dyDescent="0.25">
      <c r="E7593" s="135"/>
      <c r="F7593" s="135"/>
      <c r="G7593" s="135"/>
      <c r="H7593" s="135"/>
      <c r="I7593" s="135"/>
    </row>
    <row r="7594" spans="5:9" x14ac:dyDescent="0.25">
      <c r="E7594" s="135"/>
      <c r="F7594" s="135"/>
      <c r="G7594" s="135"/>
      <c r="H7594" s="135"/>
      <c r="I7594" s="135"/>
    </row>
    <row r="7595" spans="5:9" x14ac:dyDescent="0.25">
      <c r="E7595" s="135"/>
      <c r="F7595" s="135"/>
      <c r="G7595" s="135"/>
      <c r="H7595" s="135"/>
      <c r="I7595" s="135"/>
    </row>
    <row r="7596" spans="5:9" x14ac:dyDescent="0.25">
      <c r="E7596" s="135"/>
      <c r="F7596" s="135"/>
      <c r="G7596" s="135"/>
      <c r="H7596" s="135"/>
      <c r="I7596" s="135"/>
    </row>
    <row r="7597" spans="5:9" x14ac:dyDescent="0.25">
      <c r="E7597" s="135"/>
      <c r="F7597" s="135"/>
      <c r="G7597" s="135"/>
      <c r="H7597" s="135"/>
      <c r="I7597" s="135"/>
    </row>
    <row r="7598" spans="5:9" x14ac:dyDescent="0.25">
      <c r="E7598" s="135"/>
      <c r="F7598" s="135"/>
      <c r="G7598" s="135"/>
      <c r="H7598" s="135"/>
      <c r="I7598" s="135"/>
    </row>
    <row r="7599" spans="5:9" x14ac:dyDescent="0.25">
      <c r="E7599" s="135"/>
      <c r="F7599" s="135"/>
      <c r="G7599" s="135"/>
      <c r="H7599" s="135"/>
      <c r="I7599" s="135"/>
    </row>
    <row r="7600" spans="5:9" x14ac:dyDescent="0.25">
      <c r="E7600" s="135"/>
      <c r="F7600" s="135"/>
      <c r="G7600" s="135"/>
      <c r="H7600" s="135"/>
      <c r="I7600" s="135"/>
    </row>
    <row r="7601" spans="5:9" x14ac:dyDescent="0.25">
      <c r="E7601" s="135"/>
      <c r="F7601" s="135"/>
      <c r="G7601" s="135"/>
      <c r="H7601" s="135"/>
      <c r="I7601" s="135"/>
    </row>
    <row r="7602" spans="5:9" x14ac:dyDescent="0.25">
      <c r="E7602" s="135"/>
      <c r="F7602" s="135"/>
      <c r="G7602" s="135"/>
      <c r="H7602" s="135"/>
      <c r="I7602" s="135"/>
    </row>
    <row r="7603" spans="5:9" x14ac:dyDescent="0.25">
      <c r="E7603" s="135"/>
      <c r="F7603" s="135"/>
      <c r="G7603" s="135"/>
      <c r="H7603" s="135"/>
      <c r="I7603" s="135"/>
    </row>
    <row r="7604" spans="5:9" x14ac:dyDescent="0.25">
      <c r="E7604" s="135"/>
      <c r="F7604" s="135"/>
      <c r="G7604" s="135"/>
      <c r="H7604" s="135"/>
      <c r="I7604" s="135"/>
    </row>
    <row r="7605" spans="5:9" x14ac:dyDescent="0.25">
      <c r="E7605" s="135"/>
      <c r="F7605" s="135"/>
      <c r="G7605" s="135"/>
      <c r="H7605" s="135"/>
      <c r="I7605" s="135"/>
    </row>
    <row r="7606" spans="5:9" x14ac:dyDescent="0.25">
      <c r="E7606" s="135"/>
      <c r="F7606" s="135"/>
      <c r="G7606" s="135"/>
      <c r="H7606" s="135"/>
      <c r="I7606" s="135"/>
    </row>
    <row r="7607" spans="5:9" x14ac:dyDescent="0.25">
      <c r="E7607" s="135"/>
      <c r="F7607" s="135"/>
      <c r="G7607" s="135"/>
      <c r="H7607" s="135"/>
      <c r="I7607" s="135"/>
    </row>
    <row r="7608" spans="5:9" x14ac:dyDescent="0.25">
      <c r="E7608" s="135"/>
      <c r="F7608" s="135"/>
      <c r="G7608" s="135"/>
      <c r="H7608" s="135"/>
      <c r="I7608" s="135"/>
    </row>
    <row r="7609" spans="5:9" x14ac:dyDescent="0.25">
      <c r="E7609" s="135"/>
      <c r="F7609" s="135"/>
      <c r="G7609" s="135"/>
      <c r="H7609" s="135"/>
      <c r="I7609" s="135"/>
    </row>
    <row r="7610" spans="5:9" x14ac:dyDescent="0.25">
      <c r="E7610" s="135"/>
      <c r="F7610" s="135"/>
      <c r="G7610" s="135"/>
      <c r="H7610" s="135"/>
      <c r="I7610" s="135"/>
    </row>
    <row r="7611" spans="5:9" x14ac:dyDescent="0.25">
      <c r="E7611" s="135"/>
      <c r="F7611" s="135"/>
      <c r="G7611" s="135"/>
      <c r="H7611" s="135"/>
      <c r="I7611" s="135"/>
    </row>
    <row r="7612" spans="5:9" x14ac:dyDescent="0.25">
      <c r="E7612" s="135"/>
      <c r="F7612" s="135"/>
      <c r="G7612" s="135"/>
      <c r="H7612" s="135"/>
      <c r="I7612" s="135"/>
    </row>
    <row r="7613" spans="5:9" x14ac:dyDescent="0.25">
      <c r="E7613" s="135"/>
      <c r="F7613" s="135"/>
      <c r="G7613" s="135"/>
      <c r="H7613" s="135"/>
      <c r="I7613" s="135"/>
    </row>
    <row r="7614" spans="5:9" x14ac:dyDescent="0.25">
      <c r="E7614" s="135"/>
      <c r="F7614" s="135"/>
      <c r="G7614" s="135"/>
      <c r="H7614" s="135"/>
      <c r="I7614" s="135"/>
    </row>
    <row r="7615" spans="5:9" x14ac:dyDescent="0.25">
      <c r="E7615" s="135"/>
      <c r="F7615" s="135"/>
      <c r="G7615" s="135"/>
      <c r="H7615" s="135"/>
      <c r="I7615" s="135"/>
    </row>
    <row r="7616" spans="5:9" x14ac:dyDescent="0.25">
      <c r="E7616" s="135"/>
      <c r="F7616" s="135"/>
      <c r="G7616" s="135"/>
      <c r="H7616" s="135"/>
      <c r="I7616" s="135"/>
    </row>
    <row r="7617" spans="5:9" x14ac:dyDescent="0.25">
      <c r="E7617" s="135"/>
      <c r="F7617" s="135"/>
      <c r="G7617" s="135"/>
      <c r="H7617" s="135"/>
      <c r="I7617" s="135"/>
    </row>
    <row r="7618" spans="5:9" x14ac:dyDescent="0.25">
      <c r="E7618" s="135"/>
      <c r="F7618" s="135"/>
      <c r="G7618" s="135"/>
      <c r="H7618" s="135"/>
      <c r="I7618" s="135"/>
    </row>
    <row r="7619" spans="5:9" x14ac:dyDescent="0.25">
      <c r="E7619" s="135"/>
      <c r="F7619" s="135"/>
      <c r="G7619" s="135"/>
      <c r="H7619" s="135"/>
      <c r="I7619" s="135"/>
    </row>
    <row r="7620" spans="5:9" x14ac:dyDescent="0.25">
      <c r="E7620" s="135"/>
      <c r="F7620" s="135"/>
      <c r="G7620" s="135"/>
      <c r="H7620" s="135"/>
      <c r="I7620" s="135"/>
    </row>
    <row r="7621" spans="5:9" x14ac:dyDescent="0.25">
      <c r="E7621" s="135"/>
      <c r="F7621" s="135"/>
      <c r="G7621" s="135"/>
      <c r="H7621" s="135"/>
      <c r="I7621" s="135"/>
    </row>
    <row r="7622" spans="5:9" x14ac:dyDescent="0.25">
      <c r="E7622" s="135"/>
      <c r="F7622" s="135"/>
      <c r="G7622" s="135"/>
      <c r="H7622" s="135"/>
      <c r="I7622" s="135"/>
    </row>
    <row r="7623" spans="5:9" x14ac:dyDescent="0.25">
      <c r="E7623" s="135"/>
      <c r="F7623" s="135"/>
      <c r="G7623" s="135"/>
      <c r="H7623" s="135"/>
      <c r="I7623" s="135"/>
    </row>
    <row r="7624" spans="5:9" x14ac:dyDescent="0.25">
      <c r="E7624" s="135"/>
      <c r="F7624" s="135"/>
      <c r="G7624" s="135"/>
      <c r="H7624" s="135"/>
      <c r="I7624" s="135"/>
    </row>
    <row r="7625" spans="5:9" x14ac:dyDescent="0.25">
      <c r="E7625" s="135"/>
      <c r="F7625" s="135"/>
      <c r="G7625" s="135"/>
      <c r="H7625" s="135"/>
      <c r="I7625" s="135"/>
    </row>
    <row r="7626" spans="5:9" x14ac:dyDescent="0.25">
      <c r="E7626" s="135"/>
      <c r="F7626" s="135"/>
      <c r="G7626" s="135"/>
      <c r="H7626" s="135"/>
      <c r="I7626" s="135"/>
    </row>
    <row r="7627" spans="5:9" x14ac:dyDescent="0.25">
      <c r="E7627" s="135"/>
      <c r="F7627" s="135"/>
      <c r="G7627" s="135"/>
      <c r="H7627" s="135"/>
      <c r="I7627" s="135"/>
    </row>
    <row r="7628" spans="5:9" x14ac:dyDescent="0.25">
      <c r="E7628" s="135"/>
      <c r="F7628" s="135"/>
      <c r="G7628" s="135"/>
      <c r="H7628" s="135"/>
      <c r="I7628" s="135"/>
    </row>
    <row r="7629" spans="5:9" x14ac:dyDescent="0.25">
      <c r="E7629" s="135"/>
      <c r="F7629" s="135"/>
      <c r="G7629" s="135"/>
      <c r="H7629" s="135"/>
      <c r="I7629" s="135"/>
    </row>
    <row r="7630" spans="5:9" x14ac:dyDescent="0.25">
      <c r="E7630" s="135"/>
      <c r="F7630" s="135"/>
      <c r="G7630" s="135"/>
      <c r="H7630" s="135"/>
      <c r="I7630" s="135"/>
    </row>
    <row r="7631" spans="5:9" x14ac:dyDescent="0.25">
      <c r="E7631" s="135"/>
      <c r="F7631" s="135"/>
      <c r="G7631" s="135"/>
      <c r="H7631" s="135"/>
      <c r="I7631" s="135"/>
    </row>
    <row r="7632" spans="5:9" x14ac:dyDescent="0.25">
      <c r="E7632" s="135"/>
      <c r="F7632" s="135"/>
      <c r="G7632" s="135"/>
      <c r="H7632" s="135"/>
      <c r="I7632" s="135"/>
    </row>
    <row r="7633" spans="5:9" x14ac:dyDescent="0.25">
      <c r="E7633" s="135"/>
      <c r="F7633" s="135"/>
      <c r="G7633" s="135"/>
      <c r="H7633" s="135"/>
      <c r="I7633" s="135"/>
    </row>
    <row r="7634" spans="5:9" x14ac:dyDescent="0.25">
      <c r="E7634" s="135"/>
      <c r="F7634" s="135"/>
      <c r="G7634" s="135"/>
      <c r="H7634" s="135"/>
      <c r="I7634" s="135"/>
    </row>
    <row r="7635" spans="5:9" x14ac:dyDescent="0.25">
      <c r="E7635" s="135"/>
      <c r="F7635" s="135"/>
      <c r="G7635" s="135"/>
      <c r="H7635" s="135"/>
      <c r="I7635" s="135"/>
    </row>
    <row r="7636" spans="5:9" x14ac:dyDescent="0.25">
      <c r="E7636" s="135"/>
      <c r="F7636" s="135"/>
      <c r="G7636" s="135"/>
      <c r="H7636" s="135"/>
      <c r="I7636" s="135"/>
    </row>
    <row r="7637" spans="5:9" x14ac:dyDescent="0.25">
      <c r="E7637" s="135"/>
      <c r="F7637" s="135"/>
      <c r="G7637" s="135"/>
      <c r="H7637" s="135"/>
      <c r="I7637" s="135"/>
    </row>
    <row r="7638" spans="5:9" x14ac:dyDescent="0.25">
      <c r="E7638" s="135"/>
      <c r="F7638" s="135"/>
      <c r="G7638" s="135"/>
      <c r="H7638" s="135"/>
      <c r="I7638" s="135"/>
    </row>
    <row r="7639" spans="5:9" x14ac:dyDescent="0.25">
      <c r="E7639" s="135"/>
      <c r="F7639" s="135"/>
      <c r="G7639" s="135"/>
      <c r="H7639" s="135"/>
      <c r="I7639" s="135"/>
    </row>
    <row r="7640" spans="5:9" x14ac:dyDescent="0.25">
      <c r="E7640" s="135"/>
      <c r="F7640" s="135"/>
      <c r="G7640" s="135"/>
      <c r="H7640" s="135"/>
      <c r="I7640" s="135"/>
    </row>
    <row r="7641" spans="5:9" x14ac:dyDescent="0.25">
      <c r="E7641" s="135"/>
      <c r="F7641" s="135"/>
      <c r="G7641" s="135"/>
      <c r="H7641" s="135"/>
      <c r="I7641" s="135"/>
    </row>
    <row r="7642" spans="5:9" x14ac:dyDescent="0.25">
      <c r="E7642" s="135"/>
      <c r="F7642" s="135"/>
      <c r="G7642" s="135"/>
      <c r="H7642" s="135"/>
      <c r="I7642" s="135"/>
    </row>
    <row r="7643" spans="5:9" x14ac:dyDescent="0.25">
      <c r="E7643" s="135"/>
      <c r="F7643" s="135"/>
      <c r="G7643" s="135"/>
      <c r="H7643" s="135"/>
      <c r="I7643" s="135"/>
    </row>
    <row r="7644" spans="5:9" x14ac:dyDescent="0.25">
      <c r="E7644" s="135"/>
      <c r="F7644" s="135"/>
      <c r="G7644" s="135"/>
      <c r="H7644" s="135"/>
      <c r="I7644" s="135"/>
    </row>
    <row r="7645" spans="5:9" x14ac:dyDescent="0.25">
      <c r="E7645" s="135"/>
      <c r="F7645" s="135"/>
      <c r="G7645" s="135"/>
      <c r="H7645" s="135"/>
      <c r="I7645" s="135"/>
    </row>
    <row r="7646" spans="5:9" x14ac:dyDescent="0.25">
      <c r="E7646" s="135"/>
      <c r="F7646" s="135"/>
      <c r="G7646" s="135"/>
      <c r="H7646" s="135"/>
      <c r="I7646" s="135"/>
    </row>
    <row r="7647" spans="5:9" x14ac:dyDescent="0.25">
      <c r="E7647" s="135"/>
      <c r="F7647" s="135"/>
      <c r="G7647" s="135"/>
      <c r="H7647" s="135"/>
      <c r="I7647" s="135"/>
    </row>
    <row r="7648" spans="5:9" x14ac:dyDescent="0.25">
      <c r="E7648" s="135"/>
      <c r="F7648" s="135"/>
      <c r="G7648" s="135"/>
      <c r="H7648" s="135"/>
      <c r="I7648" s="135"/>
    </row>
    <row r="7649" spans="5:9" x14ac:dyDescent="0.25">
      <c r="E7649" s="135"/>
      <c r="F7649" s="135"/>
      <c r="G7649" s="135"/>
      <c r="H7649" s="135"/>
      <c r="I7649" s="135"/>
    </row>
    <row r="7650" spans="5:9" x14ac:dyDescent="0.25">
      <c r="E7650" s="135"/>
      <c r="F7650" s="135"/>
      <c r="G7650" s="135"/>
      <c r="H7650" s="135"/>
      <c r="I7650" s="135"/>
    </row>
    <row r="7651" spans="5:9" x14ac:dyDescent="0.25">
      <c r="E7651" s="135"/>
      <c r="F7651" s="135"/>
      <c r="G7651" s="135"/>
      <c r="H7651" s="135"/>
      <c r="I7651" s="135"/>
    </row>
    <row r="7652" spans="5:9" x14ac:dyDescent="0.25">
      <c r="E7652" s="135"/>
      <c r="F7652" s="135"/>
      <c r="G7652" s="135"/>
      <c r="H7652" s="135"/>
      <c r="I7652" s="135"/>
    </row>
    <row r="7653" spans="5:9" x14ac:dyDescent="0.25">
      <c r="E7653" s="135"/>
      <c r="F7653" s="135"/>
      <c r="G7653" s="135"/>
      <c r="H7653" s="135"/>
      <c r="I7653" s="135"/>
    </row>
    <row r="7654" spans="5:9" x14ac:dyDescent="0.25">
      <c r="E7654" s="135"/>
      <c r="F7654" s="135"/>
      <c r="G7654" s="135"/>
      <c r="H7654" s="135"/>
      <c r="I7654" s="135"/>
    </row>
    <row r="7655" spans="5:9" x14ac:dyDescent="0.25">
      <c r="E7655" s="135"/>
      <c r="F7655" s="135"/>
      <c r="G7655" s="135"/>
      <c r="H7655" s="135"/>
      <c r="I7655" s="135"/>
    </row>
    <row r="7656" spans="5:9" x14ac:dyDescent="0.25">
      <c r="E7656" s="135"/>
      <c r="F7656" s="135"/>
      <c r="G7656" s="135"/>
      <c r="H7656" s="135"/>
      <c r="I7656" s="135"/>
    </row>
    <row r="7657" spans="5:9" x14ac:dyDescent="0.25">
      <c r="E7657" s="135"/>
      <c r="F7657" s="135"/>
      <c r="G7657" s="135"/>
      <c r="H7657" s="135"/>
      <c r="I7657" s="135"/>
    </row>
    <row r="7658" spans="5:9" x14ac:dyDescent="0.25">
      <c r="E7658" s="135"/>
      <c r="F7658" s="135"/>
      <c r="G7658" s="135"/>
      <c r="H7658" s="135"/>
      <c r="I7658" s="135"/>
    </row>
    <row r="7659" spans="5:9" x14ac:dyDescent="0.25">
      <c r="E7659" s="135"/>
      <c r="F7659" s="135"/>
      <c r="G7659" s="135"/>
      <c r="H7659" s="135"/>
      <c r="I7659" s="135"/>
    </row>
    <row r="7660" spans="5:9" x14ac:dyDescent="0.25">
      <c r="E7660" s="135"/>
      <c r="F7660" s="135"/>
      <c r="G7660" s="135"/>
      <c r="H7660" s="135"/>
      <c r="I7660" s="135"/>
    </row>
    <row r="7661" spans="5:9" x14ac:dyDescent="0.25">
      <c r="E7661" s="135"/>
      <c r="F7661" s="135"/>
      <c r="G7661" s="135"/>
      <c r="H7661" s="135"/>
      <c r="I7661" s="135"/>
    </row>
    <row r="7662" spans="5:9" x14ac:dyDescent="0.25">
      <c r="E7662" s="135"/>
      <c r="F7662" s="135"/>
      <c r="G7662" s="135"/>
      <c r="H7662" s="135"/>
      <c r="I7662" s="135"/>
    </row>
    <row r="7663" spans="5:9" x14ac:dyDescent="0.25">
      <c r="E7663" s="135"/>
      <c r="F7663" s="135"/>
      <c r="G7663" s="135"/>
      <c r="H7663" s="135"/>
      <c r="I7663" s="135"/>
    </row>
    <row r="7664" spans="5:9" x14ac:dyDescent="0.25">
      <c r="E7664" s="135"/>
      <c r="F7664" s="135"/>
      <c r="G7664" s="135"/>
      <c r="H7664" s="135"/>
      <c r="I7664" s="135"/>
    </row>
    <row r="7665" spans="5:9" x14ac:dyDescent="0.25">
      <c r="E7665" s="135"/>
      <c r="F7665" s="135"/>
      <c r="G7665" s="135"/>
      <c r="H7665" s="135"/>
      <c r="I7665" s="135"/>
    </row>
    <row r="7666" spans="5:9" x14ac:dyDescent="0.25">
      <c r="E7666" s="135"/>
      <c r="F7666" s="135"/>
      <c r="G7666" s="135"/>
      <c r="H7666" s="135"/>
      <c r="I7666" s="135"/>
    </row>
    <row r="7667" spans="5:9" x14ac:dyDescent="0.25">
      <c r="E7667" s="135"/>
      <c r="F7667" s="135"/>
      <c r="G7667" s="135"/>
      <c r="H7667" s="135"/>
      <c r="I7667" s="135"/>
    </row>
    <row r="7668" spans="5:9" x14ac:dyDescent="0.25">
      <c r="E7668" s="135"/>
      <c r="F7668" s="135"/>
      <c r="G7668" s="135"/>
      <c r="H7668" s="135"/>
      <c r="I7668" s="135"/>
    </row>
    <row r="7669" spans="5:9" x14ac:dyDescent="0.25">
      <c r="E7669" s="135"/>
      <c r="F7669" s="135"/>
      <c r="G7669" s="135"/>
      <c r="H7669" s="135"/>
      <c r="I7669" s="135"/>
    </row>
    <row r="7670" spans="5:9" x14ac:dyDescent="0.25">
      <c r="E7670" s="135"/>
      <c r="F7670" s="135"/>
      <c r="G7670" s="135"/>
      <c r="H7670" s="135"/>
      <c r="I7670" s="135"/>
    </row>
    <row r="7671" spans="5:9" x14ac:dyDescent="0.25">
      <c r="E7671" s="135"/>
      <c r="F7671" s="135"/>
      <c r="G7671" s="135"/>
      <c r="H7671" s="135"/>
      <c r="I7671" s="135"/>
    </row>
    <row r="7672" spans="5:9" x14ac:dyDescent="0.25">
      <c r="E7672" s="135"/>
      <c r="F7672" s="135"/>
      <c r="G7672" s="135"/>
      <c r="H7672" s="135"/>
      <c r="I7672" s="135"/>
    </row>
    <row r="7673" spans="5:9" x14ac:dyDescent="0.25">
      <c r="E7673" s="135"/>
      <c r="F7673" s="135"/>
      <c r="G7673" s="135"/>
      <c r="H7673" s="135"/>
      <c r="I7673" s="135"/>
    </row>
    <row r="7674" spans="5:9" x14ac:dyDescent="0.25">
      <c r="E7674" s="135"/>
      <c r="F7674" s="135"/>
      <c r="G7674" s="135"/>
      <c r="H7674" s="135"/>
      <c r="I7674" s="135"/>
    </row>
    <row r="7675" spans="5:9" x14ac:dyDescent="0.25">
      <c r="E7675" s="135"/>
      <c r="F7675" s="135"/>
      <c r="G7675" s="135"/>
      <c r="H7675" s="135"/>
      <c r="I7675" s="135"/>
    </row>
    <row r="7676" spans="5:9" x14ac:dyDescent="0.25">
      <c r="E7676" s="135"/>
      <c r="F7676" s="135"/>
      <c r="G7676" s="135"/>
      <c r="H7676" s="135"/>
      <c r="I7676" s="135"/>
    </row>
    <row r="7677" spans="5:9" x14ac:dyDescent="0.25">
      <c r="E7677" s="135"/>
      <c r="F7677" s="135"/>
      <c r="G7677" s="135"/>
      <c r="H7677" s="135"/>
      <c r="I7677" s="135"/>
    </row>
    <row r="7678" spans="5:9" x14ac:dyDescent="0.25">
      <c r="E7678" s="135"/>
      <c r="F7678" s="135"/>
      <c r="G7678" s="135"/>
      <c r="H7678" s="135"/>
      <c r="I7678" s="135"/>
    </row>
    <row r="7679" spans="5:9" x14ac:dyDescent="0.25">
      <c r="E7679" s="135"/>
      <c r="F7679" s="135"/>
      <c r="G7679" s="135"/>
      <c r="H7679" s="135"/>
      <c r="I7679" s="135"/>
    </row>
    <row r="7680" spans="5:9" x14ac:dyDescent="0.25">
      <c r="E7680" s="135"/>
      <c r="F7680" s="135"/>
      <c r="G7680" s="135"/>
      <c r="H7680" s="135"/>
      <c r="I7680" s="135"/>
    </row>
    <row r="7681" spans="5:9" x14ac:dyDescent="0.25">
      <c r="E7681" s="135"/>
      <c r="F7681" s="135"/>
      <c r="G7681" s="135"/>
      <c r="H7681" s="135"/>
      <c r="I7681" s="135"/>
    </row>
    <row r="7682" spans="5:9" x14ac:dyDescent="0.25">
      <c r="E7682" s="135"/>
      <c r="F7682" s="135"/>
      <c r="G7682" s="135"/>
      <c r="H7682" s="135"/>
      <c r="I7682" s="135"/>
    </row>
    <row r="7683" spans="5:9" x14ac:dyDescent="0.25">
      <c r="E7683" s="135"/>
      <c r="F7683" s="135"/>
      <c r="G7683" s="135"/>
      <c r="H7683" s="135"/>
      <c r="I7683" s="135"/>
    </row>
    <row r="7684" spans="5:9" x14ac:dyDescent="0.25">
      <c r="E7684" s="135"/>
      <c r="F7684" s="135"/>
      <c r="G7684" s="135"/>
      <c r="H7684" s="135"/>
      <c r="I7684" s="135"/>
    </row>
    <row r="7685" spans="5:9" x14ac:dyDescent="0.25">
      <c r="E7685" s="135"/>
      <c r="F7685" s="135"/>
      <c r="G7685" s="135"/>
      <c r="H7685" s="135"/>
      <c r="I7685" s="135"/>
    </row>
    <row r="7686" spans="5:9" x14ac:dyDescent="0.25">
      <c r="E7686" s="135"/>
      <c r="F7686" s="135"/>
      <c r="G7686" s="135"/>
      <c r="H7686" s="135"/>
      <c r="I7686" s="135"/>
    </row>
    <row r="7687" spans="5:9" x14ac:dyDescent="0.25">
      <c r="E7687" s="135"/>
      <c r="F7687" s="135"/>
      <c r="G7687" s="135"/>
      <c r="H7687" s="135"/>
      <c r="I7687" s="135"/>
    </row>
    <row r="7688" spans="5:9" x14ac:dyDescent="0.25">
      <c r="E7688" s="135"/>
      <c r="F7688" s="135"/>
      <c r="G7688" s="135"/>
      <c r="H7688" s="135"/>
      <c r="I7688" s="135"/>
    </row>
    <row r="7689" spans="5:9" x14ac:dyDescent="0.25">
      <c r="E7689" s="135"/>
      <c r="F7689" s="135"/>
      <c r="G7689" s="135"/>
      <c r="H7689" s="135"/>
      <c r="I7689" s="135"/>
    </row>
    <row r="7690" spans="5:9" x14ac:dyDescent="0.25">
      <c r="E7690" s="135"/>
      <c r="F7690" s="135"/>
      <c r="G7690" s="135"/>
      <c r="H7690" s="135"/>
      <c r="I7690" s="135"/>
    </row>
    <row r="7691" spans="5:9" x14ac:dyDescent="0.25">
      <c r="E7691" s="135"/>
      <c r="F7691" s="135"/>
      <c r="G7691" s="135"/>
      <c r="H7691" s="135"/>
      <c r="I7691" s="135"/>
    </row>
    <row r="7692" spans="5:9" x14ac:dyDescent="0.25">
      <c r="E7692" s="135"/>
      <c r="F7692" s="135"/>
      <c r="G7692" s="135"/>
      <c r="H7692" s="135"/>
      <c r="I7692" s="135"/>
    </row>
    <row r="7693" spans="5:9" x14ac:dyDescent="0.25">
      <c r="E7693" s="135"/>
      <c r="F7693" s="135"/>
      <c r="G7693" s="135"/>
      <c r="H7693" s="135"/>
      <c r="I7693" s="135"/>
    </row>
    <row r="7694" spans="5:9" x14ac:dyDescent="0.25">
      <c r="E7694" s="135"/>
      <c r="F7694" s="135"/>
      <c r="G7694" s="135"/>
      <c r="H7694" s="135"/>
      <c r="I7694" s="135"/>
    </row>
    <row r="7695" spans="5:9" x14ac:dyDescent="0.25">
      <c r="E7695" s="135"/>
      <c r="F7695" s="135"/>
      <c r="G7695" s="135"/>
      <c r="H7695" s="135"/>
      <c r="I7695" s="135"/>
    </row>
    <row r="7696" spans="5:9" x14ac:dyDescent="0.25">
      <c r="E7696" s="135"/>
      <c r="F7696" s="135"/>
      <c r="G7696" s="135"/>
      <c r="H7696" s="135"/>
      <c r="I7696" s="135"/>
    </row>
    <row r="7697" spans="5:9" x14ac:dyDescent="0.25">
      <c r="E7697" s="135"/>
      <c r="F7697" s="135"/>
      <c r="G7697" s="135"/>
      <c r="H7697" s="135"/>
      <c r="I7697" s="135"/>
    </row>
    <row r="7698" spans="5:9" x14ac:dyDescent="0.25">
      <c r="E7698" s="135"/>
      <c r="F7698" s="135"/>
      <c r="G7698" s="135"/>
      <c r="H7698" s="135"/>
      <c r="I7698" s="135"/>
    </row>
    <row r="7699" spans="5:9" x14ac:dyDescent="0.25">
      <c r="E7699" s="135"/>
      <c r="F7699" s="135"/>
      <c r="G7699" s="135"/>
      <c r="H7699" s="135"/>
      <c r="I7699" s="135"/>
    </row>
    <row r="7700" spans="5:9" x14ac:dyDescent="0.25">
      <c r="E7700" s="135"/>
      <c r="F7700" s="135"/>
      <c r="G7700" s="135"/>
      <c r="H7700" s="135"/>
      <c r="I7700" s="135"/>
    </row>
    <row r="7701" spans="5:9" x14ac:dyDescent="0.25">
      <c r="E7701" s="135"/>
      <c r="F7701" s="135"/>
      <c r="G7701" s="135"/>
      <c r="H7701" s="135"/>
      <c r="I7701" s="135"/>
    </row>
    <row r="7702" spans="5:9" x14ac:dyDescent="0.25">
      <c r="E7702" s="135"/>
      <c r="F7702" s="135"/>
      <c r="G7702" s="135"/>
      <c r="H7702" s="135"/>
      <c r="I7702" s="135"/>
    </row>
    <row r="7703" spans="5:9" x14ac:dyDescent="0.25">
      <c r="E7703" s="135"/>
      <c r="F7703" s="135"/>
      <c r="G7703" s="135"/>
      <c r="H7703" s="135"/>
      <c r="I7703" s="135"/>
    </row>
    <row r="7704" spans="5:9" x14ac:dyDescent="0.25">
      <c r="E7704" s="135"/>
      <c r="F7704" s="135"/>
      <c r="G7704" s="135"/>
      <c r="H7704" s="135"/>
      <c r="I7704" s="135"/>
    </row>
    <row r="7705" spans="5:9" x14ac:dyDescent="0.25">
      <c r="E7705" s="135"/>
      <c r="F7705" s="135"/>
      <c r="G7705" s="135"/>
      <c r="H7705" s="135"/>
      <c r="I7705" s="135"/>
    </row>
    <row r="7706" spans="5:9" x14ac:dyDescent="0.25">
      <c r="E7706" s="135"/>
      <c r="F7706" s="135"/>
      <c r="G7706" s="135"/>
      <c r="H7706" s="135"/>
      <c r="I7706" s="135"/>
    </row>
    <row r="7707" spans="5:9" x14ac:dyDescent="0.25">
      <c r="E7707" s="135"/>
      <c r="F7707" s="135"/>
      <c r="G7707" s="135"/>
      <c r="H7707" s="135"/>
      <c r="I7707" s="135"/>
    </row>
    <row r="7708" spans="5:9" x14ac:dyDescent="0.25">
      <c r="E7708" s="135"/>
      <c r="F7708" s="135"/>
      <c r="G7708" s="135"/>
      <c r="H7708" s="135"/>
      <c r="I7708" s="135"/>
    </row>
    <row r="7709" spans="5:9" x14ac:dyDescent="0.25">
      <c r="E7709" s="135"/>
      <c r="F7709" s="135"/>
      <c r="G7709" s="135"/>
      <c r="H7709" s="135"/>
      <c r="I7709" s="135"/>
    </row>
    <row r="7710" spans="5:9" x14ac:dyDescent="0.25">
      <c r="E7710" s="135"/>
      <c r="F7710" s="135"/>
      <c r="G7710" s="135"/>
      <c r="H7710" s="135"/>
      <c r="I7710" s="135"/>
    </row>
    <row r="7711" spans="5:9" x14ac:dyDescent="0.25">
      <c r="E7711" s="135"/>
      <c r="F7711" s="135"/>
      <c r="G7711" s="135"/>
      <c r="H7711" s="135"/>
      <c r="I7711" s="135"/>
    </row>
    <row r="7712" spans="5:9" x14ac:dyDescent="0.25">
      <c r="E7712" s="135"/>
      <c r="F7712" s="135"/>
      <c r="G7712" s="135"/>
      <c r="H7712" s="135"/>
      <c r="I7712" s="135"/>
    </row>
    <row r="7713" spans="5:9" x14ac:dyDescent="0.25">
      <c r="E7713" s="135"/>
      <c r="F7713" s="135"/>
      <c r="G7713" s="135"/>
      <c r="H7713" s="135"/>
      <c r="I7713" s="135"/>
    </row>
    <row r="7714" spans="5:9" x14ac:dyDescent="0.25">
      <c r="E7714" s="135"/>
      <c r="F7714" s="135"/>
      <c r="G7714" s="135"/>
      <c r="H7714" s="135"/>
      <c r="I7714" s="135"/>
    </row>
    <row r="7715" spans="5:9" x14ac:dyDescent="0.25">
      <c r="E7715" s="135"/>
      <c r="F7715" s="135"/>
      <c r="G7715" s="135"/>
      <c r="H7715" s="135"/>
      <c r="I7715" s="135"/>
    </row>
    <row r="7716" spans="5:9" x14ac:dyDescent="0.25">
      <c r="E7716" s="135"/>
      <c r="F7716" s="135"/>
      <c r="G7716" s="135"/>
      <c r="H7716" s="135"/>
      <c r="I7716" s="135"/>
    </row>
    <row r="7717" spans="5:9" x14ac:dyDescent="0.25">
      <c r="E7717" s="135"/>
      <c r="F7717" s="135"/>
      <c r="G7717" s="135"/>
      <c r="H7717" s="135"/>
      <c r="I7717" s="135"/>
    </row>
    <row r="7718" spans="5:9" x14ac:dyDescent="0.25">
      <c r="E7718" s="135"/>
      <c r="F7718" s="135"/>
      <c r="G7718" s="135"/>
      <c r="H7718" s="135"/>
      <c r="I7718" s="135"/>
    </row>
    <row r="7719" spans="5:9" x14ac:dyDescent="0.25">
      <c r="E7719" s="135"/>
      <c r="F7719" s="135"/>
      <c r="G7719" s="135"/>
      <c r="H7719" s="135"/>
      <c r="I7719" s="135"/>
    </row>
    <row r="7720" spans="5:9" x14ac:dyDescent="0.25">
      <c r="E7720" s="135"/>
      <c r="F7720" s="135"/>
      <c r="G7720" s="135"/>
      <c r="H7720" s="135"/>
      <c r="I7720" s="135"/>
    </row>
    <row r="7721" spans="5:9" x14ac:dyDescent="0.25">
      <c r="E7721" s="135"/>
      <c r="F7721" s="135"/>
      <c r="G7721" s="135"/>
      <c r="H7721" s="135"/>
      <c r="I7721" s="135"/>
    </row>
    <row r="7722" spans="5:9" x14ac:dyDescent="0.25">
      <c r="E7722" s="135"/>
      <c r="F7722" s="135"/>
      <c r="G7722" s="135"/>
      <c r="H7722" s="135"/>
      <c r="I7722" s="135"/>
    </row>
    <row r="7723" spans="5:9" x14ac:dyDescent="0.25">
      <c r="E7723" s="135"/>
      <c r="F7723" s="135"/>
      <c r="G7723" s="135"/>
      <c r="H7723" s="135"/>
      <c r="I7723" s="135"/>
    </row>
    <row r="7724" spans="5:9" x14ac:dyDescent="0.25">
      <c r="E7724" s="135"/>
      <c r="F7724" s="135"/>
      <c r="G7724" s="135"/>
      <c r="H7724" s="135"/>
      <c r="I7724" s="135"/>
    </row>
    <row r="7725" spans="5:9" x14ac:dyDescent="0.25">
      <c r="E7725" s="135"/>
      <c r="F7725" s="135"/>
      <c r="G7725" s="135"/>
      <c r="H7725" s="135"/>
      <c r="I7725" s="135"/>
    </row>
    <row r="7726" spans="5:9" x14ac:dyDescent="0.25">
      <c r="E7726" s="135"/>
      <c r="F7726" s="135"/>
      <c r="G7726" s="135"/>
      <c r="H7726" s="135"/>
      <c r="I7726" s="135"/>
    </row>
    <row r="7727" spans="5:9" x14ac:dyDescent="0.25">
      <c r="E7727" s="135"/>
      <c r="F7727" s="135"/>
      <c r="G7727" s="135"/>
      <c r="H7727" s="135"/>
      <c r="I7727" s="135"/>
    </row>
    <row r="7728" spans="5:9" x14ac:dyDescent="0.25">
      <c r="E7728" s="135"/>
      <c r="F7728" s="135"/>
      <c r="G7728" s="135"/>
      <c r="H7728" s="135"/>
      <c r="I7728" s="135"/>
    </row>
    <row r="7729" spans="5:9" x14ac:dyDescent="0.25">
      <c r="E7729" s="135"/>
      <c r="F7729" s="135"/>
      <c r="G7729" s="135"/>
      <c r="H7729" s="135"/>
      <c r="I7729" s="135"/>
    </row>
    <row r="7730" spans="5:9" x14ac:dyDescent="0.25">
      <c r="E7730" s="135"/>
      <c r="F7730" s="135"/>
      <c r="G7730" s="135"/>
      <c r="H7730" s="135"/>
      <c r="I7730" s="135"/>
    </row>
    <row r="7731" spans="5:9" x14ac:dyDescent="0.25">
      <c r="E7731" s="135"/>
      <c r="F7731" s="135"/>
      <c r="G7731" s="135"/>
      <c r="H7731" s="135"/>
      <c r="I7731" s="135"/>
    </row>
    <row r="7732" spans="5:9" x14ac:dyDescent="0.25">
      <c r="E7732" s="135"/>
      <c r="F7732" s="135"/>
      <c r="G7732" s="135"/>
      <c r="H7732" s="135"/>
      <c r="I7732" s="135"/>
    </row>
    <row r="7733" spans="5:9" x14ac:dyDescent="0.25">
      <c r="E7733" s="135"/>
      <c r="F7733" s="135"/>
      <c r="G7733" s="135"/>
      <c r="H7733" s="135"/>
      <c r="I7733" s="135"/>
    </row>
    <row r="7734" spans="5:9" x14ac:dyDescent="0.25">
      <c r="E7734" s="135"/>
      <c r="F7734" s="135"/>
      <c r="G7734" s="135"/>
      <c r="H7734" s="135"/>
      <c r="I7734" s="135"/>
    </row>
    <row r="7735" spans="5:9" x14ac:dyDescent="0.25">
      <c r="E7735" s="135"/>
      <c r="F7735" s="135"/>
      <c r="G7735" s="135"/>
      <c r="H7735" s="135"/>
      <c r="I7735" s="135"/>
    </row>
    <row r="7736" spans="5:9" x14ac:dyDescent="0.25">
      <c r="E7736" s="135"/>
      <c r="F7736" s="135"/>
      <c r="G7736" s="135"/>
      <c r="H7736" s="135"/>
      <c r="I7736" s="135"/>
    </row>
    <row r="7737" spans="5:9" x14ac:dyDescent="0.25">
      <c r="E7737" s="135"/>
      <c r="F7737" s="135"/>
      <c r="G7737" s="135"/>
      <c r="H7737" s="135"/>
      <c r="I7737" s="135"/>
    </row>
    <row r="7738" spans="5:9" x14ac:dyDescent="0.25">
      <c r="E7738" s="135"/>
      <c r="F7738" s="135"/>
      <c r="G7738" s="135"/>
      <c r="H7738" s="135"/>
      <c r="I7738" s="135"/>
    </row>
    <row r="7739" spans="5:9" x14ac:dyDescent="0.25">
      <c r="E7739" s="135"/>
      <c r="F7739" s="135"/>
      <c r="G7739" s="135"/>
      <c r="H7739" s="135"/>
      <c r="I7739" s="135"/>
    </row>
    <row r="7740" spans="5:9" x14ac:dyDescent="0.25">
      <c r="E7740" s="135"/>
      <c r="F7740" s="135"/>
      <c r="G7740" s="135"/>
      <c r="H7740" s="135"/>
      <c r="I7740" s="135"/>
    </row>
    <row r="7741" spans="5:9" x14ac:dyDescent="0.25">
      <c r="E7741" s="135"/>
      <c r="F7741" s="135"/>
      <c r="G7741" s="135"/>
      <c r="H7741" s="135"/>
      <c r="I7741" s="135"/>
    </row>
    <row r="7742" spans="5:9" x14ac:dyDescent="0.25">
      <c r="E7742" s="135"/>
      <c r="F7742" s="135"/>
      <c r="G7742" s="135"/>
      <c r="H7742" s="135"/>
      <c r="I7742" s="135"/>
    </row>
    <row r="7743" spans="5:9" x14ac:dyDescent="0.25">
      <c r="E7743" s="135"/>
      <c r="F7743" s="135"/>
      <c r="G7743" s="135"/>
      <c r="H7743" s="135"/>
      <c r="I7743" s="135"/>
    </row>
    <row r="7744" spans="5:9" x14ac:dyDescent="0.25">
      <c r="E7744" s="135"/>
      <c r="F7744" s="135"/>
      <c r="G7744" s="135"/>
      <c r="H7744" s="135"/>
      <c r="I7744" s="135"/>
    </row>
    <row r="7745" spans="5:9" x14ac:dyDescent="0.25">
      <c r="E7745" s="135"/>
      <c r="F7745" s="135"/>
      <c r="G7745" s="135"/>
      <c r="H7745" s="135"/>
      <c r="I7745" s="135"/>
    </row>
    <row r="7746" spans="5:9" x14ac:dyDescent="0.25">
      <c r="E7746" s="135"/>
      <c r="F7746" s="135"/>
      <c r="G7746" s="135"/>
      <c r="H7746" s="135"/>
      <c r="I7746" s="135"/>
    </row>
    <row r="7747" spans="5:9" x14ac:dyDescent="0.25">
      <c r="E7747" s="135"/>
      <c r="F7747" s="135"/>
      <c r="G7747" s="135"/>
      <c r="H7747" s="135"/>
      <c r="I7747" s="135"/>
    </row>
    <row r="7748" spans="5:9" x14ac:dyDescent="0.25">
      <c r="E7748" s="135"/>
      <c r="F7748" s="135"/>
      <c r="G7748" s="135"/>
      <c r="H7748" s="135"/>
      <c r="I7748" s="135"/>
    </row>
    <row r="7749" spans="5:9" x14ac:dyDescent="0.25">
      <c r="E7749" s="135"/>
      <c r="F7749" s="135"/>
      <c r="G7749" s="135"/>
      <c r="H7749" s="135"/>
      <c r="I7749" s="135"/>
    </row>
    <row r="7750" spans="5:9" x14ac:dyDescent="0.25">
      <c r="E7750" s="135"/>
      <c r="F7750" s="135"/>
      <c r="G7750" s="135"/>
      <c r="H7750" s="135"/>
      <c r="I7750" s="135"/>
    </row>
    <row r="7751" spans="5:9" x14ac:dyDescent="0.25">
      <c r="E7751" s="135"/>
      <c r="F7751" s="135"/>
      <c r="G7751" s="135"/>
      <c r="H7751" s="135"/>
      <c r="I7751" s="135"/>
    </row>
    <row r="7752" spans="5:9" x14ac:dyDescent="0.25">
      <c r="E7752" s="135"/>
      <c r="F7752" s="135"/>
      <c r="G7752" s="135"/>
      <c r="H7752" s="135"/>
      <c r="I7752" s="135"/>
    </row>
    <row r="7753" spans="5:9" x14ac:dyDescent="0.25">
      <c r="E7753" s="135"/>
      <c r="F7753" s="135"/>
      <c r="G7753" s="135"/>
      <c r="H7753" s="135"/>
      <c r="I7753" s="135"/>
    </row>
    <row r="7754" spans="5:9" x14ac:dyDescent="0.25">
      <c r="E7754" s="135"/>
      <c r="F7754" s="135"/>
      <c r="G7754" s="135"/>
      <c r="H7754" s="135"/>
      <c r="I7754" s="135"/>
    </row>
    <row r="7755" spans="5:9" x14ac:dyDescent="0.25">
      <c r="E7755" s="135"/>
      <c r="F7755" s="135"/>
      <c r="G7755" s="135"/>
      <c r="H7755" s="135"/>
      <c r="I7755" s="135"/>
    </row>
    <row r="7756" spans="5:9" x14ac:dyDescent="0.25">
      <c r="E7756" s="135"/>
      <c r="F7756" s="135"/>
      <c r="G7756" s="135"/>
      <c r="H7756" s="135"/>
      <c r="I7756" s="135"/>
    </row>
    <row r="7757" spans="5:9" x14ac:dyDescent="0.25">
      <c r="E7757" s="135"/>
      <c r="F7757" s="135"/>
      <c r="G7757" s="135"/>
      <c r="H7757" s="135"/>
      <c r="I7757" s="135"/>
    </row>
    <row r="7758" spans="5:9" x14ac:dyDescent="0.25">
      <c r="E7758" s="135"/>
      <c r="F7758" s="135"/>
      <c r="G7758" s="135"/>
      <c r="H7758" s="135"/>
      <c r="I7758" s="135"/>
    </row>
    <row r="7759" spans="5:9" x14ac:dyDescent="0.25">
      <c r="E7759" s="135"/>
      <c r="F7759" s="135"/>
      <c r="G7759" s="135"/>
      <c r="H7759" s="135"/>
      <c r="I7759" s="135"/>
    </row>
    <row r="7760" spans="5:9" x14ac:dyDescent="0.25">
      <c r="E7760" s="135"/>
      <c r="F7760" s="135"/>
      <c r="G7760" s="135"/>
      <c r="H7760" s="135"/>
      <c r="I7760" s="135"/>
    </row>
    <row r="7761" spans="5:9" x14ac:dyDescent="0.25">
      <c r="E7761" s="135"/>
      <c r="F7761" s="135"/>
      <c r="G7761" s="135"/>
      <c r="H7761" s="135"/>
      <c r="I7761" s="135"/>
    </row>
    <row r="7762" spans="5:9" x14ac:dyDescent="0.25">
      <c r="E7762" s="135"/>
      <c r="F7762" s="135"/>
      <c r="G7762" s="135"/>
      <c r="H7762" s="135"/>
      <c r="I7762" s="135"/>
    </row>
    <row r="7763" spans="5:9" x14ac:dyDescent="0.25">
      <c r="E7763" s="135"/>
      <c r="F7763" s="135"/>
      <c r="G7763" s="135"/>
      <c r="H7763" s="135"/>
      <c r="I7763" s="135"/>
    </row>
    <row r="7764" spans="5:9" x14ac:dyDescent="0.25">
      <c r="E7764" s="135"/>
      <c r="F7764" s="135"/>
      <c r="G7764" s="135"/>
      <c r="H7764" s="135"/>
      <c r="I7764" s="135"/>
    </row>
    <row r="7765" spans="5:9" x14ac:dyDescent="0.25">
      <c r="E7765" s="135"/>
      <c r="F7765" s="135"/>
      <c r="G7765" s="135"/>
      <c r="H7765" s="135"/>
      <c r="I7765" s="135"/>
    </row>
    <row r="7766" spans="5:9" x14ac:dyDescent="0.25">
      <c r="E7766" s="135"/>
      <c r="F7766" s="135"/>
      <c r="G7766" s="135"/>
      <c r="H7766" s="135"/>
      <c r="I7766" s="135"/>
    </row>
    <row r="7767" spans="5:9" x14ac:dyDescent="0.25">
      <c r="E7767" s="135"/>
      <c r="F7767" s="135"/>
      <c r="G7767" s="135"/>
      <c r="H7767" s="135"/>
      <c r="I7767" s="135"/>
    </row>
    <row r="7768" spans="5:9" x14ac:dyDescent="0.25">
      <c r="E7768" s="135"/>
      <c r="F7768" s="135"/>
      <c r="G7768" s="135"/>
      <c r="H7768" s="135"/>
      <c r="I7768" s="135"/>
    </row>
    <row r="7769" spans="5:9" x14ac:dyDescent="0.25">
      <c r="E7769" s="135"/>
      <c r="F7769" s="135"/>
      <c r="G7769" s="135"/>
      <c r="H7769" s="135"/>
      <c r="I7769" s="135"/>
    </row>
    <row r="7770" spans="5:9" x14ac:dyDescent="0.25">
      <c r="E7770" s="135"/>
      <c r="F7770" s="135"/>
      <c r="G7770" s="135"/>
      <c r="H7770" s="135"/>
      <c r="I7770" s="135"/>
    </row>
    <row r="7771" spans="5:9" x14ac:dyDescent="0.25">
      <c r="E7771" s="135"/>
      <c r="F7771" s="135"/>
      <c r="G7771" s="135"/>
      <c r="H7771" s="135"/>
      <c r="I7771" s="135"/>
    </row>
    <row r="7772" spans="5:9" x14ac:dyDescent="0.25">
      <c r="E7772" s="135"/>
      <c r="F7772" s="135"/>
      <c r="G7772" s="135"/>
      <c r="H7772" s="135"/>
      <c r="I7772" s="135"/>
    </row>
    <row r="7773" spans="5:9" x14ac:dyDescent="0.25">
      <c r="E7773" s="135"/>
      <c r="F7773" s="135"/>
      <c r="G7773" s="135"/>
      <c r="H7773" s="135"/>
      <c r="I7773" s="135"/>
    </row>
    <row r="7774" spans="5:9" x14ac:dyDescent="0.25">
      <c r="E7774" s="135"/>
      <c r="F7774" s="135"/>
      <c r="G7774" s="135"/>
      <c r="H7774" s="135"/>
      <c r="I7774" s="135"/>
    </row>
    <row r="7775" spans="5:9" x14ac:dyDescent="0.25">
      <c r="E7775" s="135"/>
      <c r="F7775" s="135"/>
      <c r="G7775" s="135"/>
      <c r="H7775" s="135"/>
      <c r="I7775" s="135"/>
    </row>
    <row r="7776" spans="5:9" x14ac:dyDescent="0.25">
      <c r="E7776" s="135"/>
      <c r="F7776" s="135"/>
      <c r="G7776" s="135"/>
      <c r="H7776" s="135"/>
      <c r="I7776" s="135"/>
    </row>
    <row r="7777" spans="5:9" x14ac:dyDescent="0.25">
      <c r="E7777" s="135"/>
      <c r="F7777" s="135"/>
      <c r="G7777" s="135"/>
      <c r="H7777" s="135"/>
      <c r="I7777" s="135"/>
    </row>
    <row r="7778" spans="5:9" x14ac:dyDescent="0.25">
      <c r="E7778" s="135"/>
      <c r="F7778" s="135"/>
      <c r="G7778" s="135"/>
      <c r="H7778" s="135"/>
      <c r="I7778" s="135"/>
    </row>
    <row r="7779" spans="5:9" x14ac:dyDescent="0.25">
      <c r="E7779" s="135"/>
      <c r="F7779" s="135"/>
      <c r="G7779" s="135"/>
      <c r="H7779" s="135"/>
      <c r="I7779" s="135"/>
    </row>
    <row r="7780" spans="5:9" x14ac:dyDescent="0.25">
      <c r="E7780" s="135"/>
      <c r="F7780" s="135"/>
      <c r="G7780" s="135"/>
      <c r="H7780" s="135"/>
      <c r="I7780" s="135"/>
    </row>
    <row r="7781" spans="5:9" x14ac:dyDescent="0.25">
      <c r="E7781" s="135"/>
      <c r="F7781" s="135"/>
      <c r="G7781" s="135"/>
      <c r="H7781" s="135"/>
      <c r="I7781" s="135"/>
    </row>
    <row r="7782" spans="5:9" x14ac:dyDescent="0.25">
      <c r="E7782" s="135"/>
      <c r="F7782" s="135"/>
      <c r="G7782" s="135"/>
      <c r="H7782" s="135"/>
      <c r="I7782" s="135"/>
    </row>
    <row r="7783" spans="5:9" x14ac:dyDescent="0.25">
      <c r="E7783" s="135"/>
      <c r="F7783" s="135"/>
      <c r="G7783" s="135"/>
      <c r="H7783" s="135"/>
      <c r="I7783" s="135"/>
    </row>
    <row r="7784" spans="5:9" x14ac:dyDescent="0.25">
      <c r="E7784" s="135"/>
      <c r="F7784" s="135"/>
      <c r="G7784" s="135"/>
      <c r="H7784" s="135"/>
      <c r="I7784" s="135"/>
    </row>
    <row r="7785" spans="5:9" x14ac:dyDescent="0.25">
      <c r="E7785" s="135"/>
      <c r="F7785" s="135"/>
      <c r="G7785" s="135"/>
      <c r="H7785" s="135"/>
      <c r="I7785" s="135"/>
    </row>
    <row r="7786" spans="5:9" x14ac:dyDescent="0.25">
      <c r="E7786" s="135"/>
      <c r="F7786" s="135"/>
      <c r="G7786" s="135"/>
      <c r="H7786" s="135"/>
      <c r="I7786" s="135"/>
    </row>
    <row r="7787" spans="5:9" x14ac:dyDescent="0.25">
      <c r="E7787" s="135"/>
      <c r="F7787" s="135"/>
      <c r="G7787" s="135"/>
      <c r="H7787" s="135"/>
      <c r="I7787" s="135"/>
    </row>
    <row r="7788" spans="5:9" x14ac:dyDescent="0.25">
      <c r="E7788" s="135"/>
      <c r="F7788" s="135"/>
      <c r="G7788" s="135"/>
      <c r="H7788" s="135"/>
      <c r="I7788" s="135"/>
    </row>
    <row r="7789" spans="5:9" x14ac:dyDescent="0.25">
      <c r="E7789" s="135"/>
      <c r="F7789" s="135"/>
      <c r="G7789" s="135"/>
      <c r="H7789" s="135"/>
      <c r="I7789" s="135"/>
    </row>
    <row r="7790" spans="5:9" x14ac:dyDescent="0.25">
      <c r="E7790" s="135"/>
      <c r="F7790" s="135"/>
      <c r="G7790" s="135"/>
      <c r="H7790" s="135"/>
      <c r="I7790" s="135"/>
    </row>
    <row r="7791" spans="5:9" x14ac:dyDescent="0.25">
      <c r="E7791" s="135"/>
      <c r="F7791" s="135"/>
      <c r="G7791" s="135"/>
      <c r="H7791" s="135"/>
      <c r="I7791" s="135"/>
    </row>
    <row r="7792" spans="5:9" x14ac:dyDescent="0.25">
      <c r="E7792" s="135"/>
      <c r="F7792" s="135"/>
      <c r="G7792" s="135"/>
      <c r="H7792" s="135"/>
      <c r="I7792" s="135"/>
    </row>
    <row r="7793" spans="5:9" x14ac:dyDescent="0.25">
      <c r="E7793" s="135"/>
      <c r="F7793" s="135"/>
      <c r="G7793" s="135"/>
      <c r="H7793" s="135"/>
      <c r="I7793" s="135"/>
    </row>
    <row r="7794" spans="5:9" x14ac:dyDescent="0.25">
      <c r="E7794" s="135"/>
      <c r="F7794" s="135"/>
      <c r="G7794" s="135"/>
      <c r="H7794" s="135"/>
      <c r="I7794" s="135"/>
    </row>
    <row r="7795" spans="5:9" x14ac:dyDescent="0.25">
      <c r="E7795" s="135"/>
      <c r="F7795" s="135"/>
      <c r="G7795" s="135"/>
      <c r="H7795" s="135"/>
      <c r="I7795" s="135"/>
    </row>
    <row r="7796" spans="5:9" x14ac:dyDescent="0.25">
      <c r="E7796" s="135"/>
      <c r="F7796" s="135"/>
      <c r="G7796" s="135"/>
      <c r="H7796" s="135"/>
      <c r="I7796" s="135"/>
    </row>
    <row r="7797" spans="5:9" x14ac:dyDescent="0.25">
      <c r="E7797" s="135"/>
      <c r="F7797" s="135"/>
      <c r="G7797" s="135"/>
      <c r="H7797" s="135"/>
      <c r="I7797" s="135"/>
    </row>
    <row r="7798" spans="5:9" x14ac:dyDescent="0.25">
      <c r="E7798" s="135"/>
      <c r="F7798" s="135"/>
      <c r="G7798" s="135"/>
      <c r="H7798" s="135"/>
      <c r="I7798" s="135"/>
    </row>
    <row r="7799" spans="5:9" x14ac:dyDescent="0.25">
      <c r="E7799" s="135"/>
      <c r="F7799" s="135"/>
      <c r="G7799" s="135"/>
      <c r="H7799" s="135"/>
      <c r="I7799" s="135"/>
    </row>
    <row r="7800" spans="5:9" x14ac:dyDescent="0.25">
      <c r="E7800" s="135"/>
      <c r="F7800" s="135"/>
      <c r="G7800" s="135"/>
      <c r="H7800" s="135"/>
      <c r="I7800" s="135"/>
    </row>
    <row r="7801" spans="5:9" x14ac:dyDescent="0.25">
      <c r="E7801" s="135"/>
      <c r="F7801" s="135"/>
      <c r="G7801" s="135"/>
      <c r="H7801" s="135"/>
      <c r="I7801" s="135"/>
    </row>
    <row r="7802" spans="5:9" x14ac:dyDescent="0.25">
      <c r="E7802" s="135"/>
      <c r="F7802" s="135"/>
      <c r="G7802" s="135"/>
      <c r="H7802" s="135"/>
      <c r="I7802" s="135"/>
    </row>
    <row r="7803" spans="5:9" x14ac:dyDescent="0.25">
      <c r="E7803" s="135"/>
      <c r="F7803" s="135"/>
      <c r="G7803" s="135"/>
      <c r="H7803" s="135"/>
      <c r="I7803" s="135"/>
    </row>
    <row r="7804" spans="5:9" x14ac:dyDescent="0.25">
      <c r="E7804" s="135"/>
      <c r="F7804" s="135"/>
      <c r="G7804" s="135"/>
      <c r="H7804" s="135"/>
      <c r="I7804" s="135"/>
    </row>
    <row r="7805" spans="5:9" x14ac:dyDescent="0.25">
      <c r="E7805" s="135"/>
      <c r="F7805" s="135"/>
      <c r="G7805" s="135"/>
      <c r="H7805" s="135"/>
      <c r="I7805" s="135"/>
    </row>
    <row r="7806" spans="5:9" x14ac:dyDescent="0.25">
      <c r="E7806" s="135"/>
      <c r="F7806" s="135"/>
      <c r="G7806" s="135"/>
      <c r="H7806" s="135"/>
      <c r="I7806" s="135"/>
    </row>
    <row r="7807" spans="5:9" x14ac:dyDescent="0.25">
      <c r="E7807" s="135"/>
      <c r="F7807" s="135"/>
      <c r="G7807" s="135"/>
      <c r="H7807" s="135"/>
      <c r="I7807" s="135"/>
    </row>
    <row r="7808" spans="5:9" x14ac:dyDescent="0.25">
      <c r="E7808" s="135"/>
      <c r="F7808" s="135"/>
      <c r="G7808" s="135"/>
      <c r="H7808" s="135"/>
      <c r="I7808" s="135"/>
    </row>
    <row r="7809" spans="5:9" x14ac:dyDescent="0.25">
      <c r="E7809" s="135"/>
      <c r="F7809" s="135"/>
      <c r="G7809" s="135"/>
      <c r="H7809" s="135"/>
      <c r="I7809" s="135"/>
    </row>
    <row r="7810" spans="5:9" x14ac:dyDescent="0.25">
      <c r="E7810" s="135"/>
      <c r="F7810" s="135"/>
      <c r="G7810" s="135"/>
      <c r="H7810" s="135"/>
      <c r="I7810" s="135"/>
    </row>
    <row r="7811" spans="5:9" x14ac:dyDescent="0.25">
      <c r="E7811" s="135"/>
      <c r="F7811" s="135"/>
      <c r="G7811" s="135"/>
      <c r="H7811" s="135"/>
      <c r="I7811" s="135"/>
    </row>
    <row r="7812" spans="5:9" x14ac:dyDescent="0.25">
      <c r="E7812" s="135"/>
      <c r="F7812" s="135"/>
      <c r="G7812" s="135"/>
      <c r="H7812" s="135"/>
      <c r="I7812" s="135"/>
    </row>
    <row r="7813" spans="5:9" x14ac:dyDescent="0.25">
      <c r="E7813" s="135"/>
      <c r="F7813" s="135"/>
      <c r="G7813" s="135"/>
      <c r="H7813" s="135"/>
      <c r="I7813" s="135"/>
    </row>
    <row r="7814" spans="5:9" x14ac:dyDescent="0.25">
      <c r="E7814" s="135"/>
      <c r="F7814" s="135"/>
      <c r="G7814" s="135"/>
      <c r="H7814" s="135"/>
      <c r="I7814" s="135"/>
    </row>
    <row r="7815" spans="5:9" x14ac:dyDescent="0.25">
      <c r="E7815" s="135"/>
      <c r="F7815" s="135"/>
      <c r="G7815" s="135"/>
      <c r="H7815" s="135"/>
      <c r="I7815" s="135"/>
    </row>
    <row r="7816" spans="5:9" x14ac:dyDescent="0.25">
      <c r="E7816" s="135"/>
      <c r="F7816" s="135"/>
      <c r="G7816" s="135"/>
      <c r="H7816" s="135"/>
      <c r="I7816" s="135"/>
    </row>
    <row r="7817" spans="5:9" x14ac:dyDescent="0.25">
      <c r="E7817" s="135"/>
      <c r="F7817" s="135"/>
      <c r="G7817" s="135"/>
      <c r="H7817" s="135"/>
      <c r="I7817" s="135"/>
    </row>
    <row r="7818" spans="5:9" x14ac:dyDescent="0.25">
      <c r="E7818" s="135"/>
      <c r="F7818" s="135"/>
      <c r="G7818" s="135"/>
      <c r="H7818" s="135"/>
      <c r="I7818" s="135"/>
    </row>
    <row r="7819" spans="5:9" x14ac:dyDescent="0.25">
      <c r="E7819" s="135"/>
      <c r="F7819" s="135"/>
      <c r="G7819" s="135"/>
      <c r="H7819" s="135"/>
      <c r="I7819" s="135"/>
    </row>
    <row r="7820" spans="5:9" x14ac:dyDescent="0.25">
      <c r="E7820" s="135"/>
      <c r="F7820" s="135"/>
      <c r="G7820" s="135"/>
      <c r="H7820" s="135"/>
      <c r="I7820" s="135"/>
    </row>
    <row r="7821" spans="5:9" x14ac:dyDescent="0.25">
      <c r="E7821" s="135"/>
      <c r="F7821" s="135"/>
      <c r="G7821" s="135"/>
      <c r="H7821" s="135"/>
      <c r="I7821" s="135"/>
    </row>
    <row r="7822" spans="5:9" x14ac:dyDescent="0.25">
      <c r="E7822" s="135"/>
      <c r="F7822" s="135"/>
      <c r="G7822" s="135"/>
      <c r="H7822" s="135"/>
      <c r="I7822" s="135"/>
    </row>
    <row r="7823" spans="5:9" x14ac:dyDescent="0.25">
      <c r="E7823" s="135"/>
      <c r="F7823" s="135"/>
      <c r="G7823" s="135"/>
      <c r="H7823" s="135"/>
      <c r="I7823" s="135"/>
    </row>
    <row r="7824" spans="5:9" x14ac:dyDescent="0.25">
      <c r="E7824" s="135"/>
      <c r="F7824" s="135"/>
      <c r="G7824" s="135"/>
      <c r="H7824" s="135"/>
      <c r="I7824" s="135"/>
    </row>
    <row r="7825" spans="5:9" x14ac:dyDescent="0.25">
      <c r="E7825" s="135"/>
      <c r="F7825" s="135"/>
      <c r="G7825" s="135"/>
      <c r="H7825" s="135"/>
      <c r="I7825" s="135"/>
    </row>
    <row r="7826" spans="5:9" x14ac:dyDescent="0.25">
      <c r="E7826" s="135"/>
      <c r="F7826" s="135"/>
      <c r="G7826" s="135"/>
      <c r="H7826" s="135"/>
      <c r="I7826" s="135"/>
    </row>
    <row r="7827" spans="5:9" x14ac:dyDescent="0.25">
      <c r="E7827" s="135"/>
      <c r="F7827" s="135"/>
      <c r="G7827" s="135"/>
      <c r="H7827" s="135"/>
      <c r="I7827" s="135"/>
    </row>
    <row r="7828" spans="5:9" x14ac:dyDescent="0.25">
      <c r="E7828" s="135"/>
      <c r="F7828" s="135"/>
      <c r="G7828" s="135"/>
      <c r="H7828" s="135"/>
      <c r="I7828" s="135"/>
    </row>
    <row r="7829" spans="5:9" x14ac:dyDescent="0.25">
      <c r="E7829" s="135"/>
      <c r="F7829" s="135"/>
      <c r="G7829" s="135"/>
      <c r="H7829" s="135"/>
      <c r="I7829" s="135"/>
    </row>
    <row r="7830" spans="5:9" x14ac:dyDescent="0.25">
      <c r="E7830" s="135"/>
      <c r="F7830" s="135"/>
      <c r="G7830" s="135"/>
      <c r="H7830" s="135"/>
      <c r="I7830" s="135"/>
    </row>
    <row r="7831" spans="5:9" x14ac:dyDescent="0.25">
      <c r="E7831" s="135"/>
      <c r="F7831" s="135"/>
      <c r="G7831" s="135"/>
      <c r="H7831" s="135"/>
      <c r="I7831" s="135"/>
    </row>
    <row r="7832" spans="5:9" x14ac:dyDescent="0.25">
      <c r="E7832" s="135"/>
      <c r="F7832" s="135"/>
      <c r="G7832" s="135"/>
      <c r="H7832" s="135"/>
      <c r="I7832" s="135"/>
    </row>
    <row r="7833" spans="5:9" x14ac:dyDescent="0.25">
      <c r="E7833" s="135"/>
      <c r="F7833" s="135"/>
      <c r="G7833" s="135"/>
      <c r="H7833" s="135"/>
      <c r="I7833" s="135"/>
    </row>
    <row r="7834" spans="5:9" x14ac:dyDescent="0.25">
      <c r="E7834" s="135"/>
      <c r="F7834" s="135"/>
      <c r="G7834" s="135"/>
      <c r="H7834" s="135"/>
      <c r="I7834" s="135"/>
    </row>
    <row r="7835" spans="5:9" x14ac:dyDescent="0.25">
      <c r="E7835" s="135"/>
      <c r="F7835" s="135"/>
      <c r="G7835" s="135"/>
      <c r="H7835" s="135"/>
      <c r="I7835" s="135"/>
    </row>
    <row r="7836" spans="5:9" x14ac:dyDescent="0.25">
      <c r="E7836" s="135"/>
      <c r="F7836" s="135"/>
      <c r="G7836" s="135"/>
      <c r="H7836" s="135"/>
      <c r="I7836" s="135"/>
    </row>
    <row r="7837" spans="5:9" x14ac:dyDescent="0.25">
      <c r="E7837" s="135"/>
      <c r="F7837" s="135"/>
      <c r="G7837" s="135"/>
      <c r="H7837" s="135"/>
      <c r="I7837" s="135"/>
    </row>
    <row r="7838" spans="5:9" x14ac:dyDescent="0.25">
      <c r="E7838" s="135"/>
      <c r="F7838" s="135"/>
      <c r="G7838" s="135"/>
      <c r="H7838" s="135"/>
      <c r="I7838" s="135"/>
    </row>
    <row r="7839" spans="5:9" x14ac:dyDescent="0.25">
      <c r="E7839" s="135"/>
      <c r="F7839" s="135"/>
      <c r="G7839" s="135"/>
      <c r="H7839" s="135"/>
      <c r="I7839" s="135"/>
    </row>
    <row r="7840" spans="5:9" x14ac:dyDescent="0.25">
      <c r="E7840" s="135"/>
      <c r="F7840" s="135"/>
      <c r="G7840" s="135"/>
      <c r="H7840" s="135"/>
      <c r="I7840" s="135"/>
    </row>
    <row r="7841" spans="5:9" x14ac:dyDescent="0.25">
      <c r="E7841" s="135"/>
      <c r="F7841" s="135"/>
      <c r="G7841" s="135"/>
      <c r="H7841" s="135"/>
      <c r="I7841" s="135"/>
    </row>
    <row r="7842" spans="5:9" x14ac:dyDescent="0.25">
      <c r="E7842" s="135"/>
      <c r="F7842" s="135"/>
      <c r="G7842" s="135"/>
      <c r="H7842" s="135"/>
      <c r="I7842" s="135"/>
    </row>
    <row r="7843" spans="5:9" x14ac:dyDescent="0.25">
      <c r="E7843" s="135"/>
      <c r="F7843" s="135"/>
      <c r="G7843" s="135"/>
      <c r="H7843" s="135"/>
      <c r="I7843" s="135"/>
    </row>
    <row r="7844" spans="5:9" x14ac:dyDescent="0.25">
      <c r="E7844" s="135"/>
      <c r="F7844" s="135"/>
      <c r="G7844" s="135"/>
      <c r="H7844" s="135"/>
      <c r="I7844" s="135"/>
    </row>
    <row r="7845" spans="5:9" x14ac:dyDescent="0.25">
      <c r="E7845" s="135"/>
      <c r="F7845" s="135"/>
      <c r="G7845" s="135"/>
      <c r="H7845" s="135"/>
      <c r="I7845" s="135"/>
    </row>
    <row r="7846" spans="5:9" x14ac:dyDescent="0.25">
      <c r="E7846" s="135"/>
      <c r="F7846" s="135"/>
      <c r="G7846" s="135"/>
      <c r="H7846" s="135"/>
      <c r="I7846" s="135"/>
    </row>
    <row r="7847" spans="5:9" x14ac:dyDescent="0.25">
      <c r="E7847" s="135"/>
      <c r="F7847" s="135"/>
      <c r="G7847" s="135"/>
      <c r="H7847" s="135"/>
      <c r="I7847" s="135"/>
    </row>
    <row r="7848" spans="5:9" x14ac:dyDescent="0.25">
      <c r="E7848" s="135"/>
      <c r="F7848" s="135"/>
      <c r="G7848" s="135"/>
      <c r="H7848" s="135"/>
      <c r="I7848" s="135"/>
    </row>
    <row r="7849" spans="5:9" x14ac:dyDescent="0.25">
      <c r="E7849" s="135"/>
      <c r="F7849" s="135"/>
      <c r="G7849" s="135"/>
      <c r="H7849" s="135"/>
      <c r="I7849" s="135"/>
    </row>
    <row r="7850" spans="5:9" x14ac:dyDescent="0.25">
      <c r="E7850" s="135"/>
      <c r="F7850" s="135"/>
      <c r="G7850" s="135"/>
      <c r="H7850" s="135"/>
      <c r="I7850" s="135"/>
    </row>
    <row r="7851" spans="5:9" x14ac:dyDescent="0.25">
      <c r="E7851" s="135"/>
      <c r="F7851" s="135"/>
      <c r="G7851" s="135"/>
      <c r="H7851" s="135"/>
      <c r="I7851" s="135"/>
    </row>
    <row r="7852" spans="5:9" x14ac:dyDescent="0.25">
      <c r="E7852" s="135"/>
      <c r="F7852" s="135"/>
      <c r="G7852" s="135"/>
      <c r="H7852" s="135"/>
      <c r="I7852" s="135"/>
    </row>
    <row r="7853" spans="5:9" x14ac:dyDescent="0.25">
      <c r="E7853" s="135"/>
      <c r="F7853" s="135"/>
      <c r="G7853" s="135"/>
      <c r="H7853" s="135"/>
      <c r="I7853" s="135"/>
    </row>
    <row r="7854" spans="5:9" x14ac:dyDescent="0.25">
      <c r="E7854" s="135"/>
      <c r="F7854" s="135"/>
      <c r="G7854" s="135"/>
      <c r="H7854" s="135"/>
      <c r="I7854" s="135"/>
    </row>
    <row r="7855" spans="5:9" x14ac:dyDescent="0.25">
      <c r="E7855" s="135"/>
      <c r="F7855" s="135"/>
      <c r="G7855" s="135"/>
      <c r="H7855" s="135"/>
      <c r="I7855" s="135"/>
    </row>
    <row r="7856" spans="5:9" x14ac:dyDescent="0.25">
      <c r="E7856" s="135"/>
      <c r="F7856" s="135"/>
      <c r="G7856" s="135"/>
      <c r="H7856" s="135"/>
      <c r="I7856" s="135"/>
    </row>
    <row r="7857" spans="5:9" x14ac:dyDescent="0.25">
      <c r="E7857" s="135"/>
      <c r="F7857" s="135"/>
      <c r="G7857" s="135"/>
      <c r="H7857" s="135"/>
      <c r="I7857" s="135"/>
    </row>
    <row r="7858" spans="5:9" x14ac:dyDescent="0.25">
      <c r="E7858" s="135"/>
      <c r="F7858" s="135"/>
      <c r="G7858" s="135"/>
      <c r="H7858" s="135"/>
      <c r="I7858" s="135"/>
    </row>
    <row r="7859" spans="5:9" x14ac:dyDescent="0.25">
      <c r="E7859" s="135"/>
      <c r="F7859" s="135"/>
      <c r="G7859" s="135"/>
      <c r="H7859" s="135"/>
      <c r="I7859" s="135"/>
    </row>
    <row r="7860" spans="5:9" x14ac:dyDescent="0.25">
      <c r="E7860" s="135"/>
      <c r="F7860" s="135"/>
      <c r="G7860" s="135"/>
      <c r="H7860" s="135"/>
      <c r="I7860" s="135"/>
    </row>
    <row r="7861" spans="5:9" x14ac:dyDescent="0.25">
      <c r="E7861" s="135"/>
      <c r="F7861" s="135"/>
      <c r="G7861" s="135"/>
      <c r="H7861" s="135"/>
      <c r="I7861" s="135"/>
    </row>
    <row r="7862" spans="5:9" x14ac:dyDescent="0.25">
      <c r="E7862" s="135"/>
      <c r="F7862" s="135"/>
      <c r="G7862" s="135"/>
      <c r="H7862" s="135"/>
      <c r="I7862" s="135"/>
    </row>
    <row r="7863" spans="5:9" x14ac:dyDescent="0.25">
      <c r="E7863" s="135"/>
      <c r="F7863" s="135"/>
      <c r="G7863" s="135"/>
      <c r="H7863" s="135"/>
      <c r="I7863" s="135"/>
    </row>
    <row r="7864" spans="5:9" x14ac:dyDescent="0.25">
      <c r="E7864" s="135"/>
      <c r="F7864" s="135"/>
      <c r="G7864" s="135"/>
      <c r="H7864" s="135"/>
      <c r="I7864" s="135"/>
    </row>
    <row r="7865" spans="5:9" x14ac:dyDescent="0.25">
      <c r="E7865" s="135"/>
      <c r="F7865" s="135"/>
      <c r="G7865" s="135"/>
      <c r="H7865" s="135"/>
      <c r="I7865" s="135"/>
    </row>
    <row r="7866" spans="5:9" x14ac:dyDescent="0.25">
      <c r="E7866" s="135"/>
      <c r="F7866" s="135"/>
      <c r="G7866" s="135"/>
      <c r="H7866" s="135"/>
      <c r="I7866" s="135"/>
    </row>
    <row r="7867" spans="5:9" x14ac:dyDescent="0.25">
      <c r="E7867" s="135"/>
      <c r="F7867" s="135"/>
      <c r="G7867" s="135"/>
      <c r="H7867" s="135"/>
      <c r="I7867" s="135"/>
    </row>
    <row r="7868" spans="5:9" x14ac:dyDescent="0.25">
      <c r="E7868" s="135"/>
      <c r="F7868" s="135"/>
      <c r="G7868" s="135"/>
      <c r="H7868" s="135"/>
      <c r="I7868" s="135"/>
    </row>
    <row r="7869" spans="5:9" x14ac:dyDescent="0.25">
      <c r="E7869" s="135"/>
      <c r="F7869" s="135"/>
      <c r="G7869" s="135"/>
      <c r="H7869" s="135"/>
      <c r="I7869" s="135"/>
    </row>
    <row r="7870" spans="5:9" x14ac:dyDescent="0.25">
      <c r="E7870" s="135"/>
      <c r="F7870" s="135"/>
      <c r="G7870" s="135"/>
      <c r="H7870" s="135"/>
      <c r="I7870" s="135"/>
    </row>
    <row r="7871" spans="5:9" x14ac:dyDescent="0.25">
      <c r="E7871" s="135"/>
      <c r="F7871" s="135"/>
      <c r="G7871" s="135"/>
      <c r="H7871" s="135"/>
      <c r="I7871" s="135"/>
    </row>
    <row r="7872" spans="5:9" x14ac:dyDescent="0.25">
      <c r="E7872" s="135"/>
      <c r="F7872" s="135"/>
      <c r="G7872" s="135"/>
      <c r="H7872" s="135"/>
      <c r="I7872" s="135"/>
    </row>
    <row r="7873" spans="5:9" x14ac:dyDescent="0.25">
      <c r="E7873" s="135"/>
      <c r="F7873" s="135"/>
      <c r="G7873" s="135"/>
      <c r="H7873" s="135"/>
      <c r="I7873" s="135"/>
    </row>
    <row r="7874" spans="5:9" x14ac:dyDescent="0.25">
      <c r="E7874" s="135"/>
      <c r="F7874" s="135"/>
      <c r="G7874" s="135"/>
      <c r="H7874" s="135"/>
      <c r="I7874" s="135"/>
    </row>
    <row r="7875" spans="5:9" x14ac:dyDescent="0.25">
      <c r="E7875" s="135"/>
      <c r="F7875" s="135"/>
      <c r="G7875" s="135"/>
      <c r="H7875" s="135"/>
      <c r="I7875" s="135"/>
    </row>
    <row r="7876" spans="5:9" x14ac:dyDescent="0.25">
      <c r="E7876" s="135"/>
      <c r="F7876" s="135"/>
      <c r="G7876" s="135"/>
      <c r="H7876" s="135"/>
      <c r="I7876" s="135"/>
    </row>
    <row r="7877" spans="5:9" x14ac:dyDescent="0.25">
      <c r="E7877" s="135"/>
      <c r="F7877" s="135"/>
      <c r="G7877" s="135"/>
      <c r="H7877" s="135"/>
      <c r="I7877" s="135"/>
    </row>
    <row r="7878" spans="5:9" x14ac:dyDescent="0.25">
      <c r="E7878" s="135"/>
      <c r="F7878" s="135"/>
      <c r="G7878" s="135"/>
      <c r="H7878" s="135"/>
      <c r="I7878" s="135"/>
    </row>
    <row r="7879" spans="5:9" x14ac:dyDescent="0.25">
      <c r="E7879" s="135"/>
      <c r="F7879" s="135"/>
      <c r="G7879" s="135"/>
      <c r="H7879" s="135"/>
      <c r="I7879" s="135"/>
    </row>
    <row r="7880" spans="5:9" x14ac:dyDescent="0.25">
      <c r="E7880" s="135"/>
      <c r="F7880" s="135"/>
      <c r="G7880" s="135"/>
      <c r="H7880" s="135"/>
      <c r="I7880" s="135"/>
    </row>
    <row r="7881" spans="5:9" x14ac:dyDescent="0.25">
      <c r="E7881" s="135"/>
      <c r="F7881" s="135"/>
      <c r="G7881" s="135"/>
      <c r="H7881" s="135"/>
      <c r="I7881" s="135"/>
    </row>
    <row r="7882" spans="5:9" x14ac:dyDescent="0.25">
      <c r="E7882" s="135"/>
      <c r="F7882" s="135"/>
      <c r="G7882" s="135"/>
      <c r="H7882" s="135"/>
      <c r="I7882" s="135"/>
    </row>
    <row r="7883" spans="5:9" x14ac:dyDescent="0.25">
      <c r="E7883" s="135"/>
      <c r="F7883" s="135"/>
      <c r="G7883" s="135"/>
      <c r="H7883" s="135"/>
      <c r="I7883" s="135"/>
    </row>
    <row r="7884" spans="5:9" x14ac:dyDescent="0.25">
      <c r="E7884" s="135"/>
      <c r="F7884" s="135"/>
      <c r="G7884" s="135"/>
      <c r="H7884" s="135"/>
      <c r="I7884" s="135"/>
    </row>
    <row r="7885" spans="5:9" x14ac:dyDescent="0.25">
      <c r="E7885" s="135"/>
      <c r="F7885" s="135"/>
      <c r="G7885" s="135"/>
      <c r="H7885" s="135"/>
      <c r="I7885" s="135"/>
    </row>
    <row r="7886" spans="5:9" x14ac:dyDescent="0.25">
      <c r="E7886" s="135"/>
      <c r="F7886" s="135"/>
      <c r="G7886" s="135"/>
      <c r="H7886" s="135"/>
      <c r="I7886" s="135"/>
    </row>
    <row r="7887" spans="5:9" x14ac:dyDescent="0.25">
      <c r="E7887" s="135"/>
      <c r="F7887" s="135"/>
      <c r="G7887" s="135"/>
      <c r="H7887" s="135"/>
      <c r="I7887" s="135"/>
    </row>
    <row r="7888" spans="5:9" x14ac:dyDescent="0.25">
      <c r="E7888" s="135"/>
      <c r="F7888" s="135"/>
      <c r="G7888" s="135"/>
      <c r="H7888" s="135"/>
      <c r="I7888" s="135"/>
    </row>
    <row r="7889" spans="5:9" x14ac:dyDescent="0.25">
      <c r="E7889" s="135"/>
      <c r="F7889" s="135"/>
      <c r="G7889" s="135"/>
      <c r="H7889" s="135"/>
      <c r="I7889" s="135"/>
    </row>
    <row r="7890" spans="5:9" x14ac:dyDescent="0.25">
      <c r="E7890" s="135"/>
      <c r="F7890" s="135"/>
      <c r="G7890" s="135"/>
      <c r="H7890" s="135"/>
      <c r="I7890" s="135"/>
    </row>
    <row r="7891" spans="5:9" x14ac:dyDescent="0.25">
      <c r="E7891" s="135"/>
      <c r="F7891" s="135"/>
      <c r="G7891" s="135"/>
      <c r="H7891" s="135"/>
      <c r="I7891" s="135"/>
    </row>
    <row r="7892" spans="5:9" x14ac:dyDescent="0.25">
      <c r="E7892" s="135"/>
      <c r="F7892" s="135"/>
      <c r="G7892" s="135"/>
      <c r="H7892" s="135"/>
      <c r="I7892" s="135"/>
    </row>
    <row r="7893" spans="5:9" x14ac:dyDescent="0.25">
      <c r="E7893" s="135"/>
      <c r="F7893" s="135"/>
      <c r="G7893" s="135"/>
      <c r="H7893" s="135"/>
      <c r="I7893" s="135"/>
    </row>
    <row r="7894" spans="5:9" x14ac:dyDescent="0.25">
      <c r="E7894" s="135"/>
      <c r="F7894" s="135"/>
      <c r="G7894" s="135"/>
      <c r="H7894" s="135"/>
      <c r="I7894" s="135"/>
    </row>
    <row r="7895" spans="5:9" x14ac:dyDescent="0.25">
      <c r="E7895" s="135"/>
      <c r="F7895" s="135"/>
      <c r="G7895" s="135"/>
      <c r="H7895" s="135"/>
      <c r="I7895" s="135"/>
    </row>
    <row r="7896" spans="5:9" x14ac:dyDescent="0.25">
      <c r="E7896" s="135"/>
      <c r="F7896" s="135"/>
      <c r="G7896" s="135"/>
      <c r="H7896" s="135"/>
      <c r="I7896" s="135"/>
    </row>
    <row r="7897" spans="5:9" x14ac:dyDescent="0.25">
      <c r="E7897" s="135"/>
      <c r="F7897" s="135"/>
      <c r="G7897" s="135"/>
      <c r="H7897" s="135"/>
      <c r="I7897" s="135"/>
    </row>
    <row r="7898" spans="5:9" x14ac:dyDescent="0.25">
      <c r="E7898" s="135"/>
      <c r="F7898" s="135"/>
      <c r="G7898" s="135"/>
      <c r="H7898" s="135"/>
      <c r="I7898" s="135"/>
    </row>
    <row r="7899" spans="5:9" x14ac:dyDescent="0.25">
      <c r="E7899" s="135"/>
      <c r="F7899" s="135"/>
      <c r="G7899" s="135"/>
      <c r="H7899" s="135"/>
      <c r="I7899" s="135"/>
    </row>
    <row r="7900" spans="5:9" x14ac:dyDescent="0.25">
      <c r="E7900" s="135"/>
      <c r="F7900" s="135"/>
      <c r="G7900" s="135"/>
      <c r="H7900" s="135"/>
      <c r="I7900" s="135"/>
    </row>
    <row r="7901" spans="5:9" x14ac:dyDescent="0.25">
      <c r="E7901" s="135"/>
      <c r="F7901" s="135"/>
      <c r="G7901" s="135"/>
      <c r="H7901" s="135"/>
      <c r="I7901" s="135"/>
    </row>
    <row r="7902" spans="5:9" x14ac:dyDescent="0.25">
      <c r="E7902" s="135"/>
      <c r="F7902" s="135"/>
      <c r="G7902" s="135"/>
      <c r="H7902" s="135"/>
      <c r="I7902" s="135"/>
    </row>
    <row r="7903" spans="5:9" x14ac:dyDescent="0.25">
      <c r="E7903" s="135"/>
      <c r="F7903" s="135"/>
      <c r="G7903" s="135"/>
      <c r="H7903" s="135"/>
      <c r="I7903" s="135"/>
    </row>
    <row r="7904" spans="5:9" x14ac:dyDescent="0.25">
      <c r="E7904" s="135"/>
      <c r="F7904" s="135"/>
      <c r="G7904" s="135"/>
      <c r="H7904" s="135"/>
      <c r="I7904" s="135"/>
    </row>
    <row r="7905" spans="5:9" x14ac:dyDescent="0.25">
      <c r="E7905" s="135"/>
      <c r="F7905" s="135"/>
      <c r="G7905" s="135"/>
      <c r="H7905" s="135"/>
      <c r="I7905" s="135"/>
    </row>
    <row r="7906" spans="5:9" x14ac:dyDescent="0.25">
      <c r="E7906" s="135"/>
      <c r="F7906" s="135"/>
      <c r="G7906" s="135"/>
      <c r="H7906" s="135"/>
      <c r="I7906" s="135"/>
    </row>
    <row r="7907" spans="5:9" x14ac:dyDescent="0.25">
      <c r="E7907" s="135"/>
      <c r="F7907" s="135"/>
      <c r="G7907" s="135"/>
      <c r="H7907" s="135"/>
      <c r="I7907" s="135"/>
    </row>
    <row r="7908" spans="5:9" x14ac:dyDescent="0.25">
      <c r="E7908" s="135"/>
      <c r="F7908" s="135"/>
      <c r="G7908" s="135"/>
      <c r="H7908" s="135"/>
      <c r="I7908" s="135"/>
    </row>
    <row r="7909" spans="5:9" x14ac:dyDescent="0.25">
      <c r="E7909" s="135"/>
      <c r="F7909" s="135"/>
      <c r="G7909" s="135"/>
      <c r="H7909" s="135"/>
      <c r="I7909" s="135"/>
    </row>
    <row r="7910" spans="5:9" x14ac:dyDescent="0.25">
      <c r="E7910" s="135"/>
      <c r="F7910" s="135"/>
      <c r="G7910" s="135"/>
      <c r="H7910" s="135"/>
      <c r="I7910" s="135"/>
    </row>
    <row r="7911" spans="5:9" x14ac:dyDescent="0.25">
      <c r="E7911" s="135"/>
      <c r="F7911" s="135"/>
      <c r="G7911" s="135"/>
      <c r="H7911" s="135"/>
      <c r="I7911" s="135"/>
    </row>
    <row r="7912" spans="5:9" x14ac:dyDescent="0.25">
      <c r="E7912" s="135"/>
      <c r="F7912" s="135"/>
      <c r="G7912" s="135"/>
      <c r="H7912" s="135"/>
      <c r="I7912" s="135"/>
    </row>
    <row r="7913" spans="5:9" x14ac:dyDescent="0.25">
      <c r="E7913" s="135"/>
      <c r="F7913" s="135"/>
      <c r="G7913" s="135"/>
      <c r="H7913" s="135"/>
      <c r="I7913" s="135"/>
    </row>
    <row r="7914" spans="5:9" x14ac:dyDescent="0.25">
      <c r="E7914" s="135"/>
      <c r="F7914" s="135"/>
      <c r="G7914" s="135"/>
      <c r="H7914" s="135"/>
      <c r="I7914" s="135"/>
    </row>
    <row r="7915" spans="5:9" x14ac:dyDescent="0.25">
      <c r="E7915" s="135"/>
      <c r="F7915" s="135"/>
      <c r="G7915" s="135"/>
      <c r="H7915" s="135"/>
      <c r="I7915" s="135"/>
    </row>
    <row r="7916" spans="5:9" x14ac:dyDescent="0.25">
      <c r="E7916" s="135"/>
      <c r="F7916" s="135"/>
      <c r="G7916" s="135"/>
      <c r="H7916" s="135"/>
      <c r="I7916" s="135"/>
    </row>
    <row r="7917" spans="5:9" x14ac:dyDescent="0.25">
      <c r="E7917" s="135"/>
      <c r="F7917" s="135"/>
      <c r="G7917" s="135"/>
      <c r="H7917" s="135"/>
      <c r="I7917" s="135"/>
    </row>
    <row r="7918" spans="5:9" x14ac:dyDescent="0.25">
      <c r="E7918" s="135"/>
      <c r="F7918" s="135"/>
      <c r="G7918" s="135"/>
      <c r="H7918" s="135"/>
      <c r="I7918" s="135"/>
    </row>
    <row r="7919" spans="5:9" x14ac:dyDescent="0.25">
      <c r="E7919" s="135"/>
      <c r="F7919" s="135"/>
      <c r="G7919" s="135"/>
      <c r="H7919" s="135"/>
      <c r="I7919" s="135"/>
    </row>
    <row r="7920" spans="5:9" x14ac:dyDescent="0.25">
      <c r="E7920" s="135"/>
      <c r="F7920" s="135"/>
      <c r="G7920" s="135"/>
      <c r="H7920" s="135"/>
      <c r="I7920" s="135"/>
    </row>
    <row r="7921" spans="5:9" x14ac:dyDescent="0.25">
      <c r="E7921" s="135"/>
      <c r="F7921" s="135"/>
      <c r="G7921" s="135"/>
      <c r="H7921" s="135"/>
      <c r="I7921" s="135"/>
    </row>
    <row r="7922" spans="5:9" x14ac:dyDescent="0.25">
      <c r="E7922" s="135"/>
      <c r="F7922" s="135"/>
      <c r="G7922" s="135"/>
      <c r="H7922" s="135"/>
      <c r="I7922" s="135"/>
    </row>
    <row r="7923" spans="5:9" x14ac:dyDescent="0.25">
      <c r="E7923" s="135"/>
      <c r="F7923" s="135"/>
      <c r="G7923" s="135"/>
      <c r="H7923" s="135"/>
      <c r="I7923" s="135"/>
    </row>
    <row r="7924" spans="5:9" x14ac:dyDescent="0.25">
      <c r="E7924" s="135"/>
      <c r="F7924" s="135"/>
      <c r="G7924" s="135"/>
      <c r="H7924" s="135"/>
      <c r="I7924" s="135"/>
    </row>
    <row r="7925" spans="5:9" x14ac:dyDescent="0.25">
      <c r="E7925" s="135"/>
      <c r="F7925" s="135"/>
      <c r="G7925" s="135"/>
      <c r="H7925" s="135"/>
      <c r="I7925" s="135"/>
    </row>
    <row r="7926" spans="5:9" x14ac:dyDescent="0.25">
      <c r="E7926" s="135"/>
      <c r="F7926" s="135"/>
      <c r="G7926" s="135"/>
      <c r="H7926" s="135"/>
      <c r="I7926" s="135"/>
    </row>
    <row r="7927" spans="5:9" x14ac:dyDescent="0.25">
      <c r="E7927" s="135"/>
      <c r="F7927" s="135"/>
      <c r="G7927" s="135"/>
      <c r="H7927" s="135"/>
      <c r="I7927" s="135"/>
    </row>
    <row r="7928" spans="5:9" x14ac:dyDescent="0.25">
      <c r="E7928" s="135"/>
      <c r="F7928" s="135"/>
      <c r="G7928" s="135"/>
      <c r="H7928" s="135"/>
      <c r="I7928" s="135"/>
    </row>
    <row r="7929" spans="5:9" x14ac:dyDescent="0.25">
      <c r="E7929" s="135"/>
      <c r="F7929" s="135"/>
      <c r="G7929" s="135"/>
      <c r="H7929" s="135"/>
      <c r="I7929" s="135"/>
    </row>
    <row r="7930" spans="5:9" x14ac:dyDescent="0.25">
      <c r="E7930" s="135"/>
      <c r="F7930" s="135"/>
      <c r="G7930" s="135"/>
      <c r="H7930" s="135"/>
      <c r="I7930" s="135"/>
    </row>
    <row r="7931" spans="5:9" x14ac:dyDescent="0.25">
      <c r="E7931" s="135"/>
      <c r="F7931" s="135"/>
      <c r="G7931" s="135"/>
      <c r="H7931" s="135"/>
      <c r="I7931" s="135"/>
    </row>
    <row r="7932" spans="5:9" x14ac:dyDescent="0.25">
      <c r="E7932" s="135"/>
      <c r="F7932" s="135"/>
      <c r="G7932" s="135"/>
      <c r="H7932" s="135"/>
      <c r="I7932" s="135"/>
    </row>
    <row r="7933" spans="5:9" x14ac:dyDescent="0.25">
      <c r="E7933" s="135"/>
      <c r="F7933" s="135"/>
      <c r="G7933" s="135"/>
      <c r="H7933" s="135"/>
      <c r="I7933" s="135"/>
    </row>
    <row r="7934" spans="5:9" x14ac:dyDescent="0.25">
      <c r="E7934" s="135"/>
      <c r="F7934" s="135"/>
      <c r="G7934" s="135"/>
      <c r="H7934" s="135"/>
      <c r="I7934" s="135"/>
    </row>
    <row r="7935" spans="5:9" x14ac:dyDescent="0.25">
      <c r="E7935" s="135"/>
      <c r="F7935" s="135"/>
      <c r="G7935" s="135"/>
      <c r="H7935" s="135"/>
      <c r="I7935" s="135"/>
    </row>
    <row r="7936" spans="5:9" x14ac:dyDescent="0.25">
      <c r="E7936" s="135"/>
      <c r="F7936" s="135"/>
      <c r="G7936" s="135"/>
      <c r="H7936" s="135"/>
      <c r="I7936" s="135"/>
    </row>
    <row r="7937" spans="5:9" x14ac:dyDescent="0.25">
      <c r="E7937" s="135"/>
      <c r="F7937" s="135"/>
      <c r="G7937" s="135"/>
      <c r="H7937" s="135"/>
      <c r="I7937" s="135"/>
    </row>
    <row r="7938" spans="5:9" x14ac:dyDescent="0.25">
      <c r="E7938" s="135"/>
      <c r="F7938" s="135"/>
      <c r="G7938" s="135"/>
      <c r="H7938" s="135"/>
      <c r="I7938" s="135"/>
    </row>
    <row r="7939" spans="5:9" x14ac:dyDescent="0.25">
      <c r="E7939" s="135"/>
      <c r="F7939" s="135"/>
      <c r="G7939" s="135"/>
      <c r="H7939" s="135"/>
      <c r="I7939" s="135"/>
    </row>
    <row r="7940" spans="5:9" x14ac:dyDescent="0.25">
      <c r="E7940" s="135"/>
      <c r="F7940" s="135"/>
      <c r="G7940" s="135"/>
      <c r="H7940" s="135"/>
      <c r="I7940" s="135"/>
    </row>
    <row r="7941" spans="5:9" x14ac:dyDescent="0.25">
      <c r="E7941" s="135"/>
      <c r="F7941" s="135"/>
      <c r="G7941" s="135"/>
      <c r="H7941" s="135"/>
      <c r="I7941" s="135"/>
    </row>
    <row r="7942" spans="5:9" x14ac:dyDescent="0.25">
      <c r="E7942" s="135"/>
      <c r="F7942" s="135"/>
      <c r="G7942" s="135"/>
      <c r="H7942" s="135"/>
      <c r="I7942" s="135"/>
    </row>
    <row r="7943" spans="5:9" x14ac:dyDescent="0.25">
      <c r="E7943" s="135"/>
      <c r="F7943" s="135"/>
      <c r="G7943" s="135"/>
      <c r="H7943" s="135"/>
      <c r="I7943" s="135"/>
    </row>
    <row r="7944" spans="5:9" x14ac:dyDescent="0.25">
      <c r="E7944" s="135"/>
      <c r="F7944" s="135"/>
      <c r="G7944" s="135"/>
      <c r="H7944" s="135"/>
      <c r="I7944" s="135"/>
    </row>
    <row r="7945" spans="5:9" x14ac:dyDescent="0.25">
      <c r="E7945" s="135"/>
      <c r="F7945" s="135"/>
      <c r="G7945" s="135"/>
      <c r="H7945" s="135"/>
      <c r="I7945" s="135"/>
    </row>
    <row r="7946" spans="5:9" x14ac:dyDescent="0.25">
      <c r="E7946" s="135"/>
      <c r="F7946" s="135"/>
      <c r="G7946" s="135"/>
      <c r="H7946" s="135"/>
      <c r="I7946" s="135"/>
    </row>
    <row r="7947" spans="5:9" x14ac:dyDescent="0.25">
      <c r="E7947" s="135"/>
      <c r="F7947" s="135"/>
      <c r="G7947" s="135"/>
      <c r="H7947" s="135"/>
      <c r="I7947" s="135"/>
    </row>
    <row r="7948" spans="5:9" x14ac:dyDescent="0.25">
      <c r="E7948" s="135"/>
      <c r="F7948" s="135"/>
      <c r="G7948" s="135"/>
      <c r="H7948" s="135"/>
      <c r="I7948" s="135"/>
    </row>
    <row r="7949" spans="5:9" x14ac:dyDescent="0.25">
      <c r="E7949" s="135"/>
      <c r="F7949" s="135"/>
      <c r="G7949" s="135"/>
      <c r="H7949" s="135"/>
      <c r="I7949" s="135"/>
    </row>
    <row r="7950" spans="5:9" x14ac:dyDescent="0.25">
      <c r="E7950" s="135"/>
      <c r="F7950" s="135"/>
      <c r="G7950" s="135"/>
      <c r="H7950" s="135"/>
      <c r="I7950" s="135"/>
    </row>
    <row r="7951" spans="5:9" x14ac:dyDescent="0.25">
      <c r="E7951" s="135"/>
      <c r="F7951" s="135"/>
      <c r="G7951" s="135"/>
      <c r="H7951" s="135"/>
      <c r="I7951" s="135"/>
    </row>
    <row r="7952" spans="5:9" x14ac:dyDescent="0.25">
      <c r="E7952" s="135"/>
      <c r="F7952" s="135"/>
      <c r="G7952" s="135"/>
      <c r="H7952" s="135"/>
      <c r="I7952" s="135"/>
    </row>
    <row r="7953" spans="5:9" x14ac:dyDescent="0.25">
      <c r="E7953" s="135"/>
      <c r="F7953" s="135"/>
      <c r="G7953" s="135"/>
      <c r="H7953" s="135"/>
      <c r="I7953" s="135"/>
    </row>
    <row r="7954" spans="5:9" x14ac:dyDescent="0.25">
      <c r="E7954" s="135"/>
      <c r="F7954" s="135"/>
      <c r="G7954" s="135"/>
      <c r="H7954" s="135"/>
      <c r="I7954" s="135"/>
    </row>
    <row r="7955" spans="5:9" x14ac:dyDescent="0.25">
      <c r="E7955" s="135"/>
      <c r="F7955" s="135"/>
      <c r="G7955" s="135"/>
      <c r="H7955" s="135"/>
      <c r="I7955" s="135"/>
    </row>
    <row r="7956" spans="5:9" x14ac:dyDescent="0.25">
      <c r="E7956" s="135"/>
      <c r="F7956" s="135"/>
      <c r="G7956" s="135"/>
      <c r="H7956" s="135"/>
      <c r="I7956" s="135"/>
    </row>
    <row r="7957" spans="5:9" x14ac:dyDescent="0.25">
      <c r="E7957" s="135"/>
      <c r="F7957" s="135"/>
      <c r="G7957" s="135"/>
      <c r="H7957" s="135"/>
      <c r="I7957" s="135"/>
    </row>
    <row r="7958" spans="5:9" x14ac:dyDescent="0.25">
      <c r="E7958" s="135"/>
      <c r="F7958" s="135"/>
      <c r="G7958" s="135"/>
      <c r="H7958" s="135"/>
      <c r="I7958" s="135"/>
    </row>
    <row r="7959" spans="5:9" x14ac:dyDescent="0.25">
      <c r="E7959" s="135"/>
      <c r="F7959" s="135"/>
      <c r="G7959" s="135"/>
      <c r="H7959" s="135"/>
      <c r="I7959" s="135"/>
    </row>
    <row r="7960" spans="5:9" x14ac:dyDescent="0.25">
      <c r="E7960" s="135"/>
      <c r="F7960" s="135"/>
      <c r="G7960" s="135"/>
      <c r="H7960" s="135"/>
      <c r="I7960" s="135"/>
    </row>
    <row r="7961" spans="5:9" x14ac:dyDescent="0.25">
      <c r="E7961" s="135"/>
      <c r="F7961" s="135"/>
      <c r="G7961" s="135"/>
      <c r="H7961" s="135"/>
      <c r="I7961" s="135"/>
    </row>
    <row r="7962" spans="5:9" x14ac:dyDescent="0.25">
      <c r="E7962" s="135"/>
      <c r="F7962" s="135"/>
      <c r="G7962" s="135"/>
      <c r="H7962" s="135"/>
      <c r="I7962" s="135"/>
    </row>
    <row r="7963" spans="5:9" x14ac:dyDescent="0.25">
      <c r="E7963" s="135"/>
      <c r="F7963" s="135"/>
      <c r="G7963" s="135"/>
      <c r="H7963" s="135"/>
      <c r="I7963" s="135"/>
    </row>
    <row r="7964" spans="5:9" x14ac:dyDescent="0.25">
      <c r="E7964" s="135"/>
      <c r="F7964" s="135"/>
      <c r="G7964" s="135"/>
      <c r="H7964" s="135"/>
      <c r="I7964" s="135"/>
    </row>
    <row r="7965" spans="5:9" x14ac:dyDescent="0.25">
      <c r="E7965" s="135"/>
      <c r="F7965" s="135"/>
      <c r="G7965" s="135"/>
      <c r="H7965" s="135"/>
      <c r="I7965" s="135"/>
    </row>
    <row r="7966" spans="5:9" x14ac:dyDescent="0.25">
      <c r="E7966" s="135"/>
      <c r="F7966" s="135"/>
      <c r="G7966" s="135"/>
      <c r="H7966" s="135"/>
      <c r="I7966" s="135"/>
    </row>
    <row r="7967" spans="5:9" x14ac:dyDescent="0.25">
      <c r="E7967" s="135"/>
      <c r="F7967" s="135"/>
      <c r="G7967" s="135"/>
      <c r="H7967" s="135"/>
      <c r="I7967" s="135"/>
    </row>
    <row r="7968" spans="5:9" x14ac:dyDescent="0.25">
      <c r="E7968" s="135"/>
      <c r="F7968" s="135"/>
      <c r="G7968" s="135"/>
      <c r="H7968" s="135"/>
      <c r="I7968" s="135"/>
    </row>
    <row r="7969" spans="5:9" x14ac:dyDescent="0.25">
      <c r="E7969" s="135"/>
      <c r="F7969" s="135"/>
      <c r="G7969" s="135"/>
      <c r="H7969" s="135"/>
      <c r="I7969" s="135"/>
    </row>
    <row r="7970" spans="5:9" x14ac:dyDescent="0.25">
      <c r="E7970" s="135"/>
      <c r="F7970" s="135"/>
      <c r="G7970" s="135"/>
      <c r="H7970" s="135"/>
      <c r="I7970" s="135"/>
    </row>
    <row r="7971" spans="5:9" x14ac:dyDescent="0.25">
      <c r="E7971" s="135"/>
      <c r="F7971" s="135"/>
      <c r="G7971" s="135"/>
      <c r="H7971" s="135"/>
      <c r="I7971" s="135"/>
    </row>
    <row r="7972" spans="5:9" x14ac:dyDescent="0.25">
      <c r="E7972" s="135"/>
      <c r="F7972" s="135"/>
      <c r="G7972" s="135"/>
      <c r="H7972" s="135"/>
      <c r="I7972" s="135"/>
    </row>
    <row r="7973" spans="5:9" x14ac:dyDescent="0.25">
      <c r="E7973" s="135"/>
      <c r="F7973" s="135"/>
      <c r="G7973" s="135"/>
      <c r="H7973" s="135"/>
      <c r="I7973" s="135"/>
    </row>
    <row r="7974" spans="5:9" x14ac:dyDescent="0.25">
      <c r="E7974" s="135"/>
      <c r="F7974" s="135"/>
      <c r="G7974" s="135"/>
      <c r="H7974" s="135"/>
      <c r="I7974" s="135"/>
    </row>
    <row r="7975" spans="5:9" x14ac:dyDescent="0.25">
      <c r="E7975" s="135"/>
      <c r="F7975" s="135"/>
      <c r="G7975" s="135"/>
      <c r="H7975" s="135"/>
      <c r="I7975" s="135"/>
    </row>
    <row r="7976" spans="5:9" x14ac:dyDescent="0.25">
      <c r="E7976" s="135"/>
      <c r="F7976" s="135"/>
      <c r="G7976" s="135"/>
      <c r="H7976" s="135"/>
      <c r="I7976" s="135"/>
    </row>
    <row r="7977" spans="5:9" x14ac:dyDescent="0.25">
      <c r="E7977" s="135"/>
      <c r="F7977" s="135"/>
      <c r="G7977" s="135"/>
      <c r="H7977" s="135"/>
      <c r="I7977" s="135"/>
    </row>
    <row r="7978" spans="5:9" x14ac:dyDescent="0.25">
      <c r="E7978" s="135"/>
      <c r="F7978" s="135"/>
      <c r="G7978" s="135"/>
      <c r="H7978" s="135"/>
      <c r="I7978" s="135"/>
    </row>
    <row r="7979" spans="5:9" x14ac:dyDescent="0.25">
      <c r="E7979" s="135"/>
      <c r="F7979" s="135"/>
      <c r="G7979" s="135"/>
      <c r="H7979" s="135"/>
      <c r="I7979" s="135"/>
    </row>
    <row r="7980" spans="5:9" x14ac:dyDescent="0.25">
      <c r="E7980" s="135"/>
      <c r="F7980" s="135"/>
      <c r="G7980" s="135"/>
      <c r="H7980" s="135"/>
      <c r="I7980" s="135"/>
    </row>
    <row r="7981" spans="5:9" x14ac:dyDescent="0.25">
      <c r="E7981" s="135"/>
      <c r="F7981" s="135"/>
      <c r="G7981" s="135"/>
      <c r="H7981" s="135"/>
      <c r="I7981" s="135"/>
    </row>
    <row r="7982" spans="5:9" x14ac:dyDescent="0.25">
      <c r="E7982" s="135"/>
      <c r="F7982" s="135"/>
      <c r="G7982" s="135"/>
      <c r="H7982" s="135"/>
      <c r="I7982" s="135"/>
    </row>
    <row r="7983" spans="5:9" x14ac:dyDescent="0.25">
      <c r="E7983" s="135"/>
      <c r="F7983" s="135"/>
      <c r="G7983" s="135"/>
      <c r="H7983" s="135"/>
      <c r="I7983" s="135"/>
    </row>
    <row r="7984" spans="5:9" x14ac:dyDescent="0.25">
      <c r="E7984" s="135"/>
      <c r="F7984" s="135"/>
      <c r="G7984" s="135"/>
      <c r="H7984" s="135"/>
      <c r="I7984" s="135"/>
    </row>
    <row r="7985" spans="5:9" x14ac:dyDescent="0.25">
      <c r="E7985" s="135"/>
      <c r="F7985" s="135"/>
      <c r="G7985" s="135"/>
      <c r="H7985" s="135"/>
      <c r="I7985" s="135"/>
    </row>
    <row r="7986" spans="5:9" x14ac:dyDescent="0.25">
      <c r="E7986" s="135"/>
      <c r="F7986" s="135"/>
      <c r="G7986" s="135"/>
      <c r="H7986" s="135"/>
      <c r="I7986" s="135"/>
    </row>
    <row r="7987" spans="5:9" x14ac:dyDescent="0.25">
      <c r="E7987" s="135"/>
      <c r="F7987" s="135"/>
      <c r="G7987" s="135"/>
      <c r="H7987" s="135"/>
      <c r="I7987" s="135"/>
    </row>
    <row r="7988" spans="5:9" x14ac:dyDescent="0.25">
      <c r="E7988" s="135"/>
      <c r="F7988" s="135"/>
      <c r="G7988" s="135"/>
      <c r="H7988" s="135"/>
      <c r="I7988" s="135"/>
    </row>
    <row r="7989" spans="5:9" x14ac:dyDescent="0.25">
      <c r="E7989" s="135"/>
      <c r="F7989" s="135"/>
      <c r="G7989" s="135"/>
      <c r="H7989" s="135"/>
      <c r="I7989" s="135"/>
    </row>
    <row r="7990" spans="5:9" x14ac:dyDescent="0.25">
      <c r="E7990" s="135"/>
      <c r="F7990" s="135"/>
      <c r="G7990" s="135"/>
      <c r="H7990" s="135"/>
      <c r="I7990" s="135"/>
    </row>
    <row r="7991" spans="5:9" x14ac:dyDescent="0.25">
      <c r="E7991" s="135"/>
      <c r="F7991" s="135"/>
      <c r="G7991" s="135"/>
      <c r="H7991" s="135"/>
      <c r="I7991" s="135"/>
    </row>
    <row r="7992" spans="5:9" x14ac:dyDescent="0.25">
      <c r="E7992" s="135"/>
      <c r="F7992" s="135"/>
      <c r="G7992" s="135"/>
      <c r="H7992" s="135"/>
      <c r="I7992" s="135"/>
    </row>
    <row r="7993" spans="5:9" x14ac:dyDescent="0.25">
      <c r="E7993" s="135"/>
      <c r="F7993" s="135"/>
      <c r="G7993" s="135"/>
      <c r="H7993" s="135"/>
      <c r="I7993" s="135"/>
    </row>
    <row r="7994" spans="5:9" x14ac:dyDescent="0.25">
      <c r="E7994" s="135"/>
      <c r="F7994" s="135"/>
      <c r="G7994" s="135"/>
      <c r="H7994" s="135"/>
      <c r="I7994" s="135"/>
    </row>
    <row r="7995" spans="5:9" x14ac:dyDescent="0.25">
      <c r="E7995" s="135"/>
      <c r="F7995" s="135"/>
      <c r="G7995" s="135"/>
      <c r="H7995" s="135"/>
      <c r="I7995" s="135"/>
    </row>
    <row r="7996" spans="5:9" x14ac:dyDescent="0.25">
      <c r="E7996" s="135"/>
      <c r="F7996" s="135"/>
      <c r="G7996" s="135"/>
      <c r="H7996" s="135"/>
      <c r="I7996" s="135"/>
    </row>
    <row r="7997" spans="5:9" x14ac:dyDescent="0.25">
      <c r="E7997" s="135"/>
      <c r="F7997" s="135"/>
      <c r="G7997" s="135"/>
      <c r="H7997" s="135"/>
      <c r="I7997" s="135"/>
    </row>
    <row r="7998" spans="5:9" x14ac:dyDescent="0.25">
      <c r="E7998" s="135"/>
      <c r="F7998" s="135"/>
      <c r="G7998" s="135"/>
      <c r="H7998" s="135"/>
      <c r="I7998" s="135"/>
    </row>
    <row r="7999" spans="5:9" x14ac:dyDescent="0.25">
      <c r="E7999" s="135"/>
      <c r="F7999" s="135"/>
      <c r="G7999" s="135"/>
      <c r="H7999" s="135"/>
      <c r="I7999" s="135"/>
    </row>
    <row r="8000" spans="5:9" x14ac:dyDescent="0.25">
      <c r="E8000" s="135"/>
      <c r="F8000" s="135"/>
      <c r="G8000" s="135"/>
      <c r="H8000" s="135"/>
      <c r="I8000" s="135"/>
    </row>
    <row r="8001" spans="5:9" x14ac:dyDescent="0.25">
      <c r="E8001" s="135"/>
      <c r="F8001" s="135"/>
      <c r="G8001" s="135"/>
      <c r="H8001" s="135"/>
      <c r="I8001" s="135"/>
    </row>
    <row r="8002" spans="5:9" x14ac:dyDescent="0.25">
      <c r="E8002" s="135"/>
      <c r="F8002" s="135"/>
      <c r="G8002" s="135"/>
      <c r="H8002" s="135"/>
      <c r="I8002" s="135"/>
    </row>
    <row r="8003" spans="5:9" x14ac:dyDescent="0.25">
      <c r="E8003" s="135"/>
      <c r="F8003" s="135"/>
      <c r="G8003" s="135"/>
      <c r="H8003" s="135"/>
      <c r="I8003" s="135"/>
    </row>
    <row r="8004" spans="5:9" x14ac:dyDescent="0.25">
      <c r="E8004" s="135"/>
      <c r="F8004" s="135"/>
      <c r="G8004" s="135"/>
      <c r="H8004" s="135"/>
      <c r="I8004" s="135"/>
    </row>
    <row r="8005" spans="5:9" x14ac:dyDescent="0.25">
      <c r="E8005" s="135"/>
      <c r="F8005" s="135"/>
      <c r="G8005" s="135"/>
      <c r="H8005" s="135"/>
      <c r="I8005" s="135"/>
    </row>
    <row r="8006" spans="5:9" x14ac:dyDescent="0.25">
      <c r="E8006" s="135"/>
      <c r="F8006" s="135"/>
      <c r="G8006" s="135"/>
      <c r="H8006" s="135"/>
      <c r="I8006" s="135"/>
    </row>
    <row r="8007" spans="5:9" x14ac:dyDescent="0.25">
      <c r="E8007" s="135"/>
      <c r="F8007" s="135"/>
      <c r="G8007" s="135"/>
      <c r="H8007" s="135"/>
      <c r="I8007" s="135"/>
    </row>
    <row r="8008" spans="5:9" x14ac:dyDescent="0.25">
      <c r="E8008" s="135"/>
      <c r="F8008" s="135"/>
      <c r="G8008" s="135"/>
      <c r="H8008" s="135"/>
      <c r="I8008" s="135"/>
    </row>
    <row r="8009" spans="5:9" x14ac:dyDescent="0.25">
      <c r="E8009" s="135"/>
      <c r="F8009" s="135"/>
      <c r="G8009" s="135"/>
      <c r="H8009" s="135"/>
      <c r="I8009" s="135"/>
    </row>
    <row r="8010" spans="5:9" x14ac:dyDescent="0.25">
      <c r="E8010" s="135"/>
      <c r="F8010" s="135"/>
      <c r="G8010" s="135"/>
      <c r="H8010" s="135"/>
      <c r="I8010" s="135"/>
    </row>
    <row r="8011" spans="5:9" x14ac:dyDescent="0.25">
      <c r="E8011" s="135"/>
      <c r="F8011" s="135"/>
      <c r="G8011" s="135"/>
      <c r="H8011" s="135"/>
      <c r="I8011" s="135"/>
    </row>
    <row r="8012" spans="5:9" x14ac:dyDescent="0.25">
      <c r="E8012" s="135"/>
      <c r="F8012" s="135"/>
      <c r="G8012" s="135"/>
      <c r="H8012" s="135"/>
      <c r="I8012" s="135"/>
    </row>
    <row r="8013" spans="5:9" x14ac:dyDescent="0.25">
      <c r="E8013" s="135"/>
      <c r="F8013" s="135"/>
      <c r="G8013" s="135"/>
      <c r="H8013" s="135"/>
      <c r="I8013" s="135"/>
    </row>
    <row r="8014" spans="5:9" x14ac:dyDescent="0.25">
      <c r="E8014" s="135"/>
      <c r="F8014" s="135"/>
      <c r="G8014" s="135"/>
      <c r="H8014" s="135"/>
      <c r="I8014" s="135"/>
    </row>
    <row r="8015" spans="5:9" x14ac:dyDescent="0.25">
      <c r="E8015" s="135"/>
      <c r="F8015" s="135"/>
      <c r="G8015" s="135"/>
      <c r="H8015" s="135"/>
      <c r="I8015" s="135"/>
    </row>
    <row r="8016" spans="5:9" x14ac:dyDescent="0.25">
      <c r="E8016" s="135"/>
      <c r="F8016" s="135"/>
      <c r="G8016" s="135"/>
      <c r="H8016" s="135"/>
      <c r="I8016" s="135"/>
    </row>
    <row r="8017" spans="5:9" x14ac:dyDescent="0.25">
      <c r="E8017" s="135"/>
      <c r="F8017" s="135"/>
      <c r="G8017" s="135"/>
      <c r="H8017" s="135"/>
      <c r="I8017" s="135"/>
    </row>
    <row r="8018" spans="5:9" x14ac:dyDescent="0.25">
      <c r="E8018" s="135"/>
      <c r="F8018" s="135"/>
      <c r="G8018" s="135"/>
      <c r="H8018" s="135"/>
      <c r="I8018" s="135"/>
    </row>
    <row r="8019" spans="5:9" x14ac:dyDescent="0.25">
      <c r="E8019" s="135"/>
      <c r="F8019" s="135"/>
      <c r="G8019" s="135"/>
      <c r="H8019" s="135"/>
      <c r="I8019" s="135"/>
    </row>
    <row r="8020" spans="5:9" x14ac:dyDescent="0.25">
      <c r="E8020" s="135"/>
      <c r="F8020" s="135"/>
      <c r="G8020" s="135"/>
      <c r="H8020" s="135"/>
      <c r="I8020" s="135"/>
    </row>
    <row r="8021" spans="5:9" x14ac:dyDescent="0.25">
      <c r="E8021" s="135"/>
      <c r="F8021" s="135"/>
      <c r="G8021" s="135"/>
      <c r="H8021" s="135"/>
      <c r="I8021" s="135"/>
    </row>
    <row r="8022" spans="5:9" x14ac:dyDescent="0.25">
      <c r="E8022" s="135"/>
      <c r="F8022" s="135"/>
      <c r="G8022" s="135"/>
      <c r="H8022" s="135"/>
      <c r="I8022" s="135"/>
    </row>
    <row r="8023" spans="5:9" x14ac:dyDescent="0.25">
      <c r="E8023" s="135"/>
      <c r="F8023" s="135"/>
      <c r="G8023" s="135"/>
      <c r="H8023" s="135"/>
      <c r="I8023" s="135"/>
    </row>
    <row r="8024" spans="5:9" x14ac:dyDescent="0.25">
      <c r="E8024" s="135"/>
      <c r="F8024" s="135"/>
      <c r="G8024" s="135"/>
      <c r="H8024" s="135"/>
      <c r="I8024" s="135"/>
    </row>
    <row r="8025" spans="5:9" x14ac:dyDescent="0.25">
      <c r="E8025" s="135"/>
      <c r="F8025" s="135"/>
      <c r="G8025" s="135"/>
      <c r="H8025" s="135"/>
      <c r="I8025" s="135"/>
    </row>
    <row r="8026" spans="5:9" x14ac:dyDescent="0.25">
      <c r="E8026" s="135"/>
      <c r="F8026" s="135"/>
      <c r="G8026" s="135"/>
      <c r="H8026" s="135"/>
      <c r="I8026" s="135"/>
    </row>
    <row r="8027" spans="5:9" x14ac:dyDescent="0.25">
      <c r="E8027" s="135"/>
      <c r="F8027" s="135"/>
      <c r="G8027" s="135"/>
      <c r="H8027" s="135"/>
      <c r="I8027" s="135"/>
    </row>
    <row r="8028" spans="5:9" x14ac:dyDescent="0.25">
      <c r="E8028" s="135"/>
      <c r="F8028" s="135"/>
      <c r="G8028" s="135"/>
      <c r="H8028" s="135"/>
      <c r="I8028" s="135"/>
    </row>
    <row r="8029" spans="5:9" x14ac:dyDescent="0.25">
      <c r="E8029" s="135"/>
      <c r="F8029" s="135"/>
      <c r="G8029" s="135"/>
      <c r="H8029" s="135"/>
      <c r="I8029" s="135"/>
    </row>
    <row r="8030" spans="5:9" x14ac:dyDescent="0.25">
      <c r="E8030" s="135"/>
      <c r="F8030" s="135"/>
      <c r="G8030" s="135"/>
      <c r="H8030" s="135"/>
      <c r="I8030" s="135"/>
    </row>
    <row r="8031" spans="5:9" x14ac:dyDescent="0.25">
      <c r="E8031" s="135"/>
      <c r="F8031" s="135"/>
      <c r="G8031" s="135"/>
      <c r="H8031" s="135"/>
      <c r="I8031" s="135"/>
    </row>
    <row r="8032" spans="5:9" x14ac:dyDescent="0.25">
      <c r="E8032" s="135"/>
      <c r="F8032" s="135"/>
      <c r="G8032" s="135"/>
      <c r="H8032" s="135"/>
      <c r="I8032" s="135"/>
    </row>
    <row r="8033" spans="5:9" x14ac:dyDescent="0.25">
      <c r="E8033" s="135"/>
      <c r="F8033" s="135"/>
      <c r="G8033" s="135"/>
      <c r="H8033" s="135"/>
      <c r="I8033" s="135"/>
    </row>
    <row r="8034" spans="5:9" x14ac:dyDescent="0.25">
      <c r="E8034" s="135"/>
      <c r="F8034" s="135"/>
      <c r="G8034" s="135"/>
      <c r="H8034" s="135"/>
      <c r="I8034" s="135"/>
    </row>
    <row r="8035" spans="5:9" x14ac:dyDescent="0.25">
      <c r="E8035" s="135"/>
      <c r="F8035" s="135"/>
      <c r="G8035" s="135"/>
      <c r="H8035" s="135"/>
      <c r="I8035" s="135"/>
    </row>
    <row r="8036" spans="5:9" x14ac:dyDescent="0.25">
      <c r="E8036" s="135"/>
      <c r="F8036" s="135"/>
      <c r="G8036" s="135"/>
      <c r="H8036" s="135"/>
      <c r="I8036" s="135"/>
    </row>
    <row r="8037" spans="5:9" x14ac:dyDescent="0.25">
      <c r="E8037" s="135"/>
      <c r="F8037" s="135"/>
      <c r="G8037" s="135"/>
      <c r="H8037" s="135"/>
      <c r="I8037" s="135"/>
    </row>
    <row r="8038" spans="5:9" x14ac:dyDescent="0.25">
      <c r="E8038" s="135"/>
      <c r="F8038" s="135"/>
      <c r="G8038" s="135"/>
      <c r="H8038" s="135"/>
      <c r="I8038" s="135"/>
    </row>
    <row r="8039" spans="5:9" x14ac:dyDescent="0.25">
      <c r="E8039" s="135"/>
      <c r="F8039" s="135"/>
      <c r="G8039" s="135"/>
      <c r="H8039" s="135"/>
      <c r="I8039" s="135"/>
    </row>
    <row r="8040" spans="5:9" x14ac:dyDescent="0.25">
      <c r="E8040" s="135"/>
      <c r="F8040" s="135"/>
      <c r="G8040" s="135"/>
      <c r="H8040" s="135"/>
      <c r="I8040" s="135"/>
    </row>
    <row r="8041" spans="5:9" x14ac:dyDescent="0.25">
      <c r="E8041" s="135"/>
      <c r="F8041" s="135"/>
      <c r="G8041" s="135"/>
      <c r="H8041" s="135"/>
      <c r="I8041" s="135"/>
    </row>
    <row r="8042" spans="5:9" x14ac:dyDescent="0.25">
      <c r="E8042" s="135"/>
      <c r="F8042" s="135"/>
      <c r="G8042" s="135"/>
      <c r="H8042" s="135"/>
      <c r="I8042" s="135"/>
    </row>
    <row r="8043" spans="5:9" x14ac:dyDescent="0.25">
      <c r="E8043" s="135"/>
      <c r="F8043" s="135"/>
      <c r="G8043" s="135"/>
      <c r="H8043" s="135"/>
      <c r="I8043" s="135"/>
    </row>
    <row r="8044" spans="5:9" x14ac:dyDescent="0.25">
      <c r="E8044" s="135"/>
      <c r="F8044" s="135"/>
      <c r="G8044" s="135"/>
      <c r="H8044" s="135"/>
      <c r="I8044" s="135"/>
    </row>
    <row r="8045" spans="5:9" x14ac:dyDescent="0.25">
      <c r="E8045" s="135"/>
      <c r="F8045" s="135"/>
      <c r="G8045" s="135"/>
      <c r="H8045" s="135"/>
      <c r="I8045" s="135"/>
    </row>
    <row r="8046" spans="5:9" x14ac:dyDescent="0.25">
      <c r="E8046" s="135"/>
      <c r="F8046" s="135"/>
      <c r="G8046" s="135"/>
      <c r="H8046" s="135"/>
      <c r="I8046" s="135"/>
    </row>
    <row r="8047" spans="5:9" x14ac:dyDescent="0.25">
      <c r="E8047" s="135"/>
      <c r="F8047" s="135"/>
      <c r="G8047" s="135"/>
      <c r="H8047" s="135"/>
      <c r="I8047" s="135"/>
    </row>
    <row r="8048" spans="5:9" x14ac:dyDescent="0.25">
      <c r="E8048" s="135"/>
      <c r="F8048" s="135"/>
      <c r="G8048" s="135"/>
      <c r="H8048" s="135"/>
      <c r="I8048" s="135"/>
    </row>
    <row r="8049" spans="5:9" x14ac:dyDescent="0.25">
      <c r="E8049" s="135"/>
      <c r="F8049" s="135"/>
      <c r="G8049" s="135"/>
      <c r="H8049" s="135"/>
      <c r="I8049" s="135"/>
    </row>
    <row r="8050" spans="5:9" x14ac:dyDescent="0.25">
      <c r="E8050" s="135"/>
      <c r="F8050" s="135"/>
      <c r="G8050" s="135"/>
      <c r="H8050" s="135"/>
      <c r="I8050" s="135"/>
    </row>
    <row r="8051" spans="5:9" x14ac:dyDescent="0.25">
      <c r="E8051" s="135"/>
      <c r="F8051" s="135"/>
      <c r="G8051" s="135"/>
      <c r="H8051" s="135"/>
      <c r="I8051" s="135"/>
    </row>
    <row r="8052" spans="5:9" x14ac:dyDescent="0.25">
      <c r="E8052" s="135"/>
      <c r="F8052" s="135"/>
      <c r="G8052" s="135"/>
      <c r="H8052" s="135"/>
      <c r="I8052" s="135"/>
    </row>
    <row r="8053" spans="5:9" x14ac:dyDescent="0.25">
      <c r="E8053" s="135"/>
      <c r="F8053" s="135"/>
      <c r="G8053" s="135"/>
      <c r="H8053" s="135"/>
      <c r="I8053" s="135"/>
    </row>
    <row r="8054" spans="5:9" x14ac:dyDescent="0.25">
      <c r="E8054" s="135"/>
      <c r="F8054" s="135"/>
      <c r="G8054" s="135"/>
      <c r="H8054" s="135"/>
      <c r="I8054" s="135"/>
    </row>
    <row r="8055" spans="5:9" x14ac:dyDescent="0.25">
      <c r="E8055" s="135"/>
      <c r="F8055" s="135"/>
      <c r="G8055" s="135"/>
      <c r="H8055" s="135"/>
      <c r="I8055" s="135"/>
    </row>
    <row r="8056" spans="5:9" x14ac:dyDescent="0.25">
      <c r="E8056" s="135"/>
      <c r="F8056" s="135"/>
      <c r="G8056" s="135"/>
      <c r="H8056" s="135"/>
      <c r="I8056" s="135"/>
    </row>
    <row r="8057" spans="5:9" x14ac:dyDescent="0.25">
      <c r="E8057" s="135"/>
      <c r="F8057" s="135"/>
      <c r="G8057" s="135"/>
      <c r="H8057" s="135"/>
      <c r="I8057" s="135"/>
    </row>
    <row r="8058" spans="5:9" x14ac:dyDescent="0.25">
      <c r="E8058" s="135"/>
      <c r="F8058" s="135"/>
      <c r="G8058" s="135"/>
      <c r="H8058" s="135"/>
      <c r="I8058" s="135"/>
    </row>
    <row r="8059" spans="5:9" x14ac:dyDescent="0.25">
      <c r="E8059" s="135"/>
      <c r="F8059" s="135"/>
      <c r="G8059" s="135"/>
      <c r="H8059" s="135"/>
      <c r="I8059" s="135"/>
    </row>
    <row r="8060" spans="5:9" x14ac:dyDescent="0.25">
      <c r="E8060" s="135"/>
      <c r="F8060" s="135"/>
      <c r="G8060" s="135"/>
      <c r="H8060" s="135"/>
      <c r="I8060" s="135"/>
    </row>
    <row r="8061" spans="5:9" x14ac:dyDescent="0.25">
      <c r="E8061" s="135"/>
      <c r="F8061" s="135"/>
      <c r="G8061" s="135"/>
      <c r="H8061" s="135"/>
      <c r="I8061" s="135"/>
    </row>
    <row r="8062" spans="5:9" x14ac:dyDescent="0.25">
      <c r="E8062" s="135"/>
      <c r="F8062" s="135"/>
      <c r="G8062" s="135"/>
      <c r="H8062" s="135"/>
      <c r="I8062" s="135"/>
    </row>
    <row r="8063" spans="5:9" x14ac:dyDescent="0.25">
      <c r="E8063" s="135"/>
      <c r="F8063" s="135"/>
      <c r="G8063" s="135"/>
      <c r="H8063" s="135"/>
      <c r="I8063" s="135"/>
    </row>
    <row r="8064" spans="5:9" x14ac:dyDescent="0.25">
      <c r="E8064" s="135"/>
      <c r="F8064" s="135"/>
      <c r="G8064" s="135"/>
      <c r="H8064" s="135"/>
      <c r="I8064" s="135"/>
    </row>
    <row r="8065" spans="5:9" x14ac:dyDescent="0.25">
      <c r="E8065" s="135"/>
      <c r="F8065" s="135"/>
      <c r="G8065" s="135"/>
      <c r="H8065" s="135"/>
      <c r="I8065" s="135"/>
    </row>
    <row r="8066" spans="5:9" x14ac:dyDescent="0.25">
      <c r="E8066" s="135"/>
      <c r="F8066" s="135"/>
      <c r="G8066" s="135"/>
      <c r="H8066" s="135"/>
      <c r="I8066" s="135"/>
    </row>
    <row r="8067" spans="5:9" x14ac:dyDescent="0.25">
      <c r="E8067" s="135"/>
      <c r="F8067" s="135"/>
      <c r="G8067" s="135"/>
      <c r="H8067" s="135"/>
      <c r="I8067" s="135"/>
    </row>
    <row r="8068" spans="5:9" x14ac:dyDescent="0.25">
      <c r="E8068" s="135"/>
      <c r="F8068" s="135"/>
      <c r="G8068" s="135"/>
      <c r="H8068" s="135"/>
      <c r="I8068" s="135"/>
    </row>
    <row r="8069" spans="5:9" x14ac:dyDescent="0.25">
      <c r="E8069" s="135"/>
      <c r="F8069" s="135"/>
      <c r="G8069" s="135"/>
      <c r="H8069" s="135"/>
      <c r="I8069" s="135"/>
    </row>
    <row r="8070" spans="5:9" x14ac:dyDescent="0.25">
      <c r="E8070" s="135"/>
      <c r="F8070" s="135"/>
      <c r="G8070" s="135"/>
      <c r="H8070" s="135"/>
      <c r="I8070" s="135"/>
    </row>
    <row r="8071" spans="5:9" x14ac:dyDescent="0.25">
      <c r="E8071" s="135"/>
      <c r="F8071" s="135"/>
      <c r="G8071" s="135"/>
      <c r="H8071" s="135"/>
      <c r="I8071" s="135"/>
    </row>
    <row r="8072" spans="5:9" x14ac:dyDescent="0.25">
      <c r="E8072" s="135"/>
      <c r="F8072" s="135"/>
      <c r="G8072" s="135"/>
      <c r="H8072" s="135"/>
      <c r="I8072" s="135"/>
    </row>
    <row r="8073" spans="5:9" x14ac:dyDescent="0.25">
      <c r="E8073" s="135"/>
      <c r="F8073" s="135"/>
      <c r="G8073" s="135"/>
      <c r="H8073" s="135"/>
      <c r="I8073" s="135"/>
    </row>
    <row r="8074" spans="5:9" x14ac:dyDescent="0.25">
      <c r="E8074" s="135"/>
      <c r="F8074" s="135"/>
      <c r="G8074" s="135"/>
      <c r="H8074" s="135"/>
      <c r="I8074" s="135"/>
    </row>
    <row r="8075" spans="5:9" x14ac:dyDescent="0.25">
      <c r="E8075" s="135"/>
      <c r="F8075" s="135"/>
      <c r="G8075" s="135"/>
      <c r="H8075" s="135"/>
      <c r="I8075" s="135"/>
    </row>
    <row r="8076" spans="5:9" x14ac:dyDescent="0.25">
      <c r="E8076" s="135"/>
      <c r="F8076" s="135"/>
      <c r="G8076" s="135"/>
      <c r="H8076" s="135"/>
      <c r="I8076" s="135"/>
    </row>
    <row r="8077" spans="5:9" x14ac:dyDescent="0.25">
      <c r="E8077" s="135"/>
      <c r="F8077" s="135"/>
      <c r="G8077" s="135"/>
      <c r="H8077" s="135"/>
      <c r="I8077" s="135"/>
    </row>
    <row r="8078" spans="5:9" x14ac:dyDescent="0.25">
      <c r="E8078" s="135"/>
      <c r="F8078" s="135"/>
      <c r="G8078" s="135"/>
      <c r="H8078" s="135"/>
      <c r="I8078" s="135"/>
    </row>
    <row r="8079" spans="5:9" x14ac:dyDescent="0.25">
      <c r="E8079" s="135"/>
      <c r="F8079" s="135"/>
      <c r="G8079" s="135"/>
      <c r="H8079" s="135"/>
      <c r="I8079" s="135"/>
    </row>
    <row r="8080" spans="5:9" x14ac:dyDescent="0.25">
      <c r="E8080" s="135"/>
      <c r="F8080" s="135"/>
      <c r="G8080" s="135"/>
      <c r="H8080" s="135"/>
      <c r="I8080" s="135"/>
    </row>
    <row r="8081" spans="5:9" x14ac:dyDescent="0.25">
      <c r="E8081" s="135"/>
      <c r="F8081" s="135"/>
      <c r="G8081" s="135"/>
      <c r="H8081" s="135"/>
      <c r="I8081" s="135"/>
    </row>
    <row r="8082" spans="5:9" x14ac:dyDescent="0.25">
      <c r="E8082" s="135"/>
      <c r="F8082" s="135"/>
      <c r="G8082" s="135"/>
      <c r="H8082" s="135"/>
      <c r="I8082" s="135"/>
    </row>
    <row r="8083" spans="5:9" x14ac:dyDescent="0.25">
      <c r="E8083" s="135"/>
      <c r="F8083" s="135"/>
      <c r="G8083" s="135"/>
      <c r="H8083" s="135"/>
      <c r="I8083" s="135"/>
    </row>
    <row r="8084" spans="5:9" x14ac:dyDescent="0.25">
      <c r="E8084" s="135"/>
      <c r="F8084" s="135"/>
      <c r="G8084" s="135"/>
      <c r="H8084" s="135"/>
      <c r="I8084" s="135"/>
    </row>
    <row r="8085" spans="5:9" x14ac:dyDescent="0.25">
      <c r="E8085" s="135"/>
      <c r="F8085" s="135"/>
      <c r="G8085" s="135"/>
      <c r="H8085" s="135"/>
      <c r="I8085" s="135"/>
    </row>
    <row r="8086" spans="5:9" x14ac:dyDescent="0.25">
      <c r="E8086" s="135"/>
      <c r="F8086" s="135"/>
      <c r="G8086" s="135"/>
      <c r="H8086" s="135"/>
      <c r="I8086" s="135"/>
    </row>
    <row r="8087" spans="5:9" x14ac:dyDescent="0.25">
      <c r="E8087" s="135"/>
      <c r="F8087" s="135"/>
      <c r="G8087" s="135"/>
      <c r="H8087" s="135"/>
      <c r="I8087" s="135"/>
    </row>
    <row r="8088" spans="5:9" x14ac:dyDescent="0.25">
      <c r="E8088" s="135"/>
      <c r="F8088" s="135"/>
      <c r="G8088" s="135"/>
      <c r="H8088" s="135"/>
      <c r="I8088" s="135"/>
    </row>
    <row r="8089" spans="5:9" x14ac:dyDescent="0.25">
      <c r="E8089" s="135"/>
      <c r="F8089" s="135"/>
      <c r="G8089" s="135"/>
      <c r="H8089" s="135"/>
      <c r="I8089" s="135"/>
    </row>
    <row r="8090" spans="5:9" x14ac:dyDescent="0.25">
      <c r="E8090" s="135"/>
      <c r="F8090" s="135"/>
      <c r="G8090" s="135"/>
      <c r="H8090" s="135"/>
      <c r="I8090" s="135"/>
    </row>
    <row r="8091" spans="5:9" x14ac:dyDescent="0.25">
      <c r="E8091" s="135"/>
      <c r="F8091" s="135"/>
      <c r="G8091" s="135"/>
      <c r="H8091" s="135"/>
      <c r="I8091" s="135"/>
    </row>
    <row r="8092" spans="5:9" x14ac:dyDescent="0.25">
      <c r="E8092" s="135"/>
      <c r="F8092" s="135"/>
      <c r="G8092" s="135"/>
      <c r="H8092" s="135"/>
      <c r="I8092" s="135"/>
    </row>
    <row r="8093" spans="5:9" x14ac:dyDescent="0.25">
      <c r="E8093" s="135"/>
      <c r="F8093" s="135"/>
      <c r="G8093" s="135"/>
      <c r="H8093" s="135"/>
      <c r="I8093" s="135"/>
    </row>
    <row r="8094" spans="5:9" x14ac:dyDescent="0.25">
      <c r="E8094" s="135"/>
      <c r="F8094" s="135"/>
      <c r="G8094" s="135"/>
      <c r="H8094" s="135"/>
      <c r="I8094" s="135"/>
    </row>
    <row r="8095" spans="5:9" x14ac:dyDescent="0.25">
      <c r="E8095" s="135"/>
      <c r="F8095" s="135"/>
      <c r="G8095" s="135"/>
      <c r="H8095" s="135"/>
      <c r="I8095" s="135"/>
    </row>
    <row r="8096" spans="5:9" x14ac:dyDescent="0.25">
      <c r="E8096" s="135"/>
      <c r="F8096" s="135"/>
      <c r="G8096" s="135"/>
      <c r="H8096" s="135"/>
      <c r="I8096" s="135"/>
    </row>
    <row r="8097" spans="5:9" x14ac:dyDescent="0.25">
      <c r="E8097" s="135"/>
      <c r="F8097" s="135"/>
      <c r="G8097" s="135"/>
      <c r="H8097" s="135"/>
      <c r="I8097" s="135"/>
    </row>
    <row r="8098" spans="5:9" x14ac:dyDescent="0.25">
      <c r="E8098" s="135"/>
      <c r="F8098" s="135"/>
      <c r="G8098" s="135"/>
      <c r="H8098" s="135"/>
      <c r="I8098" s="135"/>
    </row>
    <row r="8099" spans="5:9" x14ac:dyDescent="0.25">
      <c r="E8099" s="135"/>
      <c r="F8099" s="135"/>
      <c r="G8099" s="135"/>
      <c r="H8099" s="135"/>
      <c r="I8099" s="135"/>
    </row>
    <row r="8100" spans="5:9" x14ac:dyDescent="0.25">
      <c r="E8100" s="135"/>
      <c r="F8100" s="135"/>
      <c r="G8100" s="135"/>
      <c r="H8100" s="135"/>
      <c r="I8100" s="135"/>
    </row>
    <row r="8101" spans="5:9" x14ac:dyDescent="0.25">
      <c r="E8101" s="135"/>
      <c r="F8101" s="135"/>
      <c r="G8101" s="135"/>
      <c r="H8101" s="135"/>
      <c r="I8101" s="135"/>
    </row>
    <row r="8102" spans="5:9" x14ac:dyDescent="0.25">
      <c r="E8102" s="135"/>
      <c r="F8102" s="135"/>
      <c r="G8102" s="135"/>
      <c r="H8102" s="135"/>
      <c r="I8102" s="135"/>
    </row>
    <row r="8103" spans="5:9" x14ac:dyDescent="0.25">
      <c r="E8103" s="135"/>
      <c r="F8103" s="135"/>
      <c r="G8103" s="135"/>
      <c r="H8103" s="135"/>
      <c r="I8103" s="135"/>
    </row>
    <row r="8104" spans="5:9" x14ac:dyDescent="0.25">
      <c r="E8104" s="135"/>
      <c r="F8104" s="135"/>
      <c r="G8104" s="135"/>
      <c r="H8104" s="135"/>
      <c r="I8104" s="135"/>
    </row>
    <row r="8105" spans="5:9" x14ac:dyDescent="0.25">
      <c r="E8105" s="135"/>
      <c r="F8105" s="135"/>
      <c r="G8105" s="135"/>
      <c r="H8105" s="135"/>
      <c r="I8105" s="135"/>
    </row>
    <row r="8106" spans="5:9" x14ac:dyDescent="0.25">
      <c r="E8106" s="135"/>
      <c r="F8106" s="135"/>
      <c r="G8106" s="135"/>
      <c r="H8106" s="135"/>
      <c r="I8106" s="135"/>
    </row>
    <row r="8107" spans="5:9" x14ac:dyDescent="0.25">
      <c r="E8107" s="135"/>
      <c r="F8107" s="135"/>
      <c r="G8107" s="135"/>
      <c r="H8107" s="135"/>
      <c r="I8107" s="135"/>
    </row>
    <row r="8108" spans="5:9" x14ac:dyDescent="0.25">
      <c r="E8108" s="135"/>
      <c r="F8108" s="135"/>
      <c r="G8108" s="135"/>
      <c r="H8108" s="135"/>
      <c r="I8108" s="135"/>
    </row>
    <row r="8109" spans="5:9" x14ac:dyDescent="0.25">
      <c r="E8109" s="135"/>
      <c r="F8109" s="135"/>
      <c r="G8109" s="135"/>
      <c r="H8109" s="135"/>
      <c r="I8109" s="135"/>
    </row>
    <row r="8110" spans="5:9" x14ac:dyDescent="0.25">
      <c r="E8110" s="135"/>
      <c r="F8110" s="135"/>
      <c r="G8110" s="135"/>
      <c r="H8110" s="135"/>
      <c r="I8110" s="135"/>
    </row>
    <row r="8111" spans="5:9" x14ac:dyDescent="0.25">
      <c r="E8111" s="135"/>
      <c r="F8111" s="135"/>
      <c r="G8111" s="135"/>
      <c r="H8111" s="135"/>
      <c r="I8111" s="135"/>
    </row>
    <row r="8112" spans="5:9" x14ac:dyDescent="0.25">
      <c r="E8112" s="135"/>
      <c r="F8112" s="135"/>
      <c r="G8112" s="135"/>
      <c r="H8112" s="135"/>
      <c r="I8112" s="135"/>
    </row>
    <row r="8113" spans="5:9" x14ac:dyDescent="0.25">
      <c r="E8113" s="135"/>
      <c r="F8113" s="135"/>
      <c r="G8113" s="135"/>
      <c r="H8113" s="135"/>
      <c r="I8113" s="135"/>
    </row>
    <row r="8114" spans="5:9" x14ac:dyDescent="0.25">
      <c r="E8114" s="135"/>
      <c r="F8114" s="135"/>
      <c r="G8114" s="135"/>
      <c r="H8114" s="135"/>
      <c r="I8114" s="135"/>
    </row>
    <row r="8115" spans="5:9" x14ac:dyDescent="0.25">
      <c r="E8115" s="135"/>
      <c r="F8115" s="135"/>
      <c r="G8115" s="135"/>
      <c r="H8115" s="135"/>
      <c r="I8115" s="135"/>
    </row>
    <row r="8116" spans="5:9" x14ac:dyDescent="0.25">
      <c r="E8116" s="135"/>
      <c r="F8116" s="135"/>
      <c r="G8116" s="135"/>
      <c r="H8116" s="135"/>
      <c r="I8116" s="135"/>
    </row>
    <row r="8117" spans="5:9" x14ac:dyDescent="0.25">
      <c r="E8117" s="135"/>
      <c r="F8117" s="135"/>
      <c r="G8117" s="135"/>
      <c r="H8117" s="135"/>
      <c r="I8117" s="135"/>
    </row>
    <row r="8118" spans="5:9" x14ac:dyDescent="0.25">
      <c r="E8118" s="135"/>
      <c r="F8118" s="135"/>
      <c r="G8118" s="135"/>
      <c r="H8118" s="135"/>
      <c r="I8118" s="135"/>
    </row>
    <row r="8119" spans="5:9" x14ac:dyDescent="0.25">
      <c r="E8119" s="135"/>
      <c r="F8119" s="135"/>
      <c r="G8119" s="135"/>
      <c r="H8119" s="135"/>
      <c r="I8119" s="135"/>
    </row>
    <row r="8120" spans="5:9" x14ac:dyDescent="0.25">
      <c r="E8120" s="135"/>
      <c r="F8120" s="135"/>
      <c r="G8120" s="135"/>
      <c r="H8120" s="135"/>
      <c r="I8120" s="135"/>
    </row>
    <row r="8121" spans="5:9" x14ac:dyDescent="0.25">
      <c r="E8121" s="135"/>
      <c r="F8121" s="135"/>
      <c r="G8121" s="135"/>
      <c r="H8121" s="135"/>
      <c r="I8121" s="135"/>
    </row>
    <row r="8122" spans="5:9" x14ac:dyDescent="0.25">
      <c r="E8122" s="135"/>
      <c r="F8122" s="135"/>
      <c r="G8122" s="135"/>
      <c r="H8122" s="135"/>
      <c r="I8122" s="135"/>
    </row>
    <row r="8123" spans="5:9" x14ac:dyDescent="0.25">
      <c r="E8123" s="135"/>
      <c r="F8123" s="135"/>
      <c r="G8123" s="135"/>
      <c r="H8123" s="135"/>
      <c r="I8123" s="135"/>
    </row>
    <row r="8124" spans="5:9" x14ac:dyDescent="0.25">
      <c r="E8124" s="135"/>
      <c r="F8124" s="135"/>
      <c r="G8124" s="135"/>
      <c r="H8124" s="135"/>
      <c r="I8124" s="135"/>
    </row>
    <row r="8125" spans="5:9" x14ac:dyDescent="0.25">
      <c r="E8125" s="135"/>
      <c r="F8125" s="135"/>
      <c r="G8125" s="135"/>
      <c r="H8125" s="135"/>
      <c r="I8125" s="135"/>
    </row>
    <row r="8126" spans="5:9" x14ac:dyDescent="0.25">
      <c r="E8126" s="135"/>
      <c r="F8126" s="135"/>
      <c r="G8126" s="135"/>
      <c r="H8126" s="135"/>
      <c r="I8126" s="135"/>
    </row>
    <row r="8127" spans="5:9" x14ac:dyDescent="0.25">
      <c r="E8127" s="135"/>
      <c r="F8127" s="135"/>
      <c r="G8127" s="135"/>
      <c r="H8127" s="135"/>
      <c r="I8127" s="135"/>
    </row>
    <row r="8128" spans="5:9" x14ac:dyDescent="0.25">
      <c r="E8128" s="135"/>
      <c r="F8128" s="135"/>
      <c r="G8128" s="135"/>
      <c r="H8128" s="135"/>
      <c r="I8128" s="135"/>
    </row>
    <row r="8129" spans="5:9" x14ac:dyDescent="0.25">
      <c r="E8129" s="135"/>
      <c r="F8129" s="135"/>
      <c r="G8129" s="135"/>
      <c r="H8129" s="135"/>
      <c r="I8129" s="135"/>
    </row>
    <row r="8130" spans="5:9" x14ac:dyDescent="0.25">
      <c r="E8130" s="135"/>
      <c r="F8130" s="135"/>
      <c r="G8130" s="135"/>
      <c r="H8130" s="135"/>
      <c r="I8130" s="135"/>
    </row>
    <row r="8131" spans="5:9" x14ac:dyDescent="0.25">
      <c r="E8131" s="135"/>
      <c r="F8131" s="135"/>
      <c r="G8131" s="135"/>
      <c r="H8131" s="135"/>
      <c r="I8131" s="135"/>
    </row>
    <row r="8132" spans="5:9" x14ac:dyDescent="0.25">
      <c r="E8132" s="135"/>
      <c r="F8132" s="135"/>
      <c r="G8132" s="135"/>
      <c r="H8132" s="135"/>
      <c r="I8132" s="135"/>
    </row>
    <row r="8133" spans="5:9" x14ac:dyDescent="0.25">
      <c r="E8133" s="135"/>
      <c r="F8133" s="135"/>
      <c r="G8133" s="135"/>
      <c r="H8133" s="135"/>
      <c r="I8133" s="135"/>
    </row>
    <row r="8134" spans="5:9" x14ac:dyDescent="0.25">
      <c r="E8134" s="135"/>
      <c r="F8134" s="135"/>
      <c r="G8134" s="135"/>
      <c r="H8134" s="135"/>
      <c r="I8134" s="135"/>
    </row>
    <row r="8135" spans="5:9" x14ac:dyDescent="0.25">
      <c r="E8135" s="135"/>
      <c r="F8135" s="135"/>
      <c r="G8135" s="135"/>
      <c r="H8135" s="135"/>
      <c r="I8135" s="135"/>
    </row>
    <row r="8136" spans="5:9" x14ac:dyDescent="0.25">
      <c r="E8136" s="135"/>
      <c r="F8136" s="135"/>
      <c r="G8136" s="135"/>
      <c r="H8136" s="135"/>
      <c r="I8136" s="135"/>
    </row>
    <row r="8137" spans="5:9" x14ac:dyDescent="0.25">
      <c r="E8137" s="135"/>
      <c r="F8137" s="135"/>
      <c r="G8137" s="135"/>
      <c r="H8137" s="135"/>
      <c r="I8137" s="135"/>
    </row>
    <row r="8138" spans="5:9" x14ac:dyDescent="0.25">
      <c r="E8138" s="135"/>
      <c r="F8138" s="135"/>
      <c r="G8138" s="135"/>
      <c r="H8138" s="135"/>
      <c r="I8138" s="135"/>
    </row>
    <row r="8139" spans="5:9" x14ac:dyDescent="0.25">
      <c r="E8139" s="135"/>
      <c r="F8139" s="135"/>
      <c r="G8139" s="135"/>
      <c r="H8139" s="135"/>
      <c r="I8139" s="135"/>
    </row>
    <row r="8140" spans="5:9" x14ac:dyDescent="0.25">
      <c r="E8140" s="135"/>
      <c r="F8140" s="135"/>
      <c r="G8140" s="135"/>
      <c r="H8140" s="135"/>
      <c r="I8140" s="135"/>
    </row>
    <row r="8141" spans="5:9" x14ac:dyDescent="0.25">
      <c r="E8141" s="135"/>
      <c r="F8141" s="135"/>
      <c r="G8141" s="135"/>
      <c r="H8141" s="135"/>
      <c r="I8141" s="135"/>
    </row>
    <row r="8142" spans="5:9" x14ac:dyDescent="0.25">
      <c r="E8142" s="135"/>
      <c r="F8142" s="135"/>
      <c r="G8142" s="135"/>
      <c r="H8142" s="135"/>
      <c r="I8142" s="135"/>
    </row>
    <row r="8143" spans="5:9" x14ac:dyDescent="0.25">
      <c r="E8143" s="135"/>
      <c r="F8143" s="135"/>
      <c r="G8143" s="135"/>
      <c r="H8143" s="135"/>
      <c r="I8143" s="135"/>
    </row>
    <row r="8144" spans="5:9" x14ac:dyDescent="0.25">
      <c r="E8144" s="135"/>
      <c r="F8144" s="135"/>
      <c r="G8144" s="135"/>
      <c r="H8144" s="135"/>
      <c r="I8144" s="135"/>
    </row>
    <row r="8145" spans="5:9" x14ac:dyDescent="0.25">
      <c r="E8145" s="135"/>
      <c r="F8145" s="135"/>
      <c r="G8145" s="135"/>
      <c r="H8145" s="135"/>
      <c r="I8145" s="135"/>
    </row>
    <row r="8146" spans="5:9" x14ac:dyDescent="0.25">
      <c r="E8146" s="135"/>
      <c r="F8146" s="135"/>
      <c r="G8146" s="135"/>
      <c r="H8146" s="135"/>
      <c r="I8146" s="135"/>
    </row>
    <row r="8147" spans="5:9" x14ac:dyDescent="0.25">
      <c r="E8147" s="135"/>
      <c r="F8147" s="135"/>
      <c r="G8147" s="135"/>
      <c r="H8147" s="135"/>
      <c r="I8147" s="135"/>
    </row>
    <row r="8148" spans="5:9" x14ac:dyDescent="0.25">
      <c r="E8148" s="135"/>
      <c r="F8148" s="135"/>
      <c r="G8148" s="135"/>
      <c r="H8148" s="135"/>
      <c r="I8148" s="135"/>
    </row>
    <row r="8149" spans="5:9" x14ac:dyDescent="0.25">
      <c r="E8149" s="135"/>
      <c r="F8149" s="135"/>
      <c r="G8149" s="135"/>
      <c r="H8149" s="135"/>
      <c r="I8149" s="135"/>
    </row>
    <row r="8150" spans="5:9" x14ac:dyDescent="0.25">
      <c r="E8150" s="135"/>
      <c r="F8150" s="135"/>
      <c r="G8150" s="135"/>
      <c r="H8150" s="135"/>
      <c r="I8150" s="135"/>
    </row>
    <row r="8151" spans="5:9" x14ac:dyDescent="0.25">
      <c r="E8151" s="135"/>
      <c r="F8151" s="135"/>
      <c r="G8151" s="135"/>
      <c r="H8151" s="135"/>
      <c r="I8151" s="135"/>
    </row>
    <row r="8152" spans="5:9" x14ac:dyDescent="0.25">
      <c r="E8152" s="135"/>
      <c r="F8152" s="135"/>
      <c r="G8152" s="135"/>
      <c r="H8152" s="135"/>
      <c r="I8152" s="135"/>
    </row>
    <row r="8153" spans="5:9" x14ac:dyDescent="0.25">
      <c r="E8153" s="135"/>
      <c r="F8153" s="135"/>
      <c r="G8153" s="135"/>
      <c r="H8153" s="135"/>
      <c r="I8153" s="135"/>
    </row>
    <row r="8154" spans="5:9" x14ac:dyDescent="0.25">
      <c r="E8154" s="135"/>
      <c r="F8154" s="135"/>
      <c r="G8154" s="135"/>
      <c r="H8154" s="135"/>
      <c r="I8154" s="135"/>
    </row>
    <row r="8155" spans="5:9" x14ac:dyDescent="0.25">
      <c r="E8155" s="135"/>
      <c r="F8155" s="135"/>
      <c r="G8155" s="135"/>
      <c r="H8155" s="135"/>
      <c r="I8155" s="135"/>
    </row>
    <row r="8156" spans="5:9" x14ac:dyDescent="0.25">
      <c r="E8156" s="135"/>
      <c r="F8156" s="135"/>
      <c r="G8156" s="135"/>
      <c r="H8156" s="135"/>
      <c r="I8156" s="135"/>
    </row>
    <row r="8157" spans="5:9" x14ac:dyDescent="0.25">
      <c r="E8157" s="135"/>
      <c r="F8157" s="135"/>
      <c r="G8157" s="135"/>
      <c r="H8157" s="135"/>
      <c r="I8157" s="135"/>
    </row>
    <row r="8158" spans="5:9" x14ac:dyDescent="0.25">
      <c r="E8158" s="135"/>
      <c r="F8158" s="135"/>
      <c r="G8158" s="135"/>
      <c r="H8158" s="135"/>
      <c r="I8158" s="135"/>
    </row>
    <row r="8159" spans="5:9" x14ac:dyDescent="0.25">
      <c r="E8159" s="135"/>
      <c r="F8159" s="135"/>
      <c r="G8159" s="135"/>
      <c r="H8159" s="135"/>
      <c r="I8159" s="135"/>
    </row>
    <row r="8160" spans="5:9" x14ac:dyDescent="0.25">
      <c r="E8160" s="135"/>
      <c r="F8160" s="135"/>
      <c r="G8160" s="135"/>
      <c r="H8160" s="135"/>
      <c r="I8160" s="135"/>
    </row>
    <row r="8161" spans="5:9" x14ac:dyDescent="0.25">
      <c r="E8161" s="135"/>
      <c r="F8161" s="135"/>
      <c r="G8161" s="135"/>
      <c r="H8161" s="135"/>
      <c r="I8161" s="135"/>
    </row>
    <row r="8162" spans="5:9" x14ac:dyDescent="0.25">
      <c r="E8162" s="135"/>
      <c r="F8162" s="135"/>
      <c r="G8162" s="135"/>
      <c r="H8162" s="135"/>
      <c r="I8162" s="135"/>
    </row>
    <row r="8163" spans="5:9" x14ac:dyDescent="0.25">
      <c r="E8163" s="135"/>
      <c r="F8163" s="135"/>
      <c r="G8163" s="135"/>
      <c r="H8163" s="135"/>
      <c r="I8163" s="135"/>
    </row>
    <row r="8164" spans="5:9" x14ac:dyDescent="0.25">
      <c r="E8164" s="135"/>
      <c r="F8164" s="135"/>
      <c r="G8164" s="135"/>
      <c r="H8164" s="135"/>
      <c r="I8164" s="135"/>
    </row>
    <row r="8165" spans="5:9" x14ac:dyDescent="0.25">
      <c r="E8165" s="135"/>
      <c r="F8165" s="135"/>
      <c r="G8165" s="135"/>
      <c r="H8165" s="135"/>
      <c r="I8165" s="135"/>
    </row>
    <row r="8166" spans="5:9" x14ac:dyDescent="0.25">
      <c r="E8166" s="135"/>
      <c r="F8166" s="135"/>
      <c r="G8166" s="135"/>
      <c r="H8166" s="135"/>
      <c r="I8166" s="135"/>
    </row>
    <row r="8167" spans="5:9" x14ac:dyDescent="0.25">
      <c r="E8167" s="135"/>
      <c r="F8167" s="135"/>
      <c r="G8167" s="135"/>
      <c r="H8167" s="135"/>
      <c r="I8167" s="135"/>
    </row>
    <row r="8168" spans="5:9" x14ac:dyDescent="0.25">
      <c r="E8168" s="135"/>
      <c r="F8168" s="135"/>
      <c r="G8168" s="135"/>
      <c r="H8168" s="135"/>
      <c r="I8168" s="135"/>
    </row>
    <row r="8169" spans="5:9" x14ac:dyDescent="0.25">
      <c r="E8169" s="135"/>
      <c r="F8169" s="135"/>
      <c r="G8169" s="135"/>
      <c r="H8169" s="135"/>
      <c r="I8169" s="135"/>
    </row>
    <row r="8170" spans="5:9" x14ac:dyDescent="0.25">
      <c r="E8170" s="135"/>
      <c r="F8170" s="135"/>
      <c r="G8170" s="135"/>
      <c r="H8170" s="135"/>
      <c r="I8170" s="135"/>
    </row>
    <row r="8171" spans="5:9" x14ac:dyDescent="0.25">
      <c r="E8171" s="135"/>
      <c r="F8171" s="135"/>
      <c r="G8171" s="135"/>
      <c r="H8171" s="135"/>
      <c r="I8171" s="135"/>
    </row>
    <row r="8172" spans="5:9" x14ac:dyDescent="0.25">
      <c r="E8172" s="135"/>
      <c r="F8172" s="135"/>
      <c r="G8172" s="135"/>
      <c r="H8172" s="135"/>
      <c r="I8172" s="135"/>
    </row>
    <row r="8173" spans="5:9" x14ac:dyDescent="0.25">
      <c r="E8173" s="135"/>
      <c r="F8173" s="135"/>
      <c r="G8173" s="135"/>
      <c r="H8173" s="135"/>
      <c r="I8173" s="135"/>
    </row>
    <row r="8174" spans="5:9" x14ac:dyDescent="0.25">
      <c r="E8174" s="135"/>
      <c r="F8174" s="135"/>
      <c r="G8174" s="135"/>
      <c r="H8174" s="135"/>
      <c r="I8174" s="135"/>
    </row>
    <row r="8175" spans="5:9" x14ac:dyDescent="0.25">
      <c r="E8175" s="135"/>
      <c r="F8175" s="135"/>
      <c r="G8175" s="135"/>
      <c r="H8175" s="135"/>
      <c r="I8175" s="135"/>
    </row>
    <row r="8176" spans="5:9" x14ac:dyDescent="0.25">
      <c r="E8176" s="135"/>
      <c r="F8176" s="135"/>
      <c r="G8176" s="135"/>
      <c r="H8176" s="135"/>
      <c r="I8176" s="135"/>
    </row>
    <row r="8177" spans="5:9" x14ac:dyDescent="0.25">
      <c r="E8177" s="135"/>
      <c r="F8177" s="135"/>
      <c r="G8177" s="135"/>
      <c r="H8177" s="135"/>
      <c r="I8177" s="135"/>
    </row>
    <row r="8178" spans="5:9" x14ac:dyDescent="0.25">
      <c r="E8178" s="135"/>
      <c r="F8178" s="135"/>
      <c r="G8178" s="135"/>
      <c r="H8178" s="135"/>
      <c r="I8178" s="135"/>
    </row>
    <row r="8179" spans="5:9" x14ac:dyDescent="0.25">
      <c r="E8179" s="135"/>
      <c r="F8179" s="135"/>
      <c r="G8179" s="135"/>
      <c r="H8179" s="135"/>
      <c r="I8179" s="135"/>
    </row>
    <row r="8180" spans="5:9" x14ac:dyDescent="0.25">
      <c r="E8180" s="135"/>
      <c r="F8180" s="135"/>
      <c r="G8180" s="135"/>
      <c r="H8180" s="135"/>
      <c r="I8180" s="135"/>
    </row>
    <row r="8181" spans="5:9" x14ac:dyDescent="0.25">
      <c r="E8181" s="135"/>
      <c r="F8181" s="135"/>
      <c r="G8181" s="135"/>
      <c r="H8181" s="135"/>
      <c r="I8181" s="135"/>
    </row>
    <row r="8182" spans="5:9" x14ac:dyDescent="0.25">
      <c r="E8182" s="135"/>
      <c r="F8182" s="135"/>
      <c r="G8182" s="135"/>
      <c r="H8182" s="135"/>
      <c r="I8182" s="135"/>
    </row>
    <row r="8183" spans="5:9" x14ac:dyDescent="0.25">
      <c r="E8183" s="135"/>
      <c r="F8183" s="135"/>
      <c r="G8183" s="135"/>
      <c r="H8183" s="135"/>
      <c r="I8183" s="135"/>
    </row>
    <row r="8184" spans="5:9" x14ac:dyDescent="0.25">
      <c r="E8184" s="135"/>
      <c r="F8184" s="135"/>
      <c r="G8184" s="135"/>
      <c r="H8184" s="135"/>
      <c r="I8184" s="135"/>
    </row>
    <row r="8185" spans="5:9" x14ac:dyDescent="0.25">
      <c r="E8185" s="135"/>
      <c r="F8185" s="135"/>
      <c r="G8185" s="135"/>
      <c r="H8185" s="135"/>
      <c r="I8185" s="135"/>
    </row>
    <row r="8186" spans="5:9" x14ac:dyDescent="0.25">
      <c r="E8186" s="135"/>
      <c r="F8186" s="135"/>
      <c r="G8186" s="135"/>
      <c r="H8186" s="135"/>
      <c r="I8186" s="135"/>
    </row>
    <row r="8187" spans="5:9" x14ac:dyDescent="0.25">
      <c r="E8187" s="135"/>
      <c r="F8187" s="135"/>
      <c r="G8187" s="135"/>
      <c r="H8187" s="135"/>
      <c r="I8187" s="135"/>
    </row>
    <row r="8188" spans="5:9" x14ac:dyDescent="0.25">
      <c r="E8188" s="135"/>
      <c r="F8188" s="135"/>
      <c r="G8188" s="135"/>
      <c r="H8188" s="135"/>
      <c r="I8188" s="135"/>
    </row>
    <row r="8189" spans="5:9" x14ac:dyDescent="0.25">
      <c r="E8189" s="135"/>
      <c r="F8189" s="135"/>
      <c r="G8189" s="135"/>
      <c r="H8189" s="135"/>
      <c r="I8189" s="135"/>
    </row>
    <row r="8190" spans="5:9" x14ac:dyDescent="0.25">
      <c r="E8190" s="135"/>
      <c r="F8190" s="135"/>
      <c r="G8190" s="135"/>
      <c r="H8190" s="135"/>
      <c r="I8190" s="135"/>
    </row>
    <row r="8191" spans="5:9" x14ac:dyDescent="0.25">
      <c r="E8191" s="135"/>
      <c r="F8191" s="135"/>
      <c r="G8191" s="135"/>
      <c r="H8191" s="135"/>
      <c r="I8191" s="135"/>
    </row>
    <row r="8192" spans="5:9" x14ac:dyDescent="0.25">
      <c r="E8192" s="135"/>
      <c r="F8192" s="135"/>
      <c r="G8192" s="135"/>
      <c r="H8192" s="135"/>
      <c r="I8192" s="135"/>
    </row>
    <row r="8193" spans="5:9" x14ac:dyDescent="0.25">
      <c r="E8193" s="135"/>
      <c r="F8193" s="135"/>
      <c r="G8193" s="135"/>
      <c r="H8193" s="135"/>
      <c r="I8193" s="135"/>
    </row>
    <row r="8194" spans="5:9" x14ac:dyDescent="0.25">
      <c r="E8194" s="135"/>
      <c r="F8194" s="135"/>
      <c r="G8194" s="135"/>
      <c r="H8194" s="135"/>
      <c r="I8194" s="135"/>
    </row>
    <row r="8195" spans="5:9" x14ac:dyDescent="0.25">
      <c r="E8195" s="135"/>
      <c r="F8195" s="135"/>
      <c r="G8195" s="135"/>
      <c r="H8195" s="135"/>
      <c r="I8195" s="135"/>
    </row>
    <row r="8196" spans="5:9" x14ac:dyDescent="0.25">
      <c r="E8196" s="135"/>
      <c r="F8196" s="135"/>
      <c r="G8196" s="135"/>
      <c r="H8196" s="135"/>
      <c r="I8196" s="135"/>
    </row>
    <row r="8197" spans="5:9" x14ac:dyDescent="0.25">
      <c r="E8197" s="135"/>
      <c r="F8197" s="135"/>
      <c r="G8197" s="135"/>
      <c r="H8197" s="135"/>
      <c r="I8197" s="135"/>
    </row>
    <row r="8198" spans="5:9" x14ac:dyDescent="0.25">
      <c r="E8198" s="135"/>
      <c r="F8198" s="135"/>
      <c r="G8198" s="135"/>
      <c r="H8198" s="135"/>
      <c r="I8198" s="135"/>
    </row>
    <row r="8199" spans="5:9" x14ac:dyDescent="0.25">
      <c r="E8199" s="135"/>
      <c r="F8199" s="135"/>
      <c r="G8199" s="135"/>
      <c r="H8199" s="135"/>
      <c r="I8199" s="135"/>
    </row>
    <row r="8200" spans="5:9" x14ac:dyDescent="0.25">
      <c r="E8200" s="135"/>
      <c r="F8200" s="135"/>
      <c r="G8200" s="135"/>
      <c r="H8200" s="135"/>
      <c r="I8200" s="135"/>
    </row>
    <row r="8201" spans="5:9" x14ac:dyDescent="0.25">
      <c r="E8201" s="135"/>
      <c r="F8201" s="135"/>
      <c r="G8201" s="135"/>
      <c r="H8201" s="135"/>
      <c r="I8201" s="135"/>
    </row>
    <row r="8202" spans="5:9" x14ac:dyDescent="0.25">
      <c r="E8202" s="135"/>
      <c r="F8202" s="135"/>
      <c r="G8202" s="135"/>
      <c r="H8202" s="135"/>
      <c r="I8202" s="135"/>
    </row>
    <row r="8203" spans="5:9" x14ac:dyDescent="0.25">
      <c r="E8203" s="135"/>
      <c r="F8203" s="135"/>
      <c r="G8203" s="135"/>
      <c r="H8203" s="135"/>
      <c r="I8203" s="135"/>
    </row>
    <row r="8204" spans="5:9" x14ac:dyDescent="0.25">
      <c r="E8204" s="135"/>
      <c r="F8204" s="135"/>
      <c r="G8204" s="135"/>
      <c r="H8204" s="135"/>
      <c r="I8204" s="135"/>
    </row>
    <row r="8205" spans="5:9" x14ac:dyDescent="0.25">
      <c r="E8205" s="135"/>
      <c r="F8205" s="135"/>
      <c r="G8205" s="135"/>
      <c r="H8205" s="135"/>
      <c r="I8205" s="135"/>
    </row>
    <row r="8206" spans="5:9" x14ac:dyDescent="0.25">
      <c r="E8206" s="135"/>
      <c r="F8206" s="135"/>
      <c r="G8206" s="135"/>
      <c r="H8206" s="135"/>
      <c r="I8206" s="135"/>
    </row>
    <row r="8207" spans="5:9" x14ac:dyDescent="0.25">
      <c r="E8207" s="135"/>
      <c r="F8207" s="135"/>
      <c r="G8207" s="135"/>
      <c r="H8207" s="135"/>
      <c r="I8207" s="135"/>
    </row>
    <row r="8208" spans="5:9" x14ac:dyDescent="0.25">
      <c r="E8208" s="135"/>
      <c r="F8208" s="135"/>
      <c r="G8208" s="135"/>
      <c r="H8208" s="135"/>
      <c r="I8208" s="135"/>
    </row>
    <row r="8209" spans="5:9" x14ac:dyDescent="0.25">
      <c r="E8209" s="135"/>
      <c r="F8209" s="135"/>
      <c r="G8209" s="135"/>
      <c r="H8209" s="135"/>
      <c r="I8209" s="135"/>
    </row>
    <row r="8210" spans="5:9" x14ac:dyDescent="0.25">
      <c r="E8210" s="135"/>
      <c r="F8210" s="135"/>
      <c r="G8210" s="135"/>
      <c r="H8210" s="135"/>
      <c r="I8210" s="135"/>
    </row>
    <row r="8211" spans="5:9" x14ac:dyDescent="0.25">
      <c r="E8211" s="135"/>
      <c r="F8211" s="135"/>
      <c r="G8211" s="135"/>
      <c r="H8211" s="135"/>
      <c r="I8211" s="135"/>
    </row>
    <row r="8212" spans="5:9" x14ac:dyDescent="0.25">
      <c r="E8212" s="135"/>
      <c r="F8212" s="135"/>
      <c r="G8212" s="135"/>
      <c r="H8212" s="135"/>
      <c r="I8212" s="135"/>
    </row>
    <row r="8213" spans="5:9" x14ac:dyDescent="0.25">
      <c r="E8213" s="135"/>
      <c r="F8213" s="135"/>
      <c r="G8213" s="135"/>
      <c r="H8213" s="135"/>
      <c r="I8213" s="135"/>
    </row>
    <row r="8214" spans="5:9" x14ac:dyDescent="0.25">
      <c r="E8214" s="135"/>
      <c r="F8214" s="135"/>
      <c r="G8214" s="135"/>
      <c r="H8214" s="135"/>
      <c r="I8214" s="135"/>
    </row>
    <row r="8215" spans="5:9" x14ac:dyDescent="0.25">
      <c r="E8215" s="135"/>
      <c r="F8215" s="135"/>
      <c r="G8215" s="135"/>
      <c r="H8215" s="135"/>
      <c r="I8215" s="135"/>
    </row>
    <row r="8216" spans="5:9" x14ac:dyDescent="0.25">
      <c r="E8216" s="135"/>
      <c r="F8216" s="135"/>
      <c r="G8216" s="135"/>
      <c r="H8216" s="135"/>
      <c r="I8216" s="135"/>
    </row>
    <row r="8217" spans="5:9" x14ac:dyDescent="0.25">
      <c r="E8217" s="135"/>
      <c r="F8217" s="135"/>
      <c r="G8217" s="135"/>
      <c r="H8217" s="135"/>
      <c r="I8217" s="135"/>
    </row>
    <row r="8218" spans="5:9" x14ac:dyDescent="0.25">
      <c r="E8218" s="135"/>
      <c r="F8218" s="135"/>
      <c r="G8218" s="135"/>
      <c r="H8218" s="135"/>
      <c r="I8218" s="135"/>
    </row>
    <row r="8219" spans="5:9" x14ac:dyDescent="0.25">
      <c r="E8219" s="135"/>
      <c r="F8219" s="135"/>
      <c r="G8219" s="135"/>
      <c r="H8219" s="135"/>
      <c r="I8219" s="135"/>
    </row>
    <row r="8220" spans="5:9" x14ac:dyDescent="0.25">
      <c r="E8220" s="135"/>
      <c r="F8220" s="135"/>
      <c r="G8220" s="135"/>
      <c r="H8220" s="135"/>
      <c r="I8220" s="135"/>
    </row>
    <row r="8221" spans="5:9" x14ac:dyDescent="0.25">
      <c r="E8221" s="135"/>
      <c r="F8221" s="135"/>
      <c r="G8221" s="135"/>
      <c r="H8221" s="135"/>
      <c r="I8221" s="135"/>
    </row>
    <row r="8222" spans="5:9" x14ac:dyDescent="0.25">
      <c r="E8222" s="135"/>
      <c r="F8222" s="135"/>
      <c r="G8222" s="135"/>
      <c r="H8222" s="135"/>
      <c r="I8222" s="135"/>
    </row>
    <row r="8223" spans="5:9" x14ac:dyDescent="0.25">
      <c r="E8223" s="135"/>
      <c r="F8223" s="135"/>
      <c r="G8223" s="135"/>
      <c r="H8223" s="135"/>
      <c r="I8223" s="135"/>
    </row>
    <row r="8224" spans="5:9" x14ac:dyDescent="0.25">
      <c r="E8224" s="135"/>
      <c r="F8224" s="135"/>
      <c r="G8224" s="135"/>
      <c r="H8224" s="135"/>
      <c r="I8224" s="135"/>
    </row>
    <row r="8225" spans="5:9" x14ac:dyDescent="0.25">
      <c r="E8225" s="135"/>
      <c r="F8225" s="135"/>
      <c r="G8225" s="135"/>
      <c r="H8225" s="135"/>
      <c r="I8225" s="135"/>
    </row>
    <row r="8226" spans="5:9" x14ac:dyDescent="0.25">
      <c r="E8226" s="135"/>
      <c r="F8226" s="135"/>
      <c r="G8226" s="135"/>
      <c r="H8226" s="135"/>
      <c r="I8226" s="135"/>
    </row>
    <row r="8227" spans="5:9" x14ac:dyDescent="0.25">
      <c r="E8227" s="135"/>
      <c r="F8227" s="135"/>
      <c r="G8227" s="135"/>
      <c r="H8227" s="135"/>
      <c r="I8227" s="135"/>
    </row>
    <row r="8228" spans="5:9" x14ac:dyDescent="0.25">
      <c r="E8228" s="135"/>
      <c r="F8228" s="135"/>
      <c r="G8228" s="135"/>
      <c r="H8228" s="135"/>
      <c r="I8228" s="135"/>
    </row>
    <row r="8229" spans="5:9" x14ac:dyDescent="0.25">
      <c r="E8229" s="135"/>
      <c r="F8229" s="135"/>
      <c r="G8229" s="135"/>
      <c r="H8229" s="135"/>
      <c r="I8229" s="135"/>
    </row>
    <row r="8230" spans="5:9" x14ac:dyDescent="0.25">
      <c r="E8230" s="135"/>
      <c r="F8230" s="135"/>
      <c r="G8230" s="135"/>
      <c r="H8230" s="135"/>
      <c r="I8230" s="135"/>
    </row>
    <row r="8231" spans="5:9" x14ac:dyDescent="0.25">
      <c r="E8231" s="135"/>
      <c r="F8231" s="135"/>
      <c r="G8231" s="135"/>
      <c r="H8231" s="135"/>
      <c r="I8231" s="135"/>
    </row>
    <row r="8232" spans="5:9" x14ac:dyDescent="0.25">
      <c r="E8232" s="135"/>
      <c r="F8232" s="135"/>
      <c r="G8232" s="135"/>
      <c r="H8232" s="135"/>
      <c r="I8232" s="135"/>
    </row>
    <row r="8233" spans="5:9" x14ac:dyDescent="0.25">
      <c r="E8233" s="135"/>
      <c r="F8233" s="135"/>
      <c r="G8233" s="135"/>
      <c r="H8233" s="135"/>
      <c r="I8233" s="135"/>
    </row>
    <row r="8234" spans="5:9" x14ac:dyDescent="0.25">
      <c r="E8234" s="135"/>
      <c r="F8234" s="135"/>
      <c r="G8234" s="135"/>
      <c r="H8234" s="135"/>
      <c r="I8234" s="135"/>
    </row>
    <row r="8235" spans="5:9" x14ac:dyDescent="0.25">
      <c r="E8235" s="135"/>
      <c r="F8235" s="135"/>
      <c r="G8235" s="135"/>
      <c r="H8235" s="135"/>
      <c r="I8235" s="135"/>
    </row>
    <row r="8236" spans="5:9" x14ac:dyDescent="0.25">
      <c r="E8236" s="135"/>
      <c r="F8236" s="135"/>
      <c r="G8236" s="135"/>
      <c r="H8236" s="135"/>
      <c r="I8236" s="135"/>
    </row>
    <row r="8237" spans="5:9" x14ac:dyDescent="0.25">
      <c r="E8237" s="135"/>
      <c r="F8237" s="135"/>
      <c r="G8237" s="135"/>
      <c r="H8237" s="135"/>
      <c r="I8237" s="135"/>
    </row>
    <row r="8238" spans="5:9" x14ac:dyDescent="0.25">
      <c r="E8238" s="135"/>
      <c r="F8238" s="135"/>
      <c r="G8238" s="135"/>
      <c r="H8238" s="135"/>
      <c r="I8238" s="135"/>
    </row>
    <row r="8239" spans="5:9" x14ac:dyDescent="0.25">
      <c r="E8239" s="135"/>
      <c r="F8239" s="135"/>
      <c r="G8239" s="135"/>
      <c r="H8239" s="135"/>
      <c r="I8239" s="135"/>
    </row>
    <row r="8240" spans="5:9" x14ac:dyDescent="0.25">
      <c r="E8240" s="135"/>
      <c r="F8240" s="135"/>
      <c r="G8240" s="135"/>
      <c r="H8240" s="135"/>
      <c r="I8240" s="135"/>
    </row>
    <row r="8241" spans="5:9" x14ac:dyDescent="0.25">
      <c r="E8241" s="135"/>
      <c r="F8241" s="135"/>
      <c r="G8241" s="135"/>
      <c r="H8241" s="135"/>
      <c r="I8241" s="135"/>
    </row>
    <row r="8242" spans="5:9" x14ac:dyDescent="0.25">
      <c r="E8242" s="135"/>
      <c r="F8242" s="135"/>
      <c r="G8242" s="135"/>
      <c r="H8242" s="135"/>
      <c r="I8242" s="135"/>
    </row>
    <row r="8243" spans="5:9" x14ac:dyDescent="0.25">
      <c r="E8243" s="135"/>
      <c r="F8243" s="135"/>
      <c r="G8243" s="135"/>
      <c r="H8243" s="135"/>
      <c r="I8243" s="135"/>
    </row>
    <row r="8244" spans="5:9" x14ac:dyDescent="0.25">
      <c r="E8244" s="135"/>
      <c r="F8244" s="135"/>
      <c r="G8244" s="135"/>
      <c r="H8244" s="135"/>
      <c r="I8244" s="135"/>
    </row>
    <row r="8245" spans="5:9" x14ac:dyDescent="0.25">
      <c r="E8245" s="135"/>
      <c r="F8245" s="135"/>
      <c r="G8245" s="135"/>
      <c r="H8245" s="135"/>
      <c r="I8245" s="135"/>
    </row>
    <row r="8246" spans="5:9" x14ac:dyDescent="0.25">
      <c r="E8246" s="135"/>
      <c r="F8246" s="135"/>
      <c r="G8246" s="135"/>
      <c r="H8246" s="135"/>
      <c r="I8246" s="135"/>
    </row>
    <row r="8247" spans="5:9" x14ac:dyDescent="0.25">
      <c r="E8247" s="135"/>
      <c r="F8247" s="135"/>
      <c r="G8247" s="135"/>
      <c r="H8247" s="135"/>
      <c r="I8247" s="135"/>
    </row>
    <row r="8248" spans="5:9" x14ac:dyDescent="0.25">
      <c r="E8248" s="135"/>
      <c r="F8248" s="135"/>
      <c r="G8248" s="135"/>
      <c r="H8248" s="135"/>
      <c r="I8248" s="135"/>
    </row>
    <row r="8249" spans="5:9" x14ac:dyDescent="0.25">
      <c r="E8249" s="135"/>
      <c r="F8249" s="135"/>
      <c r="G8249" s="135"/>
      <c r="H8249" s="135"/>
      <c r="I8249" s="135"/>
    </row>
    <row r="8250" spans="5:9" x14ac:dyDescent="0.25">
      <c r="E8250" s="135"/>
      <c r="F8250" s="135"/>
      <c r="G8250" s="135"/>
      <c r="H8250" s="135"/>
      <c r="I8250" s="135"/>
    </row>
    <row r="8251" spans="5:9" x14ac:dyDescent="0.25">
      <c r="E8251" s="135"/>
      <c r="F8251" s="135"/>
      <c r="G8251" s="135"/>
      <c r="H8251" s="135"/>
      <c r="I8251" s="135"/>
    </row>
    <row r="8252" spans="5:9" x14ac:dyDescent="0.25">
      <c r="E8252" s="135"/>
      <c r="F8252" s="135"/>
      <c r="G8252" s="135"/>
      <c r="H8252" s="135"/>
      <c r="I8252" s="135"/>
    </row>
    <row r="8253" spans="5:9" x14ac:dyDescent="0.25">
      <c r="E8253" s="135"/>
      <c r="F8253" s="135"/>
      <c r="G8253" s="135"/>
      <c r="H8253" s="135"/>
      <c r="I8253" s="135"/>
    </row>
    <row r="8254" spans="5:9" x14ac:dyDescent="0.25">
      <c r="E8254" s="135"/>
      <c r="F8254" s="135"/>
      <c r="G8254" s="135"/>
      <c r="H8254" s="135"/>
      <c r="I8254" s="135"/>
    </row>
    <row r="8255" spans="5:9" x14ac:dyDescent="0.25">
      <c r="E8255" s="135"/>
      <c r="F8255" s="135"/>
      <c r="G8255" s="135"/>
      <c r="H8255" s="135"/>
      <c r="I8255" s="135"/>
    </row>
    <row r="8256" spans="5:9" x14ac:dyDescent="0.25">
      <c r="E8256" s="135"/>
      <c r="F8256" s="135"/>
      <c r="G8256" s="135"/>
      <c r="H8256" s="135"/>
      <c r="I8256" s="135"/>
    </row>
    <row r="8257" spans="5:9" x14ac:dyDescent="0.25">
      <c r="E8257" s="135"/>
      <c r="F8257" s="135"/>
      <c r="G8257" s="135"/>
      <c r="H8257" s="135"/>
      <c r="I8257" s="135"/>
    </row>
    <row r="8258" spans="5:9" x14ac:dyDescent="0.25">
      <c r="E8258" s="135"/>
      <c r="F8258" s="135"/>
      <c r="G8258" s="135"/>
      <c r="H8258" s="135"/>
      <c r="I8258" s="135"/>
    </row>
    <row r="8259" spans="5:9" x14ac:dyDescent="0.25">
      <c r="E8259" s="135"/>
      <c r="F8259" s="135"/>
      <c r="G8259" s="135"/>
      <c r="H8259" s="135"/>
      <c r="I8259" s="135"/>
    </row>
    <row r="8260" spans="5:9" x14ac:dyDescent="0.25">
      <c r="E8260" s="135"/>
      <c r="F8260" s="135"/>
      <c r="G8260" s="135"/>
      <c r="H8260" s="135"/>
      <c r="I8260" s="135"/>
    </row>
    <row r="8261" spans="5:9" x14ac:dyDescent="0.25">
      <c r="E8261" s="135"/>
      <c r="F8261" s="135"/>
      <c r="G8261" s="135"/>
      <c r="H8261" s="135"/>
      <c r="I8261" s="135"/>
    </row>
    <row r="8262" spans="5:9" x14ac:dyDescent="0.25">
      <c r="E8262" s="135"/>
      <c r="F8262" s="135"/>
      <c r="G8262" s="135"/>
      <c r="H8262" s="135"/>
      <c r="I8262" s="135"/>
    </row>
    <row r="8263" spans="5:9" x14ac:dyDescent="0.25">
      <c r="E8263" s="135"/>
      <c r="F8263" s="135"/>
      <c r="G8263" s="135"/>
      <c r="H8263" s="135"/>
      <c r="I8263" s="135"/>
    </row>
    <row r="8264" spans="5:9" x14ac:dyDescent="0.25">
      <c r="E8264" s="135"/>
      <c r="F8264" s="135"/>
      <c r="G8264" s="135"/>
      <c r="H8264" s="135"/>
      <c r="I8264" s="135"/>
    </row>
    <row r="8265" spans="5:9" x14ac:dyDescent="0.25">
      <c r="E8265" s="135"/>
      <c r="F8265" s="135"/>
      <c r="G8265" s="135"/>
      <c r="H8265" s="135"/>
      <c r="I8265" s="135"/>
    </row>
    <row r="8266" spans="5:9" x14ac:dyDescent="0.25">
      <c r="E8266" s="135"/>
      <c r="F8266" s="135"/>
      <c r="G8266" s="135"/>
      <c r="H8266" s="135"/>
      <c r="I8266" s="135"/>
    </row>
    <row r="8267" spans="5:9" x14ac:dyDescent="0.25">
      <c r="E8267" s="135"/>
      <c r="F8267" s="135"/>
      <c r="G8267" s="135"/>
      <c r="H8267" s="135"/>
      <c r="I8267" s="135"/>
    </row>
    <row r="8268" spans="5:9" x14ac:dyDescent="0.25">
      <c r="E8268" s="135"/>
      <c r="F8268" s="135"/>
      <c r="G8268" s="135"/>
      <c r="H8268" s="135"/>
      <c r="I8268" s="135"/>
    </row>
    <row r="8269" spans="5:9" x14ac:dyDescent="0.25">
      <c r="E8269" s="135"/>
      <c r="F8269" s="135"/>
      <c r="G8269" s="135"/>
      <c r="H8269" s="135"/>
      <c r="I8269" s="135"/>
    </row>
    <row r="8270" spans="5:9" x14ac:dyDescent="0.25">
      <c r="E8270" s="135"/>
      <c r="F8270" s="135"/>
      <c r="G8270" s="135"/>
      <c r="H8270" s="135"/>
      <c r="I8270" s="135"/>
    </row>
    <row r="8271" spans="5:9" x14ac:dyDescent="0.25">
      <c r="E8271" s="135"/>
      <c r="F8271" s="135"/>
      <c r="G8271" s="135"/>
      <c r="H8271" s="135"/>
      <c r="I8271" s="135"/>
    </row>
    <row r="8272" spans="5:9" x14ac:dyDescent="0.25">
      <c r="E8272" s="135"/>
      <c r="F8272" s="135"/>
      <c r="G8272" s="135"/>
      <c r="H8272" s="135"/>
      <c r="I8272" s="135"/>
    </row>
    <row r="8273" spans="5:9" x14ac:dyDescent="0.25">
      <c r="E8273" s="135"/>
      <c r="F8273" s="135"/>
      <c r="G8273" s="135"/>
      <c r="H8273" s="135"/>
      <c r="I8273" s="135"/>
    </row>
    <row r="8274" spans="5:9" x14ac:dyDescent="0.25">
      <c r="E8274" s="135"/>
      <c r="F8274" s="135"/>
      <c r="G8274" s="135"/>
      <c r="H8274" s="135"/>
      <c r="I8274" s="135"/>
    </row>
    <row r="8275" spans="5:9" x14ac:dyDescent="0.25">
      <c r="E8275" s="135"/>
      <c r="F8275" s="135"/>
      <c r="G8275" s="135"/>
      <c r="H8275" s="135"/>
      <c r="I8275" s="135"/>
    </row>
    <row r="8276" spans="5:9" x14ac:dyDescent="0.25">
      <c r="E8276" s="135"/>
      <c r="F8276" s="135"/>
      <c r="G8276" s="135"/>
      <c r="H8276" s="135"/>
      <c r="I8276" s="135"/>
    </row>
    <row r="8277" spans="5:9" x14ac:dyDescent="0.25">
      <c r="E8277" s="135"/>
      <c r="F8277" s="135"/>
      <c r="G8277" s="135"/>
      <c r="H8277" s="135"/>
      <c r="I8277" s="135"/>
    </row>
    <row r="8278" spans="5:9" x14ac:dyDescent="0.25">
      <c r="E8278" s="135"/>
      <c r="F8278" s="135"/>
      <c r="G8278" s="135"/>
      <c r="H8278" s="135"/>
      <c r="I8278" s="135"/>
    </row>
    <row r="8279" spans="5:9" x14ac:dyDescent="0.25">
      <c r="E8279" s="135"/>
      <c r="F8279" s="135"/>
      <c r="G8279" s="135"/>
      <c r="H8279" s="135"/>
      <c r="I8279" s="135"/>
    </row>
    <row r="8280" spans="5:9" x14ac:dyDescent="0.25">
      <c r="E8280" s="135"/>
      <c r="F8280" s="135"/>
      <c r="G8280" s="135"/>
      <c r="H8280" s="135"/>
      <c r="I8280" s="135"/>
    </row>
    <row r="8281" spans="5:9" x14ac:dyDescent="0.25">
      <c r="E8281" s="135"/>
      <c r="F8281" s="135"/>
      <c r="G8281" s="135"/>
      <c r="H8281" s="135"/>
      <c r="I8281" s="135"/>
    </row>
    <row r="8282" spans="5:9" x14ac:dyDescent="0.25">
      <c r="E8282" s="135"/>
      <c r="F8282" s="135"/>
      <c r="G8282" s="135"/>
      <c r="H8282" s="135"/>
      <c r="I8282" s="135"/>
    </row>
    <row r="8283" spans="5:9" x14ac:dyDescent="0.25">
      <c r="E8283" s="135"/>
      <c r="F8283" s="135"/>
      <c r="G8283" s="135"/>
      <c r="H8283" s="135"/>
      <c r="I8283" s="135"/>
    </row>
    <row r="8284" spans="5:9" x14ac:dyDescent="0.25">
      <c r="E8284" s="135"/>
      <c r="F8284" s="135"/>
      <c r="G8284" s="135"/>
      <c r="H8284" s="135"/>
      <c r="I8284" s="135"/>
    </row>
    <row r="8285" spans="5:9" x14ac:dyDescent="0.25">
      <c r="E8285" s="135"/>
      <c r="F8285" s="135"/>
      <c r="G8285" s="135"/>
      <c r="H8285" s="135"/>
      <c r="I8285" s="135"/>
    </row>
    <row r="8286" spans="5:9" x14ac:dyDescent="0.25">
      <c r="E8286" s="135"/>
      <c r="F8286" s="135"/>
      <c r="G8286" s="135"/>
      <c r="H8286" s="135"/>
      <c r="I8286" s="135"/>
    </row>
    <row r="8287" spans="5:9" x14ac:dyDescent="0.25">
      <c r="E8287" s="135"/>
      <c r="F8287" s="135"/>
      <c r="G8287" s="135"/>
      <c r="H8287" s="135"/>
      <c r="I8287" s="135"/>
    </row>
    <row r="8288" spans="5:9" x14ac:dyDescent="0.25">
      <c r="E8288" s="135"/>
      <c r="F8288" s="135"/>
      <c r="G8288" s="135"/>
      <c r="H8288" s="135"/>
      <c r="I8288" s="135"/>
    </row>
    <row r="8289" spans="5:9" x14ac:dyDescent="0.25">
      <c r="E8289" s="135"/>
      <c r="F8289" s="135"/>
      <c r="G8289" s="135"/>
      <c r="H8289" s="135"/>
      <c r="I8289" s="135"/>
    </row>
    <row r="8290" spans="5:9" x14ac:dyDescent="0.25">
      <c r="E8290" s="135"/>
      <c r="F8290" s="135"/>
      <c r="G8290" s="135"/>
      <c r="H8290" s="135"/>
      <c r="I8290" s="135"/>
    </row>
    <row r="8291" spans="5:9" x14ac:dyDescent="0.25">
      <c r="E8291" s="135"/>
      <c r="F8291" s="135"/>
      <c r="G8291" s="135"/>
      <c r="H8291" s="135"/>
      <c r="I8291" s="135"/>
    </row>
    <row r="8292" spans="5:9" x14ac:dyDescent="0.25">
      <c r="E8292" s="135"/>
      <c r="F8292" s="135"/>
      <c r="G8292" s="135"/>
      <c r="H8292" s="135"/>
      <c r="I8292" s="135"/>
    </row>
    <row r="8293" spans="5:9" x14ac:dyDescent="0.25">
      <c r="E8293" s="135"/>
      <c r="F8293" s="135"/>
      <c r="G8293" s="135"/>
      <c r="H8293" s="135"/>
      <c r="I8293" s="135"/>
    </row>
    <row r="8294" spans="5:9" x14ac:dyDescent="0.25">
      <c r="E8294" s="135"/>
      <c r="F8294" s="135"/>
      <c r="G8294" s="135"/>
      <c r="H8294" s="135"/>
      <c r="I8294" s="135"/>
    </row>
    <row r="8295" spans="5:9" x14ac:dyDescent="0.25">
      <c r="E8295" s="135"/>
      <c r="F8295" s="135"/>
      <c r="G8295" s="135"/>
      <c r="H8295" s="135"/>
      <c r="I8295" s="135"/>
    </row>
    <row r="8296" spans="5:9" x14ac:dyDescent="0.25">
      <c r="E8296" s="135"/>
      <c r="F8296" s="135"/>
      <c r="G8296" s="135"/>
      <c r="H8296" s="135"/>
      <c r="I8296" s="135"/>
    </row>
    <row r="8297" spans="5:9" x14ac:dyDescent="0.25">
      <c r="E8297" s="135"/>
      <c r="F8297" s="135"/>
      <c r="G8297" s="135"/>
      <c r="H8297" s="135"/>
      <c r="I8297" s="135"/>
    </row>
    <row r="8298" spans="5:9" x14ac:dyDescent="0.25">
      <c r="E8298" s="135"/>
      <c r="F8298" s="135"/>
      <c r="G8298" s="135"/>
      <c r="H8298" s="135"/>
      <c r="I8298" s="135"/>
    </row>
    <row r="8299" spans="5:9" x14ac:dyDescent="0.25">
      <c r="E8299" s="135"/>
      <c r="F8299" s="135"/>
      <c r="G8299" s="135"/>
      <c r="H8299" s="135"/>
      <c r="I8299" s="135"/>
    </row>
    <row r="8300" spans="5:9" x14ac:dyDescent="0.25">
      <c r="E8300" s="135"/>
      <c r="F8300" s="135"/>
      <c r="G8300" s="135"/>
      <c r="H8300" s="135"/>
      <c r="I8300" s="135"/>
    </row>
    <row r="8301" spans="5:9" x14ac:dyDescent="0.25">
      <c r="E8301" s="135"/>
      <c r="F8301" s="135"/>
      <c r="G8301" s="135"/>
      <c r="H8301" s="135"/>
      <c r="I8301" s="135"/>
    </row>
    <row r="8302" spans="5:9" x14ac:dyDescent="0.25">
      <c r="E8302" s="135"/>
      <c r="F8302" s="135"/>
      <c r="G8302" s="135"/>
      <c r="H8302" s="135"/>
      <c r="I8302" s="135"/>
    </row>
    <row r="8303" spans="5:9" x14ac:dyDescent="0.25">
      <c r="E8303" s="135"/>
      <c r="F8303" s="135"/>
      <c r="G8303" s="135"/>
      <c r="H8303" s="135"/>
      <c r="I8303" s="135"/>
    </row>
    <row r="8304" spans="5:9" x14ac:dyDescent="0.25">
      <c r="E8304" s="135"/>
      <c r="F8304" s="135"/>
      <c r="G8304" s="135"/>
      <c r="H8304" s="135"/>
      <c r="I8304" s="135"/>
    </row>
    <row r="8305" spans="5:9" x14ac:dyDescent="0.25">
      <c r="E8305" s="135"/>
      <c r="F8305" s="135"/>
      <c r="G8305" s="135"/>
      <c r="H8305" s="135"/>
      <c r="I8305" s="135"/>
    </row>
    <row r="8306" spans="5:9" x14ac:dyDescent="0.25">
      <c r="E8306" s="135"/>
      <c r="F8306" s="135"/>
      <c r="G8306" s="135"/>
      <c r="H8306" s="135"/>
      <c r="I8306" s="135"/>
    </row>
    <row r="8307" spans="5:9" x14ac:dyDescent="0.25">
      <c r="E8307" s="135"/>
      <c r="F8307" s="135"/>
      <c r="G8307" s="135"/>
      <c r="H8307" s="135"/>
      <c r="I8307" s="135"/>
    </row>
    <row r="8308" spans="5:9" x14ac:dyDescent="0.25">
      <c r="E8308" s="135"/>
      <c r="F8308" s="135"/>
      <c r="G8308" s="135"/>
      <c r="H8308" s="135"/>
      <c r="I8308" s="135"/>
    </row>
    <row r="8309" spans="5:9" x14ac:dyDescent="0.25">
      <c r="E8309" s="135"/>
      <c r="F8309" s="135"/>
      <c r="G8309" s="135"/>
      <c r="H8309" s="135"/>
      <c r="I8309" s="135"/>
    </row>
    <row r="8310" spans="5:9" x14ac:dyDescent="0.25">
      <c r="E8310" s="135"/>
      <c r="F8310" s="135"/>
      <c r="G8310" s="135"/>
      <c r="H8310" s="135"/>
      <c r="I8310" s="135"/>
    </row>
    <row r="8311" spans="5:9" x14ac:dyDescent="0.25">
      <c r="E8311" s="135"/>
      <c r="F8311" s="135"/>
      <c r="G8311" s="135"/>
      <c r="H8311" s="135"/>
      <c r="I8311" s="135"/>
    </row>
    <row r="8312" spans="5:9" x14ac:dyDescent="0.25">
      <c r="E8312" s="135"/>
      <c r="F8312" s="135"/>
      <c r="G8312" s="135"/>
      <c r="H8312" s="135"/>
      <c r="I8312" s="135"/>
    </row>
    <row r="8313" spans="5:9" x14ac:dyDescent="0.25">
      <c r="E8313" s="135"/>
      <c r="F8313" s="135"/>
      <c r="G8313" s="135"/>
      <c r="H8313" s="135"/>
      <c r="I8313" s="135"/>
    </row>
    <row r="8314" spans="5:9" x14ac:dyDescent="0.25">
      <c r="E8314" s="135"/>
      <c r="F8314" s="135"/>
      <c r="G8314" s="135"/>
      <c r="H8314" s="135"/>
      <c r="I8314" s="135"/>
    </row>
    <row r="8315" spans="5:9" x14ac:dyDescent="0.25">
      <c r="E8315" s="135"/>
      <c r="F8315" s="135"/>
      <c r="G8315" s="135"/>
      <c r="H8315" s="135"/>
      <c r="I8315" s="135"/>
    </row>
    <row r="8316" spans="5:9" x14ac:dyDescent="0.25">
      <c r="E8316" s="135"/>
      <c r="F8316" s="135"/>
      <c r="G8316" s="135"/>
      <c r="H8316" s="135"/>
      <c r="I8316" s="135"/>
    </row>
    <row r="8317" spans="5:9" x14ac:dyDescent="0.25">
      <c r="E8317" s="135"/>
      <c r="F8317" s="135"/>
      <c r="G8317" s="135"/>
      <c r="H8317" s="135"/>
      <c r="I8317" s="135"/>
    </row>
    <row r="8318" spans="5:9" x14ac:dyDescent="0.25">
      <c r="E8318" s="135"/>
      <c r="F8318" s="135"/>
      <c r="G8318" s="135"/>
      <c r="H8318" s="135"/>
      <c r="I8318" s="135"/>
    </row>
    <row r="8319" spans="5:9" x14ac:dyDescent="0.25">
      <c r="E8319" s="135"/>
      <c r="F8319" s="135"/>
      <c r="G8319" s="135"/>
      <c r="H8319" s="135"/>
      <c r="I8319" s="135"/>
    </row>
    <row r="8320" spans="5:9" x14ac:dyDescent="0.25">
      <c r="E8320" s="135"/>
      <c r="F8320" s="135"/>
      <c r="G8320" s="135"/>
      <c r="H8320" s="135"/>
      <c r="I8320" s="135"/>
    </row>
    <row r="8321" spans="5:9" x14ac:dyDescent="0.25">
      <c r="E8321" s="135"/>
      <c r="F8321" s="135"/>
      <c r="G8321" s="135"/>
      <c r="H8321" s="135"/>
      <c r="I8321" s="135"/>
    </row>
    <row r="8322" spans="5:9" x14ac:dyDescent="0.25">
      <c r="E8322" s="135"/>
      <c r="F8322" s="135"/>
      <c r="G8322" s="135"/>
      <c r="H8322" s="135"/>
      <c r="I8322" s="135"/>
    </row>
    <row r="8323" spans="5:9" x14ac:dyDescent="0.25">
      <c r="E8323" s="135"/>
      <c r="F8323" s="135"/>
      <c r="G8323" s="135"/>
      <c r="H8323" s="135"/>
      <c r="I8323" s="135"/>
    </row>
    <row r="8324" spans="5:9" x14ac:dyDescent="0.25">
      <c r="E8324" s="135"/>
      <c r="F8324" s="135"/>
      <c r="G8324" s="135"/>
      <c r="H8324" s="135"/>
      <c r="I8324" s="135"/>
    </row>
    <row r="8325" spans="5:9" x14ac:dyDescent="0.25">
      <c r="E8325" s="135"/>
      <c r="F8325" s="135"/>
      <c r="G8325" s="135"/>
      <c r="H8325" s="135"/>
      <c r="I8325" s="135"/>
    </row>
    <row r="8326" spans="5:9" x14ac:dyDescent="0.25">
      <c r="E8326" s="135"/>
      <c r="F8326" s="135"/>
      <c r="G8326" s="135"/>
      <c r="H8326" s="135"/>
      <c r="I8326" s="135"/>
    </row>
    <row r="8327" spans="5:9" x14ac:dyDescent="0.25">
      <c r="E8327" s="135"/>
      <c r="F8327" s="135"/>
      <c r="G8327" s="135"/>
      <c r="H8327" s="135"/>
      <c r="I8327" s="135"/>
    </row>
    <row r="8328" spans="5:9" x14ac:dyDescent="0.25">
      <c r="E8328" s="135"/>
      <c r="F8328" s="135"/>
      <c r="G8328" s="135"/>
      <c r="H8328" s="135"/>
      <c r="I8328" s="135"/>
    </row>
    <row r="8329" spans="5:9" x14ac:dyDescent="0.25">
      <c r="E8329" s="135"/>
      <c r="F8329" s="135"/>
      <c r="G8329" s="135"/>
      <c r="H8329" s="135"/>
      <c r="I8329" s="135"/>
    </row>
    <row r="8330" spans="5:9" x14ac:dyDescent="0.25">
      <c r="E8330" s="135"/>
      <c r="F8330" s="135"/>
      <c r="G8330" s="135"/>
      <c r="H8330" s="135"/>
      <c r="I8330" s="135"/>
    </row>
    <row r="8331" spans="5:9" x14ac:dyDescent="0.25">
      <c r="E8331" s="135"/>
      <c r="F8331" s="135"/>
      <c r="G8331" s="135"/>
      <c r="H8331" s="135"/>
      <c r="I8331" s="135"/>
    </row>
    <row r="8332" spans="5:9" x14ac:dyDescent="0.25">
      <c r="E8332" s="135"/>
      <c r="F8332" s="135"/>
      <c r="G8332" s="135"/>
      <c r="H8332" s="135"/>
      <c r="I8332" s="135"/>
    </row>
    <row r="8333" spans="5:9" x14ac:dyDescent="0.25">
      <c r="E8333" s="135"/>
      <c r="F8333" s="135"/>
      <c r="G8333" s="135"/>
      <c r="H8333" s="135"/>
      <c r="I8333" s="135"/>
    </row>
    <row r="8334" spans="5:9" x14ac:dyDescent="0.25">
      <c r="E8334" s="135"/>
      <c r="F8334" s="135"/>
      <c r="G8334" s="135"/>
      <c r="H8334" s="135"/>
      <c r="I8334" s="135"/>
    </row>
    <row r="8335" spans="5:9" x14ac:dyDescent="0.25">
      <c r="E8335" s="135"/>
      <c r="F8335" s="135"/>
      <c r="G8335" s="135"/>
      <c r="H8335" s="135"/>
      <c r="I8335" s="135"/>
    </row>
    <row r="8336" spans="5:9" x14ac:dyDescent="0.25">
      <c r="E8336" s="135"/>
      <c r="F8336" s="135"/>
      <c r="G8336" s="135"/>
      <c r="H8336" s="135"/>
      <c r="I8336" s="135"/>
    </row>
    <row r="8337" spans="5:9" x14ac:dyDescent="0.25">
      <c r="E8337" s="135"/>
      <c r="F8337" s="135"/>
      <c r="G8337" s="135"/>
      <c r="H8337" s="135"/>
      <c r="I8337" s="135"/>
    </row>
    <row r="8338" spans="5:9" x14ac:dyDescent="0.25">
      <c r="E8338" s="135"/>
      <c r="F8338" s="135"/>
      <c r="G8338" s="135"/>
      <c r="H8338" s="135"/>
      <c r="I8338" s="135"/>
    </row>
    <row r="8339" spans="5:9" x14ac:dyDescent="0.25">
      <c r="E8339" s="135"/>
      <c r="F8339" s="135"/>
      <c r="G8339" s="135"/>
      <c r="H8339" s="135"/>
      <c r="I8339" s="135"/>
    </row>
    <row r="8340" spans="5:9" x14ac:dyDescent="0.25">
      <c r="E8340" s="135"/>
      <c r="F8340" s="135"/>
      <c r="G8340" s="135"/>
      <c r="H8340" s="135"/>
      <c r="I8340" s="135"/>
    </row>
    <row r="8341" spans="5:9" x14ac:dyDescent="0.25">
      <c r="E8341" s="135"/>
      <c r="F8341" s="135"/>
      <c r="G8341" s="135"/>
      <c r="H8341" s="135"/>
      <c r="I8341" s="135"/>
    </row>
    <row r="8342" spans="5:9" x14ac:dyDescent="0.25">
      <c r="E8342" s="135"/>
      <c r="F8342" s="135"/>
      <c r="G8342" s="135"/>
      <c r="H8342" s="135"/>
      <c r="I8342" s="135"/>
    </row>
    <row r="8343" spans="5:9" x14ac:dyDescent="0.25">
      <c r="E8343" s="135"/>
      <c r="F8343" s="135"/>
      <c r="G8343" s="135"/>
      <c r="H8343" s="135"/>
      <c r="I8343" s="135"/>
    </row>
    <row r="8344" spans="5:9" x14ac:dyDescent="0.25">
      <c r="E8344" s="135"/>
      <c r="F8344" s="135"/>
      <c r="G8344" s="135"/>
      <c r="H8344" s="135"/>
      <c r="I8344" s="135"/>
    </row>
    <row r="8345" spans="5:9" x14ac:dyDescent="0.25">
      <c r="E8345" s="135"/>
      <c r="F8345" s="135"/>
      <c r="G8345" s="135"/>
      <c r="H8345" s="135"/>
      <c r="I8345" s="135"/>
    </row>
    <row r="8346" spans="5:9" x14ac:dyDescent="0.25">
      <c r="E8346" s="135"/>
      <c r="F8346" s="135"/>
      <c r="G8346" s="135"/>
      <c r="H8346" s="135"/>
      <c r="I8346" s="135"/>
    </row>
    <row r="8347" spans="5:9" x14ac:dyDescent="0.25">
      <c r="E8347" s="135"/>
      <c r="F8347" s="135"/>
      <c r="G8347" s="135"/>
      <c r="H8347" s="135"/>
      <c r="I8347" s="135"/>
    </row>
    <row r="8348" spans="5:9" x14ac:dyDescent="0.25">
      <c r="E8348" s="135"/>
      <c r="F8348" s="135"/>
      <c r="G8348" s="135"/>
      <c r="H8348" s="135"/>
      <c r="I8348" s="135"/>
    </row>
    <row r="8349" spans="5:9" x14ac:dyDescent="0.25">
      <c r="E8349" s="135"/>
      <c r="F8349" s="135"/>
      <c r="G8349" s="135"/>
      <c r="H8349" s="135"/>
      <c r="I8349" s="135"/>
    </row>
    <row r="8350" spans="5:9" x14ac:dyDescent="0.25">
      <c r="E8350" s="135"/>
      <c r="F8350" s="135"/>
      <c r="G8350" s="135"/>
      <c r="H8350" s="135"/>
      <c r="I8350" s="135"/>
    </row>
    <row r="8351" spans="5:9" x14ac:dyDescent="0.25">
      <c r="E8351" s="135"/>
      <c r="F8351" s="135"/>
      <c r="G8351" s="135"/>
      <c r="H8351" s="135"/>
      <c r="I8351" s="135"/>
    </row>
    <row r="8352" spans="5:9" x14ac:dyDescent="0.25">
      <c r="E8352" s="135"/>
      <c r="F8352" s="135"/>
      <c r="G8352" s="135"/>
      <c r="H8352" s="135"/>
      <c r="I8352" s="135"/>
    </row>
    <row r="8353" spans="5:9" x14ac:dyDescent="0.25">
      <c r="E8353" s="135"/>
      <c r="F8353" s="135"/>
      <c r="G8353" s="135"/>
      <c r="H8353" s="135"/>
      <c r="I8353" s="135"/>
    </row>
    <row r="8354" spans="5:9" x14ac:dyDescent="0.25">
      <c r="E8354" s="135"/>
      <c r="F8354" s="135"/>
      <c r="G8354" s="135"/>
      <c r="H8354" s="135"/>
      <c r="I8354" s="135"/>
    </row>
    <row r="8355" spans="5:9" x14ac:dyDescent="0.25">
      <c r="E8355" s="135"/>
      <c r="F8355" s="135"/>
      <c r="G8355" s="135"/>
      <c r="H8355" s="135"/>
      <c r="I8355" s="135"/>
    </row>
    <row r="8356" spans="5:9" x14ac:dyDescent="0.25">
      <c r="E8356" s="135"/>
      <c r="F8356" s="135"/>
      <c r="G8356" s="135"/>
      <c r="H8356" s="135"/>
      <c r="I8356" s="135"/>
    </row>
    <row r="8357" spans="5:9" x14ac:dyDescent="0.25">
      <c r="E8357" s="135"/>
      <c r="F8357" s="135"/>
      <c r="G8357" s="135"/>
      <c r="H8357" s="135"/>
      <c r="I8357" s="135"/>
    </row>
    <row r="8358" spans="5:9" x14ac:dyDescent="0.25">
      <c r="E8358" s="135"/>
      <c r="F8358" s="135"/>
      <c r="G8358" s="135"/>
      <c r="H8358" s="135"/>
      <c r="I8358" s="135"/>
    </row>
    <row r="8359" spans="5:9" x14ac:dyDescent="0.25">
      <c r="E8359" s="135"/>
      <c r="F8359" s="135"/>
      <c r="G8359" s="135"/>
      <c r="H8359" s="135"/>
      <c r="I8359" s="135"/>
    </row>
    <row r="8360" spans="5:9" x14ac:dyDescent="0.25">
      <c r="E8360" s="135"/>
      <c r="F8360" s="135"/>
      <c r="G8360" s="135"/>
      <c r="H8360" s="135"/>
      <c r="I8360" s="135"/>
    </row>
    <row r="8361" spans="5:9" x14ac:dyDescent="0.25">
      <c r="E8361" s="135"/>
      <c r="F8361" s="135"/>
      <c r="G8361" s="135"/>
      <c r="H8361" s="135"/>
      <c r="I8361" s="135"/>
    </row>
    <row r="8362" spans="5:9" x14ac:dyDescent="0.25">
      <c r="E8362" s="135"/>
      <c r="F8362" s="135"/>
      <c r="G8362" s="135"/>
      <c r="H8362" s="135"/>
      <c r="I8362" s="135"/>
    </row>
    <row r="8363" spans="5:9" x14ac:dyDescent="0.25">
      <c r="E8363" s="135"/>
      <c r="F8363" s="135"/>
      <c r="G8363" s="135"/>
      <c r="H8363" s="135"/>
      <c r="I8363" s="135"/>
    </row>
    <row r="8364" spans="5:9" x14ac:dyDescent="0.25">
      <c r="E8364" s="135"/>
      <c r="F8364" s="135"/>
      <c r="G8364" s="135"/>
      <c r="H8364" s="135"/>
      <c r="I8364" s="135"/>
    </row>
    <row r="8365" spans="5:9" x14ac:dyDescent="0.25">
      <c r="E8365" s="135"/>
      <c r="F8365" s="135"/>
      <c r="G8365" s="135"/>
      <c r="H8365" s="135"/>
      <c r="I8365" s="135"/>
    </row>
    <row r="8366" spans="5:9" x14ac:dyDescent="0.25">
      <c r="E8366" s="135"/>
      <c r="F8366" s="135"/>
      <c r="G8366" s="135"/>
      <c r="H8366" s="135"/>
      <c r="I8366" s="135"/>
    </row>
    <row r="8367" spans="5:9" x14ac:dyDescent="0.25">
      <c r="E8367" s="135"/>
      <c r="F8367" s="135"/>
      <c r="G8367" s="135"/>
      <c r="H8367" s="135"/>
      <c r="I8367" s="135"/>
    </row>
    <row r="8368" spans="5:9" x14ac:dyDescent="0.25">
      <c r="E8368" s="135"/>
      <c r="F8368" s="135"/>
      <c r="G8368" s="135"/>
      <c r="H8368" s="135"/>
      <c r="I8368" s="135"/>
    </row>
    <row r="8369" spans="5:9" x14ac:dyDescent="0.25">
      <c r="E8369" s="135"/>
      <c r="F8369" s="135"/>
      <c r="G8369" s="135"/>
      <c r="H8369" s="135"/>
      <c r="I8369" s="135"/>
    </row>
    <row r="8370" spans="5:9" x14ac:dyDescent="0.25">
      <c r="E8370" s="135"/>
      <c r="F8370" s="135"/>
      <c r="G8370" s="135"/>
      <c r="H8370" s="135"/>
      <c r="I8370" s="135"/>
    </row>
    <row r="8371" spans="5:9" x14ac:dyDescent="0.25">
      <c r="E8371" s="135"/>
      <c r="F8371" s="135"/>
      <c r="G8371" s="135"/>
      <c r="H8371" s="135"/>
      <c r="I8371" s="135"/>
    </row>
    <row r="8372" spans="5:9" x14ac:dyDescent="0.25">
      <c r="E8372" s="135"/>
      <c r="F8372" s="135"/>
      <c r="G8372" s="135"/>
      <c r="H8372" s="135"/>
      <c r="I8372" s="135"/>
    </row>
    <row r="8373" spans="5:9" x14ac:dyDescent="0.25">
      <c r="E8373" s="135"/>
      <c r="F8373" s="135"/>
      <c r="G8373" s="135"/>
      <c r="H8373" s="135"/>
      <c r="I8373" s="135"/>
    </row>
    <row r="8374" spans="5:9" x14ac:dyDescent="0.25">
      <c r="E8374" s="135"/>
      <c r="F8374" s="135"/>
      <c r="G8374" s="135"/>
      <c r="H8374" s="135"/>
      <c r="I8374" s="135"/>
    </row>
    <row r="8375" spans="5:9" x14ac:dyDescent="0.25">
      <c r="E8375" s="135"/>
      <c r="F8375" s="135"/>
      <c r="G8375" s="135"/>
      <c r="H8375" s="135"/>
      <c r="I8375" s="135"/>
    </row>
    <row r="8376" spans="5:9" x14ac:dyDescent="0.25">
      <c r="E8376" s="135"/>
      <c r="F8376" s="135"/>
      <c r="G8376" s="135"/>
      <c r="H8376" s="135"/>
      <c r="I8376" s="135"/>
    </row>
    <row r="8377" spans="5:9" x14ac:dyDescent="0.25">
      <c r="E8377" s="135"/>
      <c r="F8377" s="135"/>
      <c r="G8377" s="135"/>
      <c r="H8377" s="135"/>
      <c r="I8377" s="135"/>
    </row>
    <row r="8378" spans="5:9" x14ac:dyDescent="0.25">
      <c r="E8378" s="135"/>
      <c r="F8378" s="135"/>
      <c r="G8378" s="135"/>
      <c r="H8378" s="135"/>
      <c r="I8378" s="135"/>
    </row>
    <row r="8379" spans="5:9" x14ac:dyDescent="0.25">
      <c r="E8379" s="135"/>
      <c r="F8379" s="135"/>
      <c r="G8379" s="135"/>
      <c r="H8379" s="135"/>
      <c r="I8379" s="135"/>
    </row>
    <row r="8380" spans="5:9" x14ac:dyDescent="0.25">
      <c r="E8380" s="135"/>
      <c r="F8380" s="135"/>
      <c r="G8380" s="135"/>
      <c r="H8380" s="135"/>
      <c r="I8380" s="135"/>
    </row>
    <row r="8381" spans="5:9" x14ac:dyDescent="0.25">
      <c r="E8381" s="135"/>
      <c r="F8381" s="135"/>
      <c r="G8381" s="135"/>
      <c r="H8381" s="135"/>
      <c r="I8381" s="135"/>
    </row>
    <row r="8382" spans="5:9" x14ac:dyDescent="0.25">
      <c r="E8382" s="135"/>
      <c r="F8382" s="135"/>
      <c r="G8382" s="135"/>
      <c r="H8382" s="135"/>
      <c r="I8382" s="135"/>
    </row>
    <row r="8383" spans="5:9" x14ac:dyDescent="0.25">
      <c r="E8383" s="135"/>
      <c r="F8383" s="135"/>
      <c r="G8383" s="135"/>
      <c r="H8383" s="135"/>
      <c r="I8383" s="135"/>
    </row>
    <row r="8384" spans="5:9" x14ac:dyDescent="0.25">
      <c r="E8384" s="135"/>
      <c r="F8384" s="135"/>
      <c r="G8384" s="135"/>
      <c r="H8384" s="135"/>
      <c r="I8384" s="135"/>
    </row>
    <row r="8385" spans="5:9" x14ac:dyDescent="0.25">
      <c r="E8385" s="135"/>
      <c r="F8385" s="135"/>
      <c r="G8385" s="135"/>
      <c r="H8385" s="135"/>
      <c r="I8385" s="135"/>
    </row>
    <row r="8386" spans="5:9" x14ac:dyDescent="0.25">
      <c r="E8386" s="135"/>
      <c r="F8386" s="135"/>
      <c r="G8386" s="135"/>
      <c r="H8386" s="135"/>
      <c r="I8386" s="135"/>
    </row>
    <row r="8387" spans="5:9" x14ac:dyDescent="0.25">
      <c r="E8387" s="135"/>
      <c r="F8387" s="135"/>
      <c r="G8387" s="135"/>
      <c r="H8387" s="135"/>
      <c r="I8387" s="135"/>
    </row>
    <row r="8388" spans="5:9" x14ac:dyDescent="0.25">
      <c r="E8388" s="135"/>
      <c r="F8388" s="135"/>
      <c r="G8388" s="135"/>
      <c r="H8388" s="135"/>
      <c r="I8388" s="135"/>
    </row>
    <row r="8389" spans="5:9" x14ac:dyDescent="0.25">
      <c r="E8389" s="135"/>
      <c r="F8389" s="135"/>
      <c r="G8389" s="135"/>
      <c r="H8389" s="135"/>
      <c r="I8389" s="135"/>
    </row>
    <row r="8390" spans="5:9" x14ac:dyDescent="0.25">
      <c r="E8390" s="135"/>
      <c r="F8390" s="135"/>
      <c r="G8390" s="135"/>
      <c r="H8390" s="135"/>
      <c r="I8390" s="135"/>
    </row>
    <row r="8391" spans="5:9" x14ac:dyDescent="0.25">
      <c r="E8391" s="135"/>
      <c r="F8391" s="135"/>
      <c r="G8391" s="135"/>
      <c r="H8391" s="135"/>
      <c r="I8391" s="135"/>
    </row>
    <row r="8392" spans="5:9" x14ac:dyDescent="0.25">
      <c r="E8392" s="135"/>
      <c r="F8392" s="135"/>
      <c r="G8392" s="135"/>
      <c r="H8392" s="135"/>
      <c r="I8392" s="135"/>
    </row>
    <row r="8393" spans="5:9" x14ac:dyDescent="0.25">
      <c r="E8393" s="135"/>
      <c r="F8393" s="135"/>
      <c r="G8393" s="135"/>
      <c r="H8393" s="135"/>
      <c r="I8393" s="135"/>
    </row>
    <row r="8394" spans="5:9" x14ac:dyDescent="0.25">
      <c r="E8394" s="135"/>
      <c r="F8394" s="135"/>
      <c r="G8394" s="135"/>
      <c r="H8394" s="135"/>
      <c r="I8394" s="135"/>
    </row>
    <row r="8395" spans="5:9" x14ac:dyDescent="0.25">
      <c r="E8395" s="135"/>
      <c r="F8395" s="135"/>
      <c r="G8395" s="135"/>
      <c r="H8395" s="135"/>
      <c r="I8395" s="135"/>
    </row>
    <row r="8396" spans="5:9" x14ac:dyDescent="0.25">
      <c r="E8396" s="135"/>
      <c r="F8396" s="135"/>
      <c r="G8396" s="135"/>
      <c r="H8396" s="135"/>
      <c r="I8396" s="135"/>
    </row>
    <row r="8397" spans="5:9" x14ac:dyDescent="0.25">
      <c r="E8397" s="135"/>
      <c r="F8397" s="135"/>
      <c r="G8397" s="135"/>
      <c r="H8397" s="135"/>
      <c r="I8397" s="135"/>
    </row>
    <row r="8398" spans="5:9" x14ac:dyDescent="0.25">
      <c r="E8398" s="135"/>
      <c r="F8398" s="135"/>
      <c r="G8398" s="135"/>
      <c r="H8398" s="135"/>
      <c r="I8398" s="135"/>
    </row>
    <row r="8399" spans="5:9" x14ac:dyDescent="0.25">
      <c r="E8399" s="135"/>
      <c r="F8399" s="135"/>
      <c r="G8399" s="135"/>
      <c r="H8399" s="135"/>
      <c r="I8399" s="135"/>
    </row>
    <row r="8400" spans="5:9" x14ac:dyDescent="0.25">
      <c r="E8400" s="135"/>
      <c r="F8400" s="135"/>
      <c r="G8400" s="135"/>
      <c r="H8400" s="135"/>
      <c r="I8400" s="135"/>
    </row>
    <row r="8401" spans="5:9" x14ac:dyDescent="0.25">
      <c r="E8401" s="135"/>
      <c r="F8401" s="135"/>
      <c r="G8401" s="135"/>
      <c r="H8401" s="135"/>
      <c r="I8401" s="135"/>
    </row>
    <row r="8402" spans="5:9" x14ac:dyDescent="0.25">
      <c r="E8402" s="135"/>
      <c r="F8402" s="135"/>
      <c r="G8402" s="135"/>
      <c r="H8402" s="135"/>
      <c r="I8402" s="135"/>
    </row>
    <row r="8403" spans="5:9" x14ac:dyDescent="0.25">
      <c r="E8403" s="135"/>
      <c r="F8403" s="135"/>
      <c r="G8403" s="135"/>
      <c r="H8403" s="135"/>
      <c r="I8403" s="135"/>
    </row>
    <row r="8404" spans="5:9" x14ac:dyDescent="0.25">
      <c r="E8404" s="135"/>
      <c r="F8404" s="135"/>
      <c r="G8404" s="135"/>
      <c r="H8404" s="135"/>
      <c r="I8404" s="135"/>
    </row>
    <row r="8405" spans="5:9" x14ac:dyDescent="0.25">
      <c r="E8405" s="135"/>
      <c r="F8405" s="135"/>
      <c r="G8405" s="135"/>
      <c r="H8405" s="135"/>
      <c r="I8405" s="135"/>
    </row>
    <row r="8406" spans="5:9" x14ac:dyDescent="0.25">
      <c r="E8406" s="135"/>
      <c r="F8406" s="135"/>
      <c r="G8406" s="135"/>
      <c r="H8406" s="135"/>
      <c r="I8406" s="135"/>
    </row>
    <row r="8407" spans="5:9" x14ac:dyDescent="0.25">
      <c r="E8407" s="135"/>
      <c r="F8407" s="135"/>
      <c r="G8407" s="135"/>
      <c r="H8407" s="135"/>
      <c r="I8407" s="135"/>
    </row>
    <row r="8408" spans="5:9" x14ac:dyDescent="0.25">
      <c r="E8408" s="135"/>
      <c r="F8408" s="135"/>
      <c r="G8408" s="135"/>
      <c r="H8408" s="135"/>
      <c r="I8408" s="135"/>
    </row>
    <row r="8409" spans="5:9" x14ac:dyDescent="0.25">
      <c r="E8409" s="135"/>
      <c r="F8409" s="135"/>
      <c r="G8409" s="135"/>
      <c r="H8409" s="135"/>
      <c r="I8409" s="135"/>
    </row>
    <row r="8410" spans="5:9" x14ac:dyDescent="0.25">
      <c r="E8410" s="135"/>
      <c r="F8410" s="135"/>
      <c r="G8410" s="135"/>
      <c r="H8410" s="135"/>
      <c r="I8410" s="135"/>
    </row>
    <row r="8411" spans="5:9" x14ac:dyDescent="0.25">
      <c r="E8411" s="135"/>
      <c r="F8411" s="135"/>
      <c r="G8411" s="135"/>
      <c r="H8411" s="135"/>
      <c r="I8411" s="135"/>
    </row>
    <row r="8412" spans="5:9" x14ac:dyDescent="0.25">
      <c r="E8412" s="135"/>
      <c r="F8412" s="135"/>
      <c r="G8412" s="135"/>
      <c r="H8412" s="135"/>
      <c r="I8412" s="135"/>
    </row>
    <row r="8413" spans="5:9" x14ac:dyDescent="0.25">
      <c r="E8413" s="135"/>
      <c r="F8413" s="135"/>
      <c r="G8413" s="135"/>
      <c r="H8413" s="135"/>
      <c r="I8413" s="135"/>
    </row>
    <row r="8414" spans="5:9" x14ac:dyDescent="0.25">
      <c r="E8414" s="135"/>
      <c r="F8414" s="135"/>
      <c r="G8414" s="135"/>
      <c r="H8414" s="135"/>
      <c r="I8414" s="135"/>
    </row>
    <row r="8415" spans="5:9" x14ac:dyDescent="0.25">
      <c r="E8415" s="135"/>
      <c r="F8415" s="135"/>
      <c r="G8415" s="135"/>
      <c r="H8415" s="135"/>
      <c r="I8415" s="135"/>
    </row>
    <row r="8416" spans="5:9" x14ac:dyDescent="0.25">
      <c r="E8416" s="135"/>
      <c r="F8416" s="135"/>
      <c r="G8416" s="135"/>
      <c r="H8416" s="135"/>
      <c r="I8416" s="135"/>
    </row>
    <row r="8417" spans="5:9" x14ac:dyDescent="0.25">
      <c r="E8417" s="135"/>
      <c r="F8417" s="135"/>
      <c r="G8417" s="135"/>
      <c r="H8417" s="135"/>
      <c r="I8417" s="135"/>
    </row>
    <row r="8418" spans="5:9" x14ac:dyDescent="0.25">
      <c r="E8418" s="135"/>
      <c r="F8418" s="135"/>
      <c r="G8418" s="135"/>
      <c r="H8418" s="135"/>
      <c r="I8418" s="135"/>
    </row>
    <row r="8419" spans="5:9" x14ac:dyDescent="0.25">
      <c r="E8419" s="135"/>
      <c r="F8419" s="135"/>
      <c r="G8419" s="135"/>
      <c r="H8419" s="135"/>
      <c r="I8419" s="135"/>
    </row>
    <row r="8420" spans="5:9" x14ac:dyDescent="0.25">
      <c r="E8420" s="135"/>
      <c r="F8420" s="135"/>
      <c r="G8420" s="135"/>
      <c r="H8420" s="135"/>
      <c r="I8420" s="135"/>
    </row>
    <row r="8421" spans="5:9" x14ac:dyDescent="0.25">
      <c r="E8421" s="135"/>
      <c r="F8421" s="135"/>
      <c r="G8421" s="135"/>
      <c r="H8421" s="135"/>
      <c r="I8421" s="135"/>
    </row>
    <row r="8422" spans="5:9" x14ac:dyDescent="0.25">
      <c r="E8422" s="135"/>
      <c r="F8422" s="135"/>
      <c r="G8422" s="135"/>
      <c r="H8422" s="135"/>
      <c r="I8422" s="135"/>
    </row>
    <row r="8423" spans="5:9" x14ac:dyDescent="0.25">
      <c r="E8423" s="135"/>
      <c r="F8423" s="135"/>
      <c r="G8423" s="135"/>
      <c r="H8423" s="135"/>
      <c r="I8423" s="135"/>
    </row>
    <row r="8424" spans="5:9" x14ac:dyDescent="0.25">
      <c r="E8424" s="135"/>
      <c r="F8424" s="135"/>
      <c r="G8424" s="135"/>
      <c r="H8424" s="135"/>
      <c r="I8424" s="135"/>
    </row>
    <row r="8425" spans="5:9" x14ac:dyDescent="0.25">
      <c r="E8425" s="135"/>
      <c r="F8425" s="135"/>
      <c r="G8425" s="135"/>
      <c r="H8425" s="135"/>
      <c r="I8425" s="135"/>
    </row>
    <row r="8426" spans="5:9" x14ac:dyDescent="0.25">
      <c r="E8426" s="135"/>
      <c r="F8426" s="135"/>
      <c r="G8426" s="135"/>
      <c r="H8426" s="135"/>
      <c r="I8426" s="135"/>
    </row>
    <row r="8427" spans="5:9" x14ac:dyDescent="0.25">
      <c r="E8427" s="135"/>
      <c r="F8427" s="135"/>
      <c r="G8427" s="135"/>
      <c r="H8427" s="135"/>
      <c r="I8427" s="135"/>
    </row>
    <row r="8428" spans="5:9" x14ac:dyDescent="0.25">
      <c r="E8428" s="135"/>
      <c r="F8428" s="135"/>
      <c r="G8428" s="135"/>
      <c r="H8428" s="135"/>
      <c r="I8428" s="135"/>
    </row>
    <row r="8429" spans="5:9" x14ac:dyDescent="0.25">
      <c r="E8429" s="135"/>
      <c r="F8429" s="135"/>
      <c r="G8429" s="135"/>
      <c r="H8429" s="135"/>
      <c r="I8429" s="135"/>
    </row>
    <row r="8430" spans="5:9" x14ac:dyDescent="0.25">
      <c r="E8430" s="135"/>
      <c r="F8430" s="135"/>
      <c r="G8430" s="135"/>
      <c r="H8430" s="135"/>
      <c r="I8430" s="135"/>
    </row>
    <row r="8431" spans="5:9" x14ac:dyDescent="0.25">
      <c r="E8431" s="135"/>
      <c r="F8431" s="135"/>
      <c r="G8431" s="135"/>
      <c r="H8431" s="135"/>
      <c r="I8431" s="135"/>
    </row>
    <row r="8432" spans="5:9" x14ac:dyDescent="0.25">
      <c r="E8432" s="135"/>
      <c r="F8432" s="135"/>
      <c r="G8432" s="135"/>
      <c r="H8432" s="135"/>
      <c r="I8432" s="135"/>
    </row>
    <row r="8433" spans="5:9" x14ac:dyDescent="0.25">
      <c r="E8433" s="135"/>
      <c r="F8433" s="135"/>
      <c r="G8433" s="135"/>
      <c r="H8433" s="135"/>
      <c r="I8433" s="135"/>
    </row>
    <row r="8434" spans="5:9" x14ac:dyDescent="0.25">
      <c r="E8434" s="135"/>
      <c r="F8434" s="135"/>
      <c r="G8434" s="135"/>
      <c r="H8434" s="135"/>
      <c r="I8434" s="135"/>
    </row>
    <row r="8435" spans="5:9" x14ac:dyDescent="0.25">
      <c r="E8435" s="135"/>
      <c r="F8435" s="135"/>
      <c r="G8435" s="135"/>
      <c r="H8435" s="135"/>
      <c r="I8435" s="135"/>
    </row>
    <row r="8436" spans="5:9" x14ac:dyDescent="0.25">
      <c r="E8436" s="135"/>
      <c r="F8436" s="135"/>
      <c r="G8436" s="135"/>
      <c r="H8436" s="135"/>
      <c r="I8436" s="135"/>
    </row>
    <row r="8437" spans="5:9" x14ac:dyDescent="0.25">
      <c r="E8437" s="135"/>
      <c r="F8437" s="135"/>
      <c r="G8437" s="135"/>
      <c r="H8437" s="135"/>
      <c r="I8437" s="135"/>
    </row>
    <row r="8438" spans="5:9" x14ac:dyDescent="0.25">
      <c r="E8438" s="135"/>
      <c r="F8438" s="135"/>
      <c r="G8438" s="135"/>
      <c r="H8438" s="135"/>
      <c r="I8438" s="135"/>
    </row>
    <row r="8439" spans="5:9" x14ac:dyDescent="0.25">
      <c r="E8439" s="135"/>
      <c r="F8439" s="135"/>
      <c r="G8439" s="135"/>
      <c r="H8439" s="135"/>
      <c r="I8439" s="135"/>
    </row>
    <row r="8440" spans="5:9" x14ac:dyDescent="0.25">
      <c r="E8440" s="135"/>
      <c r="F8440" s="135"/>
      <c r="G8440" s="135"/>
      <c r="H8440" s="135"/>
      <c r="I8440" s="135"/>
    </row>
    <row r="8441" spans="5:9" x14ac:dyDescent="0.25">
      <c r="E8441" s="135"/>
      <c r="F8441" s="135"/>
      <c r="G8441" s="135"/>
      <c r="H8441" s="135"/>
      <c r="I8441" s="135"/>
    </row>
    <row r="8442" spans="5:9" x14ac:dyDescent="0.25">
      <c r="E8442" s="135"/>
      <c r="F8442" s="135"/>
      <c r="G8442" s="135"/>
      <c r="H8442" s="135"/>
      <c r="I8442" s="135"/>
    </row>
    <row r="8443" spans="5:9" x14ac:dyDescent="0.25">
      <c r="E8443" s="135"/>
      <c r="F8443" s="135"/>
      <c r="G8443" s="135"/>
      <c r="H8443" s="135"/>
      <c r="I8443" s="135"/>
    </row>
    <row r="8444" spans="5:9" x14ac:dyDescent="0.25">
      <c r="E8444" s="135"/>
      <c r="F8444" s="135"/>
      <c r="G8444" s="135"/>
      <c r="H8444" s="135"/>
      <c r="I8444" s="135"/>
    </row>
    <row r="8445" spans="5:9" x14ac:dyDescent="0.25">
      <c r="E8445" s="135"/>
      <c r="F8445" s="135"/>
      <c r="G8445" s="135"/>
      <c r="H8445" s="135"/>
      <c r="I8445" s="135"/>
    </row>
    <row r="8446" spans="5:9" x14ac:dyDescent="0.25">
      <c r="E8446" s="135"/>
      <c r="F8446" s="135"/>
      <c r="G8446" s="135"/>
      <c r="H8446" s="135"/>
      <c r="I8446" s="135"/>
    </row>
    <row r="8447" spans="5:9" x14ac:dyDescent="0.25">
      <c r="E8447" s="135"/>
      <c r="F8447" s="135"/>
      <c r="G8447" s="135"/>
      <c r="H8447" s="135"/>
      <c r="I8447" s="135"/>
    </row>
    <row r="8448" spans="5:9" x14ac:dyDescent="0.25">
      <c r="E8448" s="135"/>
      <c r="F8448" s="135"/>
      <c r="G8448" s="135"/>
      <c r="H8448" s="135"/>
      <c r="I8448" s="135"/>
    </row>
    <row r="8449" spans="5:9" x14ac:dyDescent="0.25">
      <c r="E8449" s="135"/>
      <c r="F8449" s="135"/>
      <c r="G8449" s="135"/>
      <c r="H8449" s="135"/>
      <c r="I8449" s="135"/>
    </row>
    <row r="8450" spans="5:9" x14ac:dyDescent="0.25">
      <c r="E8450" s="135"/>
      <c r="F8450" s="135"/>
      <c r="G8450" s="135"/>
      <c r="H8450" s="135"/>
      <c r="I8450" s="135"/>
    </row>
    <row r="8451" spans="5:9" x14ac:dyDescent="0.25">
      <c r="E8451" s="135"/>
      <c r="F8451" s="135"/>
      <c r="G8451" s="135"/>
      <c r="H8451" s="135"/>
      <c r="I8451" s="135"/>
    </row>
    <row r="8452" spans="5:9" x14ac:dyDescent="0.25">
      <c r="E8452" s="135"/>
      <c r="F8452" s="135"/>
      <c r="G8452" s="135"/>
      <c r="H8452" s="135"/>
      <c r="I8452" s="135"/>
    </row>
    <row r="8453" spans="5:9" x14ac:dyDescent="0.25">
      <c r="E8453" s="135"/>
      <c r="F8453" s="135"/>
      <c r="G8453" s="135"/>
      <c r="H8453" s="135"/>
      <c r="I8453" s="135"/>
    </row>
    <row r="8454" spans="5:9" x14ac:dyDescent="0.25">
      <c r="E8454" s="135"/>
      <c r="F8454" s="135"/>
      <c r="G8454" s="135"/>
      <c r="H8454" s="135"/>
      <c r="I8454" s="135"/>
    </row>
    <row r="8455" spans="5:9" x14ac:dyDescent="0.25">
      <c r="E8455" s="135"/>
      <c r="F8455" s="135"/>
      <c r="G8455" s="135"/>
      <c r="H8455" s="135"/>
      <c r="I8455" s="135"/>
    </row>
    <row r="8456" spans="5:9" x14ac:dyDescent="0.25">
      <c r="E8456" s="135"/>
      <c r="F8456" s="135"/>
      <c r="G8456" s="135"/>
      <c r="H8456" s="135"/>
      <c r="I8456" s="135"/>
    </row>
    <row r="8457" spans="5:9" x14ac:dyDescent="0.25">
      <c r="E8457" s="135"/>
      <c r="F8457" s="135"/>
      <c r="G8457" s="135"/>
      <c r="H8457" s="135"/>
      <c r="I8457" s="135"/>
    </row>
    <row r="8458" spans="5:9" x14ac:dyDescent="0.25">
      <c r="E8458" s="135"/>
      <c r="F8458" s="135"/>
      <c r="G8458" s="135"/>
      <c r="H8458" s="135"/>
      <c r="I8458" s="135"/>
    </row>
    <row r="8459" spans="5:9" x14ac:dyDescent="0.25">
      <c r="E8459" s="135"/>
      <c r="F8459" s="135"/>
      <c r="G8459" s="135"/>
      <c r="H8459" s="135"/>
      <c r="I8459" s="135"/>
    </row>
    <row r="8460" spans="5:9" x14ac:dyDescent="0.25">
      <c r="E8460" s="135"/>
      <c r="F8460" s="135"/>
      <c r="G8460" s="135"/>
      <c r="H8460" s="135"/>
      <c r="I8460" s="135"/>
    </row>
    <row r="8461" spans="5:9" x14ac:dyDescent="0.25">
      <c r="E8461" s="135"/>
      <c r="F8461" s="135"/>
      <c r="G8461" s="135"/>
      <c r="H8461" s="135"/>
      <c r="I8461" s="135"/>
    </row>
    <row r="8462" spans="5:9" x14ac:dyDescent="0.25">
      <c r="E8462" s="135"/>
      <c r="F8462" s="135"/>
      <c r="G8462" s="135"/>
      <c r="H8462" s="135"/>
      <c r="I8462" s="135"/>
    </row>
    <row r="8463" spans="5:9" x14ac:dyDescent="0.25">
      <c r="E8463" s="135"/>
      <c r="F8463" s="135"/>
      <c r="G8463" s="135"/>
      <c r="H8463" s="135"/>
      <c r="I8463" s="135"/>
    </row>
    <row r="8464" spans="5:9" x14ac:dyDescent="0.25">
      <c r="E8464" s="135"/>
      <c r="F8464" s="135"/>
      <c r="G8464" s="135"/>
      <c r="H8464" s="135"/>
      <c r="I8464" s="135"/>
    </row>
    <row r="8465" spans="5:9" x14ac:dyDescent="0.25">
      <c r="E8465" s="135"/>
      <c r="F8465" s="135"/>
      <c r="G8465" s="135"/>
      <c r="H8465" s="135"/>
      <c r="I8465" s="135"/>
    </row>
    <row r="8466" spans="5:9" x14ac:dyDescent="0.25">
      <c r="E8466" s="135"/>
      <c r="F8466" s="135"/>
      <c r="G8466" s="135"/>
      <c r="H8466" s="135"/>
      <c r="I8466" s="135"/>
    </row>
    <row r="8467" spans="5:9" x14ac:dyDescent="0.25">
      <c r="E8467" s="135"/>
      <c r="F8467" s="135"/>
      <c r="G8467" s="135"/>
      <c r="H8467" s="135"/>
      <c r="I8467" s="135"/>
    </row>
    <row r="8468" spans="5:9" x14ac:dyDescent="0.25">
      <c r="E8468" s="135"/>
      <c r="F8468" s="135"/>
      <c r="G8468" s="135"/>
      <c r="H8468" s="135"/>
      <c r="I8468" s="135"/>
    </row>
    <row r="8469" spans="5:9" x14ac:dyDescent="0.25">
      <c r="E8469" s="135"/>
      <c r="F8469" s="135"/>
      <c r="G8469" s="135"/>
      <c r="H8469" s="135"/>
      <c r="I8469" s="135"/>
    </row>
    <row r="8470" spans="5:9" x14ac:dyDescent="0.25">
      <c r="E8470" s="135"/>
      <c r="F8470" s="135"/>
      <c r="G8470" s="135"/>
      <c r="H8470" s="135"/>
      <c r="I8470" s="135"/>
    </row>
    <row r="8471" spans="5:9" x14ac:dyDescent="0.25">
      <c r="E8471" s="135"/>
      <c r="F8471" s="135"/>
      <c r="G8471" s="135"/>
      <c r="H8471" s="135"/>
      <c r="I8471" s="135"/>
    </row>
    <row r="8472" spans="5:9" x14ac:dyDescent="0.25">
      <c r="E8472" s="135"/>
      <c r="F8472" s="135"/>
      <c r="G8472" s="135"/>
      <c r="H8472" s="135"/>
      <c r="I8472" s="135"/>
    </row>
    <row r="8473" spans="5:9" x14ac:dyDescent="0.25">
      <c r="E8473" s="135"/>
      <c r="F8473" s="135"/>
      <c r="G8473" s="135"/>
      <c r="H8473" s="135"/>
      <c r="I8473" s="135"/>
    </row>
    <row r="8474" spans="5:9" x14ac:dyDescent="0.25">
      <c r="E8474" s="135"/>
      <c r="F8474" s="135"/>
      <c r="G8474" s="135"/>
      <c r="H8474" s="135"/>
      <c r="I8474" s="135"/>
    </row>
    <row r="8475" spans="5:9" x14ac:dyDescent="0.25">
      <c r="E8475" s="135"/>
      <c r="F8475" s="135"/>
      <c r="G8475" s="135"/>
      <c r="H8475" s="135"/>
      <c r="I8475" s="135"/>
    </row>
    <row r="8476" spans="5:9" x14ac:dyDescent="0.25">
      <c r="E8476" s="135"/>
      <c r="F8476" s="135"/>
      <c r="G8476" s="135"/>
      <c r="H8476" s="135"/>
      <c r="I8476" s="135"/>
    </row>
    <row r="8477" spans="5:9" x14ac:dyDescent="0.25">
      <c r="E8477" s="135"/>
      <c r="F8477" s="135"/>
      <c r="G8477" s="135"/>
      <c r="H8477" s="135"/>
      <c r="I8477" s="135"/>
    </row>
    <row r="8478" spans="5:9" x14ac:dyDescent="0.25">
      <c r="E8478" s="135"/>
      <c r="F8478" s="135"/>
      <c r="G8478" s="135"/>
      <c r="H8478" s="135"/>
      <c r="I8478" s="135"/>
    </row>
    <row r="8479" spans="5:9" x14ac:dyDescent="0.25">
      <c r="E8479" s="135"/>
      <c r="F8479" s="135"/>
      <c r="G8479" s="135"/>
      <c r="H8479" s="135"/>
      <c r="I8479" s="135"/>
    </row>
    <row r="8480" spans="5:9" x14ac:dyDescent="0.25">
      <c r="E8480" s="135"/>
      <c r="F8480" s="135"/>
      <c r="G8480" s="135"/>
      <c r="H8480" s="135"/>
      <c r="I8480" s="135"/>
    </row>
    <row r="8481" spans="5:9" x14ac:dyDescent="0.25">
      <c r="E8481" s="135"/>
      <c r="F8481" s="135"/>
      <c r="G8481" s="135"/>
      <c r="H8481" s="135"/>
      <c r="I8481" s="135"/>
    </row>
    <row r="8482" spans="5:9" x14ac:dyDescent="0.25">
      <c r="E8482" s="135"/>
      <c r="F8482" s="135"/>
      <c r="G8482" s="135"/>
      <c r="H8482" s="135"/>
      <c r="I8482" s="135"/>
    </row>
    <row r="8483" spans="5:9" x14ac:dyDescent="0.25">
      <c r="E8483" s="135"/>
      <c r="F8483" s="135"/>
      <c r="G8483" s="135"/>
      <c r="H8483" s="135"/>
      <c r="I8483" s="135"/>
    </row>
    <row r="8484" spans="5:9" x14ac:dyDescent="0.25">
      <c r="E8484" s="135"/>
      <c r="F8484" s="135"/>
      <c r="G8484" s="135"/>
      <c r="H8484" s="135"/>
      <c r="I8484" s="135"/>
    </row>
    <row r="8485" spans="5:9" x14ac:dyDescent="0.25">
      <c r="E8485" s="135"/>
      <c r="F8485" s="135"/>
      <c r="G8485" s="135"/>
      <c r="H8485" s="135"/>
      <c r="I8485" s="135"/>
    </row>
    <row r="8486" spans="5:9" x14ac:dyDescent="0.25">
      <c r="E8486" s="135"/>
      <c r="F8486" s="135"/>
      <c r="G8486" s="135"/>
      <c r="H8486" s="135"/>
      <c r="I8486" s="135"/>
    </row>
    <row r="8487" spans="5:9" x14ac:dyDescent="0.25">
      <c r="E8487" s="135"/>
      <c r="F8487" s="135"/>
      <c r="G8487" s="135"/>
      <c r="H8487" s="135"/>
      <c r="I8487" s="135"/>
    </row>
    <row r="8488" spans="5:9" x14ac:dyDescent="0.25">
      <c r="E8488" s="135"/>
      <c r="F8488" s="135"/>
      <c r="G8488" s="135"/>
      <c r="H8488" s="135"/>
      <c r="I8488" s="135"/>
    </row>
    <row r="8489" spans="5:9" x14ac:dyDescent="0.25">
      <c r="E8489" s="135"/>
      <c r="F8489" s="135"/>
      <c r="G8489" s="135"/>
      <c r="H8489" s="135"/>
      <c r="I8489" s="135"/>
    </row>
    <row r="8490" spans="5:9" x14ac:dyDescent="0.25">
      <c r="E8490" s="135"/>
      <c r="F8490" s="135"/>
      <c r="G8490" s="135"/>
      <c r="H8490" s="135"/>
      <c r="I8490" s="135"/>
    </row>
    <row r="8491" spans="5:9" x14ac:dyDescent="0.25">
      <c r="E8491" s="135"/>
      <c r="F8491" s="135"/>
      <c r="G8491" s="135"/>
      <c r="H8491" s="135"/>
      <c r="I8491" s="135"/>
    </row>
    <row r="8492" spans="5:9" x14ac:dyDescent="0.25">
      <c r="E8492" s="135"/>
      <c r="F8492" s="135"/>
      <c r="G8492" s="135"/>
      <c r="H8492" s="135"/>
      <c r="I8492" s="135"/>
    </row>
    <row r="8493" spans="5:9" x14ac:dyDescent="0.25">
      <c r="E8493" s="135"/>
      <c r="F8493" s="135"/>
      <c r="G8493" s="135"/>
      <c r="H8493" s="135"/>
      <c r="I8493" s="135"/>
    </row>
    <row r="8494" spans="5:9" x14ac:dyDescent="0.25">
      <c r="E8494" s="135"/>
      <c r="F8494" s="135"/>
      <c r="G8494" s="135"/>
      <c r="H8494" s="135"/>
      <c r="I8494" s="135"/>
    </row>
    <row r="8495" spans="5:9" x14ac:dyDescent="0.25">
      <c r="E8495" s="135"/>
      <c r="F8495" s="135"/>
      <c r="G8495" s="135"/>
      <c r="H8495" s="135"/>
      <c r="I8495" s="135"/>
    </row>
    <row r="8496" spans="5:9" x14ac:dyDescent="0.25">
      <c r="E8496" s="135"/>
      <c r="F8496" s="135"/>
      <c r="G8496" s="135"/>
      <c r="H8496" s="135"/>
      <c r="I8496" s="135"/>
    </row>
    <row r="8497" spans="5:9" x14ac:dyDescent="0.25">
      <c r="E8497" s="135"/>
      <c r="F8497" s="135"/>
      <c r="G8497" s="135"/>
      <c r="H8497" s="135"/>
      <c r="I8497" s="135"/>
    </row>
    <row r="8498" spans="5:9" x14ac:dyDescent="0.25">
      <c r="E8498" s="135"/>
      <c r="F8498" s="135"/>
      <c r="G8498" s="135"/>
      <c r="H8498" s="135"/>
      <c r="I8498" s="135"/>
    </row>
    <row r="8499" spans="5:9" x14ac:dyDescent="0.25">
      <c r="E8499" s="135"/>
      <c r="F8499" s="135"/>
      <c r="G8499" s="135"/>
      <c r="H8499" s="135"/>
      <c r="I8499" s="135"/>
    </row>
    <row r="8500" spans="5:9" x14ac:dyDescent="0.25">
      <c r="E8500" s="135"/>
      <c r="F8500" s="135"/>
      <c r="G8500" s="135"/>
      <c r="H8500" s="135"/>
      <c r="I8500" s="135"/>
    </row>
    <row r="8501" spans="5:9" x14ac:dyDescent="0.25">
      <c r="E8501" s="135"/>
      <c r="F8501" s="135"/>
      <c r="G8501" s="135"/>
      <c r="H8501" s="135"/>
      <c r="I8501" s="135"/>
    </row>
    <row r="8502" spans="5:9" x14ac:dyDescent="0.25">
      <c r="E8502" s="135"/>
      <c r="F8502" s="135"/>
      <c r="G8502" s="135"/>
      <c r="H8502" s="135"/>
      <c r="I8502" s="135"/>
    </row>
    <row r="8503" spans="5:9" x14ac:dyDescent="0.25">
      <c r="E8503" s="135"/>
      <c r="F8503" s="135"/>
      <c r="G8503" s="135"/>
      <c r="H8503" s="135"/>
      <c r="I8503" s="135"/>
    </row>
    <row r="8504" spans="5:9" x14ac:dyDescent="0.25">
      <c r="E8504" s="135"/>
      <c r="F8504" s="135"/>
      <c r="G8504" s="135"/>
      <c r="H8504" s="135"/>
      <c r="I8504" s="135"/>
    </row>
    <row r="8505" spans="5:9" x14ac:dyDescent="0.25">
      <c r="E8505" s="135"/>
      <c r="F8505" s="135"/>
      <c r="G8505" s="135"/>
      <c r="H8505" s="135"/>
      <c r="I8505" s="135"/>
    </row>
    <row r="8506" spans="5:9" x14ac:dyDescent="0.25">
      <c r="E8506" s="135"/>
      <c r="F8506" s="135"/>
      <c r="G8506" s="135"/>
      <c r="H8506" s="135"/>
      <c r="I8506" s="135"/>
    </row>
    <row r="8507" spans="5:9" x14ac:dyDescent="0.25">
      <c r="E8507" s="135"/>
      <c r="F8507" s="135"/>
      <c r="G8507" s="135"/>
      <c r="H8507" s="135"/>
      <c r="I8507" s="135"/>
    </row>
    <row r="8508" spans="5:9" x14ac:dyDescent="0.25">
      <c r="E8508" s="135"/>
      <c r="F8508" s="135"/>
      <c r="G8508" s="135"/>
      <c r="H8508" s="135"/>
      <c r="I8508" s="135"/>
    </row>
    <row r="8509" spans="5:9" x14ac:dyDescent="0.25">
      <c r="E8509" s="135"/>
      <c r="F8509" s="135"/>
      <c r="G8509" s="135"/>
      <c r="H8509" s="135"/>
      <c r="I8509" s="135"/>
    </row>
    <row r="8510" spans="5:9" x14ac:dyDescent="0.25">
      <c r="E8510" s="135"/>
      <c r="F8510" s="135"/>
      <c r="G8510" s="135"/>
      <c r="H8510" s="135"/>
      <c r="I8510" s="135"/>
    </row>
    <row r="8511" spans="5:9" x14ac:dyDescent="0.25">
      <c r="E8511" s="135"/>
      <c r="F8511" s="135"/>
      <c r="G8511" s="135"/>
      <c r="H8511" s="135"/>
      <c r="I8511" s="135"/>
    </row>
    <row r="8512" spans="5:9" x14ac:dyDescent="0.25">
      <c r="E8512" s="135"/>
      <c r="F8512" s="135"/>
      <c r="G8512" s="135"/>
      <c r="H8512" s="135"/>
      <c r="I8512" s="135"/>
    </row>
    <row r="8513" spans="5:9" x14ac:dyDescent="0.25">
      <c r="E8513" s="135"/>
      <c r="F8513" s="135"/>
      <c r="G8513" s="135"/>
      <c r="H8513" s="135"/>
      <c r="I8513" s="135"/>
    </row>
    <row r="8514" spans="5:9" x14ac:dyDescent="0.25">
      <c r="E8514" s="135"/>
      <c r="F8514" s="135"/>
      <c r="G8514" s="135"/>
      <c r="H8514" s="135"/>
      <c r="I8514" s="135"/>
    </row>
    <row r="8515" spans="5:9" x14ac:dyDescent="0.25">
      <c r="E8515" s="135"/>
      <c r="F8515" s="135"/>
      <c r="G8515" s="135"/>
      <c r="H8515" s="135"/>
      <c r="I8515" s="135"/>
    </row>
    <row r="8516" spans="5:9" x14ac:dyDescent="0.25">
      <c r="E8516" s="135"/>
      <c r="F8516" s="135"/>
      <c r="G8516" s="135"/>
      <c r="H8516" s="135"/>
      <c r="I8516" s="135"/>
    </row>
    <row r="8517" spans="5:9" x14ac:dyDescent="0.25">
      <c r="E8517" s="135"/>
      <c r="F8517" s="135"/>
      <c r="G8517" s="135"/>
      <c r="H8517" s="135"/>
      <c r="I8517" s="135"/>
    </row>
    <row r="8518" spans="5:9" x14ac:dyDescent="0.25">
      <c r="E8518" s="135"/>
      <c r="F8518" s="135"/>
      <c r="G8518" s="135"/>
      <c r="H8518" s="135"/>
      <c r="I8518" s="135"/>
    </row>
    <row r="8519" spans="5:9" x14ac:dyDescent="0.25">
      <c r="E8519" s="135"/>
      <c r="F8519" s="135"/>
      <c r="G8519" s="135"/>
      <c r="H8519" s="135"/>
      <c r="I8519" s="135"/>
    </row>
    <row r="8520" spans="5:9" x14ac:dyDescent="0.25">
      <c r="E8520" s="135"/>
      <c r="F8520" s="135"/>
      <c r="G8520" s="135"/>
      <c r="H8520" s="135"/>
      <c r="I8520" s="135"/>
    </row>
    <row r="8521" spans="5:9" x14ac:dyDescent="0.25">
      <c r="E8521" s="135"/>
      <c r="F8521" s="135"/>
      <c r="G8521" s="135"/>
      <c r="H8521" s="135"/>
      <c r="I8521" s="135"/>
    </row>
    <row r="8522" spans="5:9" x14ac:dyDescent="0.25">
      <c r="E8522" s="135"/>
      <c r="F8522" s="135"/>
      <c r="G8522" s="135"/>
      <c r="H8522" s="135"/>
      <c r="I8522" s="135"/>
    </row>
    <row r="8523" spans="5:9" x14ac:dyDescent="0.25">
      <c r="E8523" s="135"/>
      <c r="F8523" s="135"/>
      <c r="G8523" s="135"/>
      <c r="H8523" s="135"/>
      <c r="I8523" s="135"/>
    </row>
    <row r="8524" spans="5:9" x14ac:dyDescent="0.25">
      <c r="E8524" s="135"/>
      <c r="F8524" s="135"/>
      <c r="G8524" s="135"/>
      <c r="H8524" s="135"/>
      <c r="I8524" s="135"/>
    </row>
    <row r="8525" spans="5:9" x14ac:dyDescent="0.25">
      <c r="E8525" s="135"/>
      <c r="F8525" s="135"/>
      <c r="G8525" s="135"/>
      <c r="H8525" s="135"/>
      <c r="I8525" s="135"/>
    </row>
    <row r="8526" spans="5:9" x14ac:dyDescent="0.25">
      <c r="E8526" s="135"/>
      <c r="F8526" s="135"/>
      <c r="G8526" s="135"/>
      <c r="H8526" s="135"/>
      <c r="I8526" s="135"/>
    </row>
    <row r="8527" spans="5:9" x14ac:dyDescent="0.25">
      <c r="E8527" s="135"/>
      <c r="F8527" s="135"/>
      <c r="G8527" s="135"/>
      <c r="H8527" s="135"/>
      <c r="I8527" s="135"/>
    </row>
    <row r="8528" spans="5:9" x14ac:dyDescent="0.25">
      <c r="E8528" s="135"/>
      <c r="F8528" s="135"/>
      <c r="G8528" s="135"/>
      <c r="H8528" s="135"/>
      <c r="I8528" s="135"/>
    </row>
    <row r="8529" spans="5:9" x14ac:dyDescent="0.25">
      <c r="E8529" s="135"/>
      <c r="F8529" s="135"/>
      <c r="G8529" s="135"/>
      <c r="H8529" s="135"/>
      <c r="I8529" s="135"/>
    </row>
    <row r="8530" spans="5:9" x14ac:dyDescent="0.25">
      <c r="E8530" s="135"/>
      <c r="F8530" s="135"/>
      <c r="G8530" s="135"/>
      <c r="H8530" s="135"/>
      <c r="I8530" s="135"/>
    </row>
    <row r="8531" spans="5:9" x14ac:dyDescent="0.25">
      <c r="E8531" s="135"/>
      <c r="F8531" s="135"/>
      <c r="G8531" s="135"/>
      <c r="H8531" s="135"/>
      <c r="I8531" s="135"/>
    </row>
    <row r="8532" spans="5:9" x14ac:dyDescent="0.25">
      <c r="E8532" s="135"/>
      <c r="F8532" s="135"/>
      <c r="G8532" s="135"/>
      <c r="H8532" s="135"/>
      <c r="I8532" s="135"/>
    </row>
    <row r="8533" spans="5:9" x14ac:dyDescent="0.25">
      <c r="E8533" s="135"/>
      <c r="F8533" s="135"/>
      <c r="G8533" s="135"/>
      <c r="H8533" s="135"/>
      <c r="I8533" s="135"/>
    </row>
    <row r="8534" spans="5:9" x14ac:dyDescent="0.25">
      <c r="E8534" s="135"/>
      <c r="F8534" s="135"/>
      <c r="G8534" s="135"/>
      <c r="H8534" s="135"/>
      <c r="I8534" s="135"/>
    </row>
    <row r="8535" spans="5:9" x14ac:dyDescent="0.25">
      <c r="E8535" s="135"/>
      <c r="F8535" s="135"/>
      <c r="G8535" s="135"/>
      <c r="H8535" s="135"/>
      <c r="I8535" s="135"/>
    </row>
    <row r="8536" spans="5:9" x14ac:dyDescent="0.25">
      <c r="E8536" s="135"/>
      <c r="F8536" s="135"/>
      <c r="G8536" s="135"/>
      <c r="H8536" s="135"/>
      <c r="I8536" s="135"/>
    </row>
    <row r="8537" spans="5:9" x14ac:dyDescent="0.25">
      <c r="E8537" s="135"/>
      <c r="F8537" s="135"/>
      <c r="G8537" s="135"/>
      <c r="H8537" s="135"/>
      <c r="I8537" s="135"/>
    </row>
    <row r="8538" spans="5:9" x14ac:dyDescent="0.25">
      <c r="E8538" s="135"/>
      <c r="F8538" s="135"/>
      <c r="G8538" s="135"/>
      <c r="H8538" s="135"/>
      <c r="I8538" s="135"/>
    </row>
    <row r="8539" spans="5:9" x14ac:dyDescent="0.25">
      <c r="E8539" s="135"/>
      <c r="F8539" s="135"/>
      <c r="G8539" s="135"/>
      <c r="H8539" s="135"/>
      <c r="I8539" s="135"/>
    </row>
    <row r="8540" spans="5:9" x14ac:dyDescent="0.25">
      <c r="E8540" s="135"/>
      <c r="F8540" s="135"/>
      <c r="G8540" s="135"/>
      <c r="H8540" s="135"/>
      <c r="I8540" s="135"/>
    </row>
    <row r="8541" spans="5:9" x14ac:dyDescent="0.25">
      <c r="E8541" s="135"/>
      <c r="F8541" s="135"/>
      <c r="G8541" s="135"/>
      <c r="H8541" s="135"/>
      <c r="I8541" s="135"/>
    </row>
    <row r="8542" spans="5:9" x14ac:dyDescent="0.25">
      <c r="E8542" s="135"/>
      <c r="F8542" s="135"/>
      <c r="G8542" s="135"/>
      <c r="H8542" s="135"/>
      <c r="I8542" s="135"/>
    </row>
    <row r="8543" spans="5:9" x14ac:dyDescent="0.25">
      <c r="E8543" s="135"/>
      <c r="F8543" s="135"/>
      <c r="G8543" s="135"/>
      <c r="H8543" s="135"/>
      <c r="I8543" s="135"/>
    </row>
    <row r="8544" spans="5:9" x14ac:dyDescent="0.25">
      <c r="E8544" s="135"/>
      <c r="F8544" s="135"/>
      <c r="G8544" s="135"/>
      <c r="H8544" s="135"/>
      <c r="I8544" s="135"/>
    </row>
    <row r="8545" spans="5:9" x14ac:dyDescent="0.25">
      <c r="E8545" s="135"/>
      <c r="F8545" s="135"/>
      <c r="G8545" s="135"/>
      <c r="H8545" s="135"/>
      <c r="I8545" s="135"/>
    </row>
    <row r="8546" spans="5:9" x14ac:dyDescent="0.25">
      <c r="E8546" s="135"/>
      <c r="F8546" s="135"/>
      <c r="G8546" s="135"/>
      <c r="H8546" s="135"/>
      <c r="I8546" s="135"/>
    </row>
    <row r="8547" spans="5:9" x14ac:dyDescent="0.25">
      <c r="E8547" s="135"/>
      <c r="F8547" s="135"/>
      <c r="G8547" s="135"/>
      <c r="H8547" s="135"/>
      <c r="I8547" s="135"/>
    </row>
    <row r="8548" spans="5:9" x14ac:dyDescent="0.25">
      <c r="E8548" s="135"/>
      <c r="F8548" s="135"/>
      <c r="G8548" s="135"/>
      <c r="H8548" s="135"/>
      <c r="I8548" s="135"/>
    </row>
    <row r="8549" spans="5:9" x14ac:dyDescent="0.25">
      <c r="E8549" s="135"/>
      <c r="F8549" s="135"/>
      <c r="G8549" s="135"/>
      <c r="H8549" s="135"/>
      <c r="I8549" s="135"/>
    </row>
    <row r="8550" spans="5:9" x14ac:dyDescent="0.25">
      <c r="E8550" s="135"/>
      <c r="F8550" s="135"/>
      <c r="G8550" s="135"/>
      <c r="H8550" s="135"/>
      <c r="I8550" s="135"/>
    </row>
    <row r="8551" spans="5:9" x14ac:dyDescent="0.25">
      <c r="E8551" s="135"/>
      <c r="F8551" s="135"/>
      <c r="G8551" s="135"/>
      <c r="H8551" s="135"/>
      <c r="I8551" s="135"/>
    </row>
    <row r="8552" spans="5:9" x14ac:dyDescent="0.25">
      <c r="E8552" s="135"/>
      <c r="F8552" s="135"/>
      <c r="G8552" s="135"/>
      <c r="H8552" s="135"/>
      <c r="I8552" s="135"/>
    </row>
    <row r="8553" spans="5:9" x14ac:dyDescent="0.25">
      <c r="E8553" s="135"/>
      <c r="F8553" s="135"/>
      <c r="G8553" s="135"/>
      <c r="H8553" s="135"/>
      <c r="I8553" s="135"/>
    </row>
    <row r="8554" spans="5:9" x14ac:dyDescent="0.25">
      <c r="E8554" s="135"/>
      <c r="F8554" s="135"/>
      <c r="G8554" s="135"/>
      <c r="H8554" s="135"/>
      <c r="I8554" s="135"/>
    </row>
    <row r="8555" spans="5:9" x14ac:dyDescent="0.25">
      <c r="E8555" s="135"/>
      <c r="F8555" s="135"/>
      <c r="G8555" s="135"/>
      <c r="H8555" s="135"/>
      <c r="I8555" s="135"/>
    </row>
    <row r="8556" spans="5:9" x14ac:dyDescent="0.25">
      <c r="E8556" s="135"/>
      <c r="F8556" s="135"/>
      <c r="G8556" s="135"/>
      <c r="H8556" s="135"/>
      <c r="I8556" s="135"/>
    </row>
    <row r="8557" spans="5:9" x14ac:dyDescent="0.25">
      <c r="E8557" s="135"/>
      <c r="F8557" s="135"/>
      <c r="G8557" s="135"/>
      <c r="H8557" s="135"/>
      <c r="I8557" s="135"/>
    </row>
    <row r="8558" spans="5:9" x14ac:dyDescent="0.25">
      <c r="E8558" s="135"/>
      <c r="F8558" s="135"/>
      <c r="G8558" s="135"/>
      <c r="H8558" s="135"/>
      <c r="I8558" s="135"/>
    </row>
    <row r="8559" spans="5:9" x14ac:dyDescent="0.25">
      <c r="E8559" s="135"/>
      <c r="F8559" s="135"/>
      <c r="G8559" s="135"/>
      <c r="H8559" s="135"/>
      <c r="I8559" s="135"/>
    </row>
    <row r="8560" spans="5:9" x14ac:dyDescent="0.25">
      <c r="E8560" s="135"/>
      <c r="F8560" s="135"/>
      <c r="G8560" s="135"/>
      <c r="H8560" s="135"/>
      <c r="I8560" s="135"/>
    </row>
    <row r="8561" spans="5:9" x14ac:dyDescent="0.25">
      <c r="E8561" s="135"/>
      <c r="F8561" s="135"/>
      <c r="G8561" s="135"/>
      <c r="H8561" s="135"/>
      <c r="I8561" s="135"/>
    </row>
    <row r="8562" spans="5:9" x14ac:dyDescent="0.25">
      <c r="E8562" s="135"/>
      <c r="F8562" s="135"/>
      <c r="G8562" s="135"/>
      <c r="H8562" s="135"/>
      <c r="I8562" s="135"/>
    </row>
    <row r="8563" spans="5:9" x14ac:dyDescent="0.25">
      <c r="E8563" s="135"/>
      <c r="F8563" s="135"/>
      <c r="G8563" s="135"/>
      <c r="H8563" s="135"/>
      <c r="I8563" s="135"/>
    </row>
    <row r="8564" spans="5:9" x14ac:dyDescent="0.25">
      <c r="E8564" s="135"/>
      <c r="F8564" s="135"/>
      <c r="G8564" s="135"/>
      <c r="H8564" s="135"/>
      <c r="I8564" s="135"/>
    </row>
    <row r="8565" spans="5:9" x14ac:dyDescent="0.25">
      <c r="E8565" s="135"/>
      <c r="F8565" s="135"/>
      <c r="G8565" s="135"/>
      <c r="H8565" s="135"/>
      <c r="I8565" s="135"/>
    </row>
    <row r="8566" spans="5:9" x14ac:dyDescent="0.25">
      <c r="E8566" s="135"/>
      <c r="F8566" s="135"/>
      <c r="G8566" s="135"/>
      <c r="H8566" s="135"/>
      <c r="I8566" s="135"/>
    </row>
    <row r="8567" spans="5:9" x14ac:dyDescent="0.25">
      <c r="E8567" s="135"/>
      <c r="F8567" s="135"/>
      <c r="G8567" s="135"/>
      <c r="H8567" s="135"/>
      <c r="I8567" s="135"/>
    </row>
    <row r="8568" spans="5:9" x14ac:dyDescent="0.25">
      <c r="E8568" s="135"/>
      <c r="F8568" s="135"/>
      <c r="G8568" s="135"/>
      <c r="H8568" s="135"/>
      <c r="I8568" s="135"/>
    </row>
    <row r="8569" spans="5:9" x14ac:dyDescent="0.25">
      <c r="E8569" s="135"/>
      <c r="F8569" s="135"/>
      <c r="G8569" s="135"/>
      <c r="H8569" s="135"/>
      <c r="I8569" s="135"/>
    </row>
    <row r="8570" spans="5:9" x14ac:dyDescent="0.25">
      <c r="E8570" s="135"/>
      <c r="F8570" s="135"/>
      <c r="G8570" s="135"/>
      <c r="H8570" s="135"/>
      <c r="I8570" s="135"/>
    </row>
    <row r="8571" spans="5:9" x14ac:dyDescent="0.25">
      <c r="E8571" s="135"/>
      <c r="F8571" s="135"/>
      <c r="G8571" s="135"/>
      <c r="H8571" s="135"/>
      <c r="I8571" s="135"/>
    </row>
    <row r="8572" spans="5:9" x14ac:dyDescent="0.25">
      <c r="E8572" s="135"/>
      <c r="F8572" s="135"/>
      <c r="G8572" s="135"/>
      <c r="H8572" s="135"/>
      <c r="I8572" s="135"/>
    </row>
    <row r="8573" spans="5:9" x14ac:dyDescent="0.25">
      <c r="E8573" s="135"/>
      <c r="F8573" s="135"/>
      <c r="G8573" s="135"/>
      <c r="H8573" s="135"/>
      <c r="I8573" s="135"/>
    </row>
    <row r="8574" spans="5:9" x14ac:dyDescent="0.25">
      <c r="E8574" s="135"/>
      <c r="F8574" s="135"/>
      <c r="G8574" s="135"/>
      <c r="H8574" s="135"/>
      <c r="I8574" s="135"/>
    </row>
    <row r="8575" spans="5:9" x14ac:dyDescent="0.25">
      <c r="E8575" s="135"/>
      <c r="F8575" s="135"/>
      <c r="G8575" s="135"/>
      <c r="H8575" s="135"/>
      <c r="I8575" s="135"/>
    </row>
    <row r="8576" spans="5:9" x14ac:dyDescent="0.25">
      <c r="E8576" s="135"/>
      <c r="F8576" s="135"/>
      <c r="G8576" s="135"/>
      <c r="H8576" s="135"/>
      <c r="I8576" s="135"/>
    </row>
    <row r="8577" spans="5:9" x14ac:dyDescent="0.25">
      <c r="E8577" s="135"/>
      <c r="F8577" s="135"/>
      <c r="G8577" s="135"/>
      <c r="H8577" s="135"/>
      <c r="I8577" s="135"/>
    </row>
    <row r="8578" spans="5:9" x14ac:dyDescent="0.25">
      <c r="E8578" s="135"/>
      <c r="F8578" s="135"/>
      <c r="G8578" s="135"/>
      <c r="H8578" s="135"/>
      <c r="I8578" s="135"/>
    </row>
    <row r="8579" spans="5:9" x14ac:dyDescent="0.25">
      <c r="E8579" s="135"/>
      <c r="F8579" s="135"/>
      <c r="G8579" s="135"/>
      <c r="H8579" s="135"/>
      <c r="I8579" s="135"/>
    </row>
    <row r="8580" spans="5:9" x14ac:dyDescent="0.25">
      <c r="E8580" s="135"/>
      <c r="F8580" s="135"/>
      <c r="G8580" s="135"/>
      <c r="H8580" s="135"/>
      <c r="I8580" s="135"/>
    </row>
    <row r="8581" spans="5:9" x14ac:dyDescent="0.25">
      <c r="E8581" s="135"/>
      <c r="F8581" s="135"/>
      <c r="G8581" s="135"/>
      <c r="H8581" s="135"/>
      <c r="I8581" s="135"/>
    </row>
    <row r="8582" spans="5:9" x14ac:dyDescent="0.25">
      <c r="E8582" s="135"/>
      <c r="F8582" s="135"/>
      <c r="G8582" s="135"/>
      <c r="H8582" s="135"/>
      <c r="I8582" s="135"/>
    </row>
    <row r="8583" spans="5:9" x14ac:dyDescent="0.25">
      <c r="E8583" s="135"/>
      <c r="F8583" s="135"/>
      <c r="G8583" s="135"/>
      <c r="H8583" s="135"/>
      <c r="I8583" s="135"/>
    </row>
    <row r="8584" spans="5:9" x14ac:dyDescent="0.25">
      <c r="E8584" s="135"/>
      <c r="F8584" s="135"/>
      <c r="G8584" s="135"/>
      <c r="H8584" s="135"/>
      <c r="I8584" s="135"/>
    </row>
    <row r="8585" spans="5:9" x14ac:dyDescent="0.25">
      <c r="E8585" s="135"/>
      <c r="F8585" s="135"/>
      <c r="G8585" s="135"/>
      <c r="H8585" s="135"/>
      <c r="I8585" s="135"/>
    </row>
    <row r="8586" spans="5:9" x14ac:dyDescent="0.25">
      <c r="E8586" s="135"/>
      <c r="F8586" s="135"/>
      <c r="G8586" s="135"/>
      <c r="H8586" s="135"/>
      <c r="I8586" s="135"/>
    </row>
    <row r="8587" spans="5:9" x14ac:dyDescent="0.25">
      <c r="E8587" s="135"/>
      <c r="F8587" s="135"/>
      <c r="G8587" s="135"/>
      <c r="H8587" s="135"/>
      <c r="I8587" s="135"/>
    </row>
    <row r="8588" spans="5:9" x14ac:dyDescent="0.25">
      <c r="E8588" s="135"/>
      <c r="F8588" s="135"/>
      <c r="G8588" s="135"/>
      <c r="H8588" s="135"/>
      <c r="I8588" s="135"/>
    </row>
    <row r="8589" spans="5:9" x14ac:dyDescent="0.25">
      <c r="E8589" s="135"/>
      <c r="F8589" s="135"/>
      <c r="G8589" s="135"/>
      <c r="H8589" s="135"/>
      <c r="I8589" s="135"/>
    </row>
    <row r="8590" spans="5:9" x14ac:dyDescent="0.25">
      <c r="E8590" s="135"/>
      <c r="F8590" s="135"/>
      <c r="G8590" s="135"/>
      <c r="H8590" s="135"/>
      <c r="I8590" s="135"/>
    </row>
    <row r="8591" spans="5:9" x14ac:dyDescent="0.25">
      <c r="E8591" s="135"/>
      <c r="F8591" s="135"/>
      <c r="G8591" s="135"/>
      <c r="H8591" s="135"/>
      <c r="I8591" s="135"/>
    </row>
    <row r="8592" spans="5:9" x14ac:dyDescent="0.25">
      <c r="E8592" s="135"/>
      <c r="F8592" s="135"/>
      <c r="G8592" s="135"/>
      <c r="H8592" s="135"/>
      <c r="I8592" s="135"/>
    </row>
    <row r="8593" spans="5:9" x14ac:dyDescent="0.25">
      <c r="E8593" s="135"/>
      <c r="F8593" s="135"/>
      <c r="G8593" s="135"/>
      <c r="H8593" s="135"/>
      <c r="I8593" s="135"/>
    </row>
    <row r="8594" spans="5:9" x14ac:dyDescent="0.25">
      <c r="E8594" s="135"/>
      <c r="F8594" s="135"/>
      <c r="G8594" s="135"/>
      <c r="H8594" s="135"/>
      <c r="I8594" s="135"/>
    </row>
    <row r="8595" spans="5:9" x14ac:dyDescent="0.25">
      <c r="E8595" s="135"/>
      <c r="F8595" s="135"/>
      <c r="G8595" s="135"/>
      <c r="H8595" s="135"/>
      <c r="I8595" s="135"/>
    </row>
    <row r="8596" spans="5:9" x14ac:dyDescent="0.25">
      <c r="E8596" s="135"/>
      <c r="F8596" s="135"/>
      <c r="G8596" s="135"/>
      <c r="H8596" s="135"/>
      <c r="I8596" s="135"/>
    </row>
    <row r="8597" spans="5:9" x14ac:dyDescent="0.25">
      <c r="E8597" s="135"/>
      <c r="F8597" s="135"/>
      <c r="G8597" s="135"/>
      <c r="H8597" s="135"/>
      <c r="I8597" s="135"/>
    </row>
    <row r="8598" spans="5:9" x14ac:dyDescent="0.25">
      <c r="E8598" s="135"/>
      <c r="F8598" s="135"/>
      <c r="G8598" s="135"/>
      <c r="H8598" s="135"/>
      <c r="I8598" s="135"/>
    </row>
    <row r="8599" spans="5:9" x14ac:dyDescent="0.25">
      <c r="E8599" s="135"/>
      <c r="F8599" s="135"/>
      <c r="G8599" s="135"/>
      <c r="H8599" s="135"/>
      <c r="I8599" s="135"/>
    </row>
    <row r="8600" spans="5:9" x14ac:dyDescent="0.25">
      <c r="E8600" s="135"/>
      <c r="F8600" s="135"/>
      <c r="G8600" s="135"/>
      <c r="H8600" s="135"/>
      <c r="I8600" s="135"/>
    </row>
    <row r="8601" spans="5:9" x14ac:dyDescent="0.25">
      <c r="E8601" s="135"/>
      <c r="F8601" s="135"/>
      <c r="G8601" s="135"/>
      <c r="H8601" s="135"/>
      <c r="I8601" s="135"/>
    </row>
    <row r="8602" spans="5:9" x14ac:dyDescent="0.25">
      <c r="E8602" s="135"/>
      <c r="F8602" s="135"/>
      <c r="G8602" s="135"/>
      <c r="H8602" s="135"/>
      <c r="I8602" s="135"/>
    </row>
    <row r="8603" spans="5:9" x14ac:dyDescent="0.25">
      <c r="E8603" s="135"/>
      <c r="F8603" s="135"/>
      <c r="G8603" s="135"/>
      <c r="H8603" s="135"/>
      <c r="I8603" s="135"/>
    </row>
    <row r="8604" spans="5:9" x14ac:dyDescent="0.25">
      <c r="E8604" s="135"/>
      <c r="F8604" s="135"/>
      <c r="G8604" s="135"/>
      <c r="H8604" s="135"/>
      <c r="I8604" s="135"/>
    </row>
    <row r="8605" spans="5:9" x14ac:dyDescent="0.25">
      <c r="E8605" s="135"/>
      <c r="F8605" s="135"/>
      <c r="G8605" s="135"/>
      <c r="H8605" s="135"/>
      <c r="I8605" s="135"/>
    </row>
    <row r="8606" spans="5:9" x14ac:dyDescent="0.25">
      <c r="E8606" s="135"/>
      <c r="F8606" s="135"/>
      <c r="G8606" s="135"/>
      <c r="H8606" s="135"/>
      <c r="I8606" s="135"/>
    </row>
    <row r="8607" spans="5:9" x14ac:dyDescent="0.25">
      <c r="E8607" s="135"/>
      <c r="F8607" s="135"/>
      <c r="G8607" s="135"/>
      <c r="H8607" s="135"/>
      <c r="I8607" s="135"/>
    </row>
    <row r="8608" spans="5:9" x14ac:dyDescent="0.25">
      <c r="E8608" s="135"/>
      <c r="F8608" s="135"/>
      <c r="G8608" s="135"/>
      <c r="H8608" s="135"/>
      <c r="I8608" s="135"/>
    </row>
    <row r="8609" spans="5:9" x14ac:dyDescent="0.25">
      <c r="E8609" s="135"/>
      <c r="F8609" s="135"/>
      <c r="G8609" s="135"/>
      <c r="H8609" s="135"/>
      <c r="I8609" s="135"/>
    </row>
    <row r="8610" spans="5:9" x14ac:dyDescent="0.25">
      <c r="E8610" s="135"/>
      <c r="F8610" s="135"/>
      <c r="G8610" s="135"/>
      <c r="H8610" s="135"/>
      <c r="I8610" s="135"/>
    </row>
    <row r="8611" spans="5:9" x14ac:dyDescent="0.25">
      <c r="E8611" s="135"/>
      <c r="F8611" s="135"/>
      <c r="G8611" s="135"/>
      <c r="H8611" s="135"/>
      <c r="I8611" s="135"/>
    </row>
    <row r="8612" spans="5:9" x14ac:dyDescent="0.25">
      <c r="E8612" s="135"/>
      <c r="F8612" s="135"/>
      <c r="G8612" s="135"/>
      <c r="H8612" s="135"/>
      <c r="I8612" s="135"/>
    </row>
    <row r="8613" spans="5:9" x14ac:dyDescent="0.25">
      <c r="E8613" s="135"/>
      <c r="F8613" s="135"/>
      <c r="G8613" s="135"/>
      <c r="H8613" s="135"/>
      <c r="I8613" s="135"/>
    </row>
    <row r="8614" spans="5:9" x14ac:dyDescent="0.25">
      <c r="E8614" s="135"/>
      <c r="F8614" s="135"/>
      <c r="G8614" s="135"/>
      <c r="H8614" s="135"/>
      <c r="I8614" s="135"/>
    </row>
    <row r="8615" spans="5:9" x14ac:dyDescent="0.25">
      <c r="E8615" s="135"/>
      <c r="F8615" s="135"/>
      <c r="G8615" s="135"/>
      <c r="H8615" s="135"/>
      <c r="I8615" s="135"/>
    </row>
    <row r="8616" spans="5:9" x14ac:dyDescent="0.25">
      <c r="E8616" s="135"/>
      <c r="F8616" s="135"/>
      <c r="G8616" s="135"/>
      <c r="H8616" s="135"/>
      <c r="I8616" s="135"/>
    </row>
    <row r="8617" spans="5:9" x14ac:dyDescent="0.25">
      <c r="E8617" s="135"/>
      <c r="F8617" s="135"/>
      <c r="G8617" s="135"/>
      <c r="H8617" s="135"/>
      <c r="I8617" s="135"/>
    </row>
    <row r="8618" spans="5:9" x14ac:dyDescent="0.25">
      <c r="E8618" s="135"/>
      <c r="F8618" s="135"/>
      <c r="G8618" s="135"/>
      <c r="H8618" s="135"/>
      <c r="I8618" s="135"/>
    </row>
    <row r="8619" spans="5:9" x14ac:dyDescent="0.25">
      <c r="E8619" s="135"/>
      <c r="F8619" s="135"/>
      <c r="G8619" s="135"/>
      <c r="H8619" s="135"/>
      <c r="I8619" s="135"/>
    </row>
    <row r="8620" spans="5:9" x14ac:dyDescent="0.25">
      <c r="E8620" s="135"/>
      <c r="F8620" s="135"/>
      <c r="G8620" s="135"/>
      <c r="H8620" s="135"/>
      <c r="I8620" s="135"/>
    </row>
    <row r="8621" spans="5:9" x14ac:dyDescent="0.25">
      <c r="E8621" s="135"/>
      <c r="F8621" s="135"/>
      <c r="G8621" s="135"/>
      <c r="H8621" s="135"/>
      <c r="I8621" s="135"/>
    </row>
    <row r="8622" spans="5:9" x14ac:dyDescent="0.25">
      <c r="E8622" s="135"/>
      <c r="F8622" s="135"/>
      <c r="G8622" s="135"/>
      <c r="H8622" s="135"/>
      <c r="I8622" s="135"/>
    </row>
    <row r="8623" spans="5:9" x14ac:dyDescent="0.25">
      <c r="E8623" s="135"/>
      <c r="F8623" s="135"/>
      <c r="G8623" s="135"/>
      <c r="H8623" s="135"/>
      <c r="I8623" s="135"/>
    </row>
    <row r="8624" spans="5:9" x14ac:dyDescent="0.25">
      <c r="E8624" s="135"/>
      <c r="F8624" s="135"/>
      <c r="G8624" s="135"/>
      <c r="H8624" s="135"/>
      <c r="I8624" s="135"/>
    </row>
    <row r="8625" spans="5:9" x14ac:dyDescent="0.25">
      <c r="E8625" s="135"/>
      <c r="F8625" s="135"/>
      <c r="G8625" s="135"/>
      <c r="H8625" s="135"/>
      <c r="I8625" s="135"/>
    </row>
    <row r="8626" spans="5:9" x14ac:dyDescent="0.25">
      <c r="E8626" s="135"/>
      <c r="F8626" s="135"/>
      <c r="G8626" s="135"/>
      <c r="H8626" s="135"/>
      <c r="I8626" s="135"/>
    </row>
    <row r="8627" spans="5:9" x14ac:dyDescent="0.25">
      <c r="E8627" s="135"/>
      <c r="F8627" s="135"/>
      <c r="G8627" s="135"/>
      <c r="H8627" s="135"/>
      <c r="I8627" s="135"/>
    </row>
    <row r="8628" spans="5:9" x14ac:dyDescent="0.25">
      <c r="E8628" s="135"/>
      <c r="F8628" s="135"/>
      <c r="G8628" s="135"/>
      <c r="H8628" s="135"/>
      <c r="I8628" s="135"/>
    </row>
    <row r="8629" spans="5:9" x14ac:dyDescent="0.25">
      <c r="E8629" s="135"/>
      <c r="F8629" s="135"/>
      <c r="G8629" s="135"/>
      <c r="H8629" s="135"/>
      <c r="I8629" s="135"/>
    </row>
    <row r="8630" spans="5:9" x14ac:dyDescent="0.25">
      <c r="E8630" s="135"/>
      <c r="F8630" s="135"/>
      <c r="G8630" s="135"/>
      <c r="H8630" s="135"/>
      <c r="I8630" s="135"/>
    </row>
    <row r="8631" spans="5:9" x14ac:dyDescent="0.25">
      <c r="E8631" s="135"/>
      <c r="F8631" s="135"/>
      <c r="G8631" s="135"/>
      <c r="H8631" s="135"/>
      <c r="I8631" s="135"/>
    </row>
    <row r="8632" spans="5:9" x14ac:dyDescent="0.25">
      <c r="E8632" s="135"/>
      <c r="F8632" s="135"/>
      <c r="G8632" s="135"/>
      <c r="H8632" s="135"/>
      <c r="I8632" s="135"/>
    </row>
    <row r="8633" spans="5:9" x14ac:dyDescent="0.25">
      <c r="E8633" s="135"/>
      <c r="F8633" s="135"/>
      <c r="G8633" s="135"/>
      <c r="H8633" s="135"/>
      <c r="I8633" s="135"/>
    </row>
    <row r="8634" spans="5:9" x14ac:dyDescent="0.25">
      <c r="E8634" s="135"/>
      <c r="F8634" s="135"/>
      <c r="G8634" s="135"/>
      <c r="H8634" s="135"/>
      <c r="I8634" s="135"/>
    </row>
    <row r="8635" spans="5:9" x14ac:dyDescent="0.25">
      <c r="E8635" s="135"/>
      <c r="F8635" s="135"/>
      <c r="G8635" s="135"/>
      <c r="H8635" s="135"/>
      <c r="I8635" s="135"/>
    </row>
    <row r="8636" spans="5:9" x14ac:dyDescent="0.25">
      <c r="E8636" s="135"/>
      <c r="F8636" s="135"/>
      <c r="G8636" s="135"/>
      <c r="H8636" s="135"/>
      <c r="I8636" s="135"/>
    </row>
    <row r="8637" spans="5:9" x14ac:dyDescent="0.25">
      <c r="E8637" s="135"/>
      <c r="F8637" s="135"/>
      <c r="G8637" s="135"/>
      <c r="H8637" s="135"/>
      <c r="I8637" s="135"/>
    </row>
    <row r="8638" spans="5:9" x14ac:dyDescent="0.25">
      <c r="E8638" s="135"/>
      <c r="F8638" s="135"/>
      <c r="G8638" s="135"/>
      <c r="H8638" s="135"/>
      <c r="I8638" s="135"/>
    </row>
    <row r="8639" spans="5:9" x14ac:dyDescent="0.25">
      <c r="E8639" s="135"/>
      <c r="F8639" s="135"/>
      <c r="G8639" s="135"/>
      <c r="H8639" s="135"/>
      <c r="I8639" s="135"/>
    </row>
    <row r="8640" spans="5:9" x14ac:dyDescent="0.25">
      <c r="E8640" s="135"/>
      <c r="F8640" s="135"/>
      <c r="G8640" s="135"/>
      <c r="H8640" s="135"/>
      <c r="I8640" s="135"/>
    </row>
    <row r="8641" spans="5:9" x14ac:dyDescent="0.25">
      <c r="E8641" s="135"/>
      <c r="F8641" s="135"/>
      <c r="G8641" s="135"/>
      <c r="H8641" s="135"/>
      <c r="I8641" s="135"/>
    </row>
    <row r="8642" spans="5:9" x14ac:dyDescent="0.25">
      <c r="E8642" s="135"/>
      <c r="F8642" s="135"/>
      <c r="G8642" s="135"/>
      <c r="H8642" s="135"/>
      <c r="I8642" s="135"/>
    </row>
    <row r="8643" spans="5:9" x14ac:dyDescent="0.25">
      <c r="E8643" s="135"/>
      <c r="F8643" s="135"/>
      <c r="G8643" s="135"/>
      <c r="H8643" s="135"/>
      <c r="I8643" s="135"/>
    </row>
    <row r="8644" spans="5:9" x14ac:dyDescent="0.25">
      <c r="E8644" s="135"/>
      <c r="F8644" s="135"/>
      <c r="G8644" s="135"/>
      <c r="H8644" s="135"/>
      <c r="I8644" s="135"/>
    </row>
    <row r="8645" spans="5:9" x14ac:dyDescent="0.25">
      <c r="E8645" s="135"/>
      <c r="F8645" s="135"/>
      <c r="G8645" s="135"/>
      <c r="H8645" s="135"/>
      <c r="I8645" s="135"/>
    </row>
    <row r="8646" spans="5:9" x14ac:dyDescent="0.25">
      <c r="E8646" s="135"/>
      <c r="F8646" s="135"/>
      <c r="G8646" s="135"/>
      <c r="H8646" s="135"/>
      <c r="I8646" s="135"/>
    </row>
    <row r="8647" spans="5:9" x14ac:dyDescent="0.25">
      <c r="E8647" s="135"/>
      <c r="F8647" s="135"/>
      <c r="G8647" s="135"/>
      <c r="H8647" s="135"/>
      <c r="I8647" s="135"/>
    </row>
    <row r="8648" spans="5:9" x14ac:dyDescent="0.25">
      <c r="E8648" s="135"/>
      <c r="F8648" s="135"/>
      <c r="G8648" s="135"/>
      <c r="H8648" s="135"/>
      <c r="I8648" s="135"/>
    </row>
    <row r="8649" spans="5:9" x14ac:dyDescent="0.25">
      <c r="E8649" s="135"/>
      <c r="F8649" s="135"/>
      <c r="G8649" s="135"/>
      <c r="H8649" s="135"/>
      <c r="I8649" s="135"/>
    </row>
    <row r="8650" spans="5:9" x14ac:dyDescent="0.25">
      <c r="E8650" s="135"/>
      <c r="F8650" s="135"/>
      <c r="G8650" s="135"/>
      <c r="H8650" s="135"/>
      <c r="I8650" s="135"/>
    </row>
    <row r="8651" spans="5:9" x14ac:dyDescent="0.25">
      <c r="E8651" s="135"/>
      <c r="F8651" s="135"/>
      <c r="G8651" s="135"/>
      <c r="H8651" s="135"/>
      <c r="I8651" s="135"/>
    </row>
    <row r="8652" spans="5:9" x14ac:dyDescent="0.25">
      <c r="E8652" s="135"/>
      <c r="F8652" s="135"/>
      <c r="G8652" s="135"/>
      <c r="H8652" s="135"/>
      <c r="I8652" s="135"/>
    </row>
    <row r="8653" spans="5:9" x14ac:dyDescent="0.25">
      <c r="E8653" s="135"/>
      <c r="F8653" s="135"/>
      <c r="G8653" s="135"/>
      <c r="H8653" s="135"/>
      <c r="I8653" s="135"/>
    </row>
    <row r="8654" spans="5:9" x14ac:dyDescent="0.25">
      <c r="E8654" s="135"/>
      <c r="F8654" s="135"/>
      <c r="G8654" s="135"/>
      <c r="H8654" s="135"/>
      <c r="I8654" s="135"/>
    </row>
    <row r="8655" spans="5:9" x14ac:dyDescent="0.25">
      <c r="E8655" s="135"/>
      <c r="F8655" s="135"/>
      <c r="G8655" s="135"/>
      <c r="H8655" s="135"/>
      <c r="I8655" s="135"/>
    </row>
    <row r="8656" spans="5:9" x14ac:dyDescent="0.25">
      <c r="E8656" s="135"/>
      <c r="F8656" s="135"/>
      <c r="G8656" s="135"/>
      <c r="H8656" s="135"/>
      <c r="I8656" s="135"/>
    </row>
    <row r="8657" spans="5:9" x14ac:dyDescent="0.25">
      <c r="E8657" s="135"/>
      <c r="F8657" s="135"/>
      <c r="G8657" s="135"/>
      <c r="H8657" s="135"/>
      <c r="I8657" s="135"/>
    </row>
    <row r="8658" spans="5:9" x14ac:dyDescent="0.25">
      <c r="E8658" s="135"/>
      <c r="F8658" s="135"/>
      <c r="G8658" s="135"/>
      <c r="H8658" s="135"/>
      <c r="I8658" s="135"/>
    </row>
    <row r="8659" spans="5:9" x14ac:dyDescent="0.25">
      <c r="E8659" s="135"/>
      <c r="F8659" s="135"/>
      <c r="G8659" s="135"/>
      <c r="H8659" s="135"/>
      <c r="I8659" s="135"/>
    </row>
    <row r="8660" spans="5:9" x14ac:dyDescent="0.25">
      <c r="E8660" s="135"/>
      <c r="F8660" s="135"/>
      <c r="G8660" s="135"/>
      <c r="H8660" s="135"/>
      <c r="I8660" s="135"/>
    </row>
    <row r="8661" spans="5:9" x14ac:dyDescent="0.25">
      <c r="E8661" s="135"/>
      <c r="F8661" s="135"/>
      <c r="G8661" s="135"/>
      <c r="H8661" s="135"/>
      <c r="I8661" s="135"/>
    </row>
    <row r="8662" spans="5:9" x14ac:dyDescent="0.25">
      <c r="E8662" s="135"/>
      <c r="F8662" s="135"/>
      <c r="G8662" s="135"/>
      <c r="H8662" s="135"/>
      <c r="I8662" s="135"/>
    </row>
    <row r="8663" spans="5:9" x14ac:dyDescent="0.25">
      <c r="E8663" s="135"/>
      <c r="F8663" s="135"/>
      <c r="G8663" s="135"/>
      <c r="H8663" s="135"/>
      <c r="I8663" s="135"/>
    </row>
    <row r="8664" spans="5:9" x14ac:dyDescent="0.25">
      <c r="E8664" s="135"/>
      <c r="F8664" s="135"/>
      <c r="G8664" s="135"/>
      <c r="H8664" s="135"/>
      <c r="I8664" s="135"/>
    </row>
    <row r="8665" spans="5:9" x14ac:dyDescent="0.25">
      <c r="E8665" s="135"/>
      <c r="F8665" s="135"/>
      <c r="G8665" s="135"/>
      <c r="H8665" s="135"/>
      <c r="I8665" s="135"/>
    </row>
    <row r="8666" spans="5:9" x14ac:dyDescent="0.25">
      <c r="E8666" s="135"/>
      <c r="F8666" s="135"/>
      <c r="G8666" s="135"/>
      <c r="H8666" s="135"/>
      <c r="I8666" s="135"/>
    </row>
    <row r="8667" spans="5:9" x14ac:dyDescent="0.25">
      <c r="E8667" s="135"/>
      <c r="F8667" s="135"/>
      <c r="G8667" s="135"/>
      <c r="H8667" s="135"/>
      <c r="I8667" s="135"/>
    </row>
    <row r="8668" spans="5:9" x14ac:dyDescent="0.25">
      <c r="E8668" s="135"/>
      <c r="F8668" s="135"/>
      <c r="G8668" s="135"/>
      <c r="H8668" s="135"/>
      <c r="I8668" s="135"/>
    </row>
    <row r="8669" spans="5:9" x14ac:dyDescent="0.25">
      <c r="E8669" s="135"/>
      <c r="F8669" s="135"/>
      <c r="G8669" s="135"/>
      <c r="H8669" s="135"/>
      <c r="I8669" s="135"/>
    </row>
    <row r="8670" spans="5:9" x14ac:dyDescent="0.25">
      <c r="E8670" s="135"/>
      <c r="F8670" s="135"/>
      <c r="G8670" s="135"/>
      <c r="H8670" s="135"/>
      <c r="I8670" s="135"/>
    </row>
    <row r="8671" spans="5:9" x14ac:dyDescent="0.25">
      <c r="E8671" s="135"/>
      <c r="F8671" s="135"/>
      <c r="G8671" s="135"/>
      <c r="H8671" s="135"/>
      <c r="I8671" s="135"/>
    </row>
    <row r="8672" spans="5:9" x14ac:dyDescent="0.25">
      <c r="E8672" s="135"/>
      <c r="F8672" s="135"/>
      <c r="G8672" s="135"/>
      <c r="H8672" s="135"/>
      <c r="I8672" s="135"/>
    </row>
    <row r="8673" spans="5:9" x14ac:dyDescent="0.25">
      <c r="E8673" s="135"/>
      <c r="F8673" s="135"/>
      <c r="G8673" s="135"/>
      <c r="H8673" s="135"/>
      <c r="I8673" s="135"/>
    </row>
    <row r="8674" spans="5:9" x14ac:dyDescent="0.25">
      <c r="E8674" s="135"/>
      <c r="F8674" s="135"/>
      <c r="G8674" s="135"/>
      <c r="H8674" s="135"/>
      <c r="I8674" s="135"/>
    </row>
    <row r="8675" spans="5:9" x14ac:dyDescent="0.25">
      <c r="E8675" s="135"/>
      <c r="F8675" s="135"/>
      <c r="G8675" s="135"/>
      <c r="H8675" s="135"/>
      <c r="I8675" s="135"/>
    </row>
    <row r="8676" spans="5:9" x14ac:dyDescent="0.25">
      <c r="E8676" s="135"/>
      <c r="F8676" s="135"/>
      <c r="G8676" s="135"/>
      <c r="H8676" s="135"/>
      <c r="I8676" s="135"/>
    </row>
    <row r="8677" spans="5:9" x14ac:dyDescent="0.25">
      <c r="E8677" s="135"/>
      <c r="F8677" s="135"/>
      <c r="G8677" s="135"/>
      <c r="H8677" s="135"/>
      <c r="I8677" s="135"/>
    </row>
    <row r="8678" spans="5:9" x14ac:dyDescent="0.25">
      <c r="E8678" s="135"/>
      <c r="F8678" s="135"/>
      <c r="G8678" s="135"/>
      <c r="H8678" s="135"/>
      <c r="I8678" s="135"/>
    </row>
    <row r="8679" spans="5:9" x14ac:dyDescent="0.25">
      <c r="E8679" s="135"/>
      <c r="F8679" s="135"/>
      <c r="G8679" s="135"/>
      <c r="H8679" s="135"/>
      <c r="I8679" s="135"/>
    </row>
    <row r="8680" spans="5:9" x14ac:dyDescent="0.25">
      <c r="E8680" s="135"/>
      <c r="F8680" s="135"/>
      <c r="G8680" s="135"/>
      <c r="H8680" s="135"/>
      <c r="I8680" s="135"/>
    </row>
    <row r="8681" spans="5:9" x14ac:dyDescent="0.25">
      <c r="E8681" s="135"/>
      <c r="F8681" s="135"/>
      <c r="G8681" s="135"/>
      <c r="H8681" s="135"/>
      <c r="I8681" s="135"/>
    </row>
    <row r="8682" spans="5:9" x14ac:dyDescent="0.25">
      <c r="E8682" s="135"/>
      <c r="F8682" s="135"/>
      <c r="G8682" s="135"/>
      <c r="H8682" s="135"/>
      <c r="I8682" s="135"/>
    </row>
    <row r="8683" spans="5:9" x14ac:dyDescent="0.25">
      <c r="E8683" s="135"/>
      <c r="F8683" s="135"/>
      <c r="G8683" s="135"/>
      <c r="H8683" s="135"/>
      <c r="I8683" s="135"/>
    </row>
    <row r="8684" spans="5:9" x14ac:dyDescent="0.25">
      <c r="E8684" s="135"/>
      <c r="F8684" s="135"/>
      <c r="G8684" s="135"/>
      <c r="H8684" s="135"/>
      <c r="I8684" s="135"/>
    </row>
    <row r="8685" spans="5:9" x14ac:dyDescent="0.25">
      <c r="E8685" s="135"/>
      <c r="F8685" s="135"/>
      <c r="G8685" s="135"/>
      <c r="H8685" s="135"/>
      <c r="I8685" s="135"/>
    </row>
    <row r="8686" spans="5:9" x14ac:dyDescent="0.25">
      <c r="E8686" s="135"/>
      <c r="F8686" s="135"/>
      <c r="G8686" s="135"/>
      <c r="H8686" s="135"/>
      <c r="I8686" s="135"/>
    </row>
    <row r="8687" spans="5:9" x14ac:dyDescent="0.25">
      <c r="E8687" s="135"/>
      <c r="F8687" s="135"/>
      <c r="G8687" s="135"/>
      <c r="H8687" s="135"/>
      <c r="I8687" s="135"/>
    </row>
    <row r="8688" spans="5:9" x14ac:dyDescent="0.25">
      <c r="E8688" s="135"/>
      <c r="F8688" s="135"/>
      <c r="G8688" s="135"/>
      <c r="H8688" s="135"/>
      <c r="I8688" s="135"/>
    </row>
    <row r="8689" spans="5:9" x14ac:dyDescent="0.25">
      <c r="E8689" s="135"/>
      <c r="F8689" s="135"/>
      <c r="G8689" s="135"/>
      <c r="H8689" s="135"/>
      <c r="I8689" s="135"/>
    </row>
    <row r="8690" spans="5:9" x14ac:dyDescent="0.25">
      <c r="E8690" s="135"/>
      <c r="F8690" s="135"/>
      <c r="G8690" s="135"/>
      <c r="H8690" s="135"/>
      <c r="I8690" s="135"/>
    </row>
    <row r="8691" spans="5:9" x14ac:dyDescent="0.25">
      <c r="E8691" s="135"/>
      <c r="F8691" s="135"/>
      <c r="G8691" s="135"/>
      <c r="H8691" s="135"/>
      <c r="I8691" s="135"/>
    </row>
    <row r="8692" spans="5:9" x14ac:dyDescent="0.25">
      <c r="E8692" s="135"/>
      <c r="F8692" s="135"/>
      <c r="G8692" s="135"/>
      <c r="H8692" s="135"/>
      <c r="I8692" s="135"/>
    </row>
    <row r="8693" spans="5:9" x14ac:dyDescent="0.25">
      <c r="E8693" s="135"/>
      <c r="F8693" s="135"/>
      <c r="G8693" s="135"/>
      <c r="H8693" s="135"/>
      <c r="I8693" s="135"/>
    </row>
    <row r="8694" spans="5:9" x14ac:dyDescent="0.25">
      <c r="E8694" s="135"/>
      <c r="F8694" s="135"/>
      <c r="G8694" s="135"/>
      <c r="H8694" s="135"/>
      <c r="I8694" s="135"/>
    </row>
    <row r="8695" spans="5:9" x14ac:dyDescent="0.25">
      <c r="E8695" s="135"/>
      <c r="F8695" s="135"/>
      <c r="G8695" s="135"/>
      <c r="H8695" s="135"/>
      <c r="I8695" s="135"/>
    </row>
    <row r="8696" spans="5:9" x14ac:dyDescent="0.25">
      <c r="E8696" s="135"/>
      <c r="F8696" s="135"/>
      <c r="G8696" s="135"/>
      <c r="H8696" s="135"/>
      <c r="I8696" s="135"/>
    </row>
    <row r="8697" spans="5:9" x14ac:dyDescent="0.25">
      <c r="E8697" s="135"/>
      <c r="F8697" s="135"/>
      <c r="G8697" s="135"/>
      <c r="H8697" s="135"/>
      <c r="I8697" s="135"/>
    </row>
    <row r="8698" spans="5:9" x14ac:dyDescent="0.25">
      <c r="E8698" s="135"/>
      <c r="F8698" s="135"/>
      <c r="G8698" s="135"/>
      <c r="H8698" s="135"/>
      <c r="I8698" s="135"/>
    </row>
    <row r="8699" spans="5:9" x14ac:dyDescent="0.25">
      <c r="E8699" s="135"/>
      <c r="F8699" s="135"/>
      <c r="G8699" s="135"/>
      <c r="H8699" s="135"/>
      <c r="I8699" s="135"/>
    </row>
    <row r="8700" spans="5:9" x14ac:dyDescent="0.25">
      <c r="E8700" s="135"/>
      <c r="F8700" s="135"/>
      <c r="G8700" s="135"/>
      <c r="H8700" s="135"/>
      <c r="I8700" s="135"/>
    </row>
    <row r="8701" spans="5:9" x14ac:dyDescent="0.25">
      <c r="E8701" s="135"/>
      <c r="F8701" s="135"/>
      <c r="G8701" s="135"/>
      <c r="H8701" s="135"/>
      <c r="I8701" s="135"/>
    </row>
    <row r="8702" spans="5:9" x14ac:dyDescent="0.25">
      <c r="E8702" s="135"/>
      <c r="F8702" s="135"/>
      <c r="G8702" s="135"/>
      <c r="H8702" s="135"/>
      <c r="I8702" s="135"/>
    </row>
    <row r="8703" spans="5:9" x14ac:dyDescent="0.25">
      <c r="E8703" s="135"/>
      <c r="F8703" s="135"/>
      <c r="G8703" s="135"/>
      <c r="H8703" s="135"/>
      <c r="I8703" s="135"/>
    </row>
    <row r="8704" spans="5:9" x14ac:dyDescent="0.25">
      <c r="E8704" s="135"/>
      <c r="F8704" s="135"/>
      <c r="G8704" s="135"/>
      <c r="H8704" s="135"/>
      <c r="I8704" s="135"/>
    </row>
    <row r="8705" spans="5:9" x14ac:dyDescent="0.25">
      <c r="E8705" s="135"/>
      <c r="F8705" s="135"/>
      <c r="G8705" s="135"/>
      <c r="H8705" s="135"/>
      <c r="I8705" s="135"/>
    </row>
    <row r="8706" spans="5:9" x14ac:dyDescent="0.25">
      <c r="E8706" s="135"/>
      <c r="F8706" s="135"/>
      <c r="G8706" s="135"/>
      <c r="H8706" s="135"/>
      <c r="I8706" s="135"/>
    </row>
    <row r="8707" spans="5:9" x14ac:dyDescent="0.25">
      <c r="E8707" s="135"/>
      <c r="F8707" s="135"/>
      <c r="G8707" s="135"/>
      <c r="H8707" s="135"/>
      <c r="I8707" s="135"/>
    </row>
    <row r="8708" spans="5:9" x14ac:dyDescent="0.25">
      <c r="E8708" s="135"/>
      <c r="F8708" s="135"/>
      <c r="G8708" s="135"/>
      <c r="H8708" s="135"/>
      <c r="I8708" s="135"/>
    </row>
    <row r="8709" spans="5:9" x14ac:dyDescent="0.25">
      <c r="E8709" s="135"/>
      <c r="F8709" s="135"/>
      <c r="G8709" s="135"/>
      <c r="H8709" s="135"/>
      <c r="I8709" s="135"/>
    </row>
    <row r="8710" spans="5:9" x14ac:dyDescent="0.25">
      <c r="E8710" s="135"/>
      <c r="F8710" s="135"/>
      <c r="G8710" s="135"/>
      <c r="H8710" s="135"/>
      <c r="I8710" s="135"/>
    </row>
    <row r="8711" spans="5:9" x14ac:dyDescent="0.25">
      <c r="E8711" s="135"/>
      <c r="F8711" s="135"/>
      <c r="G8711" s="135"/>
      <c r="H8711" s="135"/>
      <c r="I8711" s="135"/>
    </row>
    <row r="8712" spans="5:9" x14ac:dyDescent="0.25">
      <c r="E8712" s="135"/>
      <c r="F8712" s="135"/>
      <c r="G8712" s="135"/>
      <c r="H8712" s="135"/>
      <c r="I8712" s="135"/>
    </row>
    <row r="8713" spans="5:9" x14ac:dyDescent="0.25">
      <c r="E8713" s="135"/>
      <c r="F8713" s="135"/>
      <c r="G8713" s="135"/>
      <c r="H8713" s="135"/>
      <c r="I8713" s="135"/>
    </row>
    <row r="8714" spans="5:9" x14ac:dyDescent="0.25">
      <c r="E8714" s="135"/>
      <c r="F8714" s="135"/>
      <c r="G8714" s="135"/>
      <c r="H8714" s="135"/>
      <c r="I8714" s="135"/>
    </row>
    <row r="8715" spans="5:9" x14ac:dyDescent="0.25">
      <c r="E8715" s="135"/>
      <c r="F8715" s="135"/>
      <c r="G8715" s="135"/>
      <c r="H8715" s="135"/>
      <c r="I8715" s="135"/>
    </row>
    <row r="8716" spans="5:9" x14ac:dyDescent="0.25">
      <c r="E8716" s="135"/>
      <c r="F8716" s="135"/>
      <c r="G8716" s="135"/>
      <c r="H8716" s="135"/>
      <c r="I8716" s="135"/>
    </row>
    <row r="8717" spans="5:9" x14ac:dyDescent="0.25">
      <c r="E8717" s="135"/>
      <c r="F8717" s="135"/>
      <c r="G8717" s="135"/>
      <c r="H8717" s="135"/>
      <c r="I8717" s="135"/>
    </row>
    <row r="8718" spans="5:9" x14ac:dyDescent="0.25">
      <c r="E8718" s="135"/>
      <c r="F8718" s="135"/>
      <c r="G8718" s="135"/>
      <c r="H8718" s="135"/>
      <c r="I8718" s="135"/>
    </row>
    <row r="8719" spans="5:9" x14ac:dyDescent="0.25">
      <c r="E8719" s="135"/>
      <c r="F8719" s="135"/>
      <c r="G8719" s="135"/>
      <c r="H8719" s="135"/>
      <c r="I8719" s="135"/>
    </row>
    <row r="8720" spans="5:9" x14ac:dyDescent="0.25">
      <c r="E8720" s="135"/>
      <c r="F8720" s="135"/>
      <c r="G8720" s="135"/>
      <c r="H8720" s="135"/>
      <c r="I8720" s="135"/>
    </row>
    <row r="8721" spans="5:9" x14ac:dyDescent="0.25">
      <c r="E8721" s="135"/>
      <c r="F8721" s="135"/>
      <c r="G8721" s="135"/>
      <c r="H8721" s="135"/>
      <c r="I8721" s="135"/>
    </row>
    <row r="8722" spans="5:9" x14ac:dyDescent="0.25">
      <c r="E8722" s="135"/>
      <c r="F8722" s="135"/>
      <c r="G8722" s="135"/>
      <c r="H8722" s="135"/>
      <c r="I8722" s="135"/>
    </row>
    <row r="8723" spans="5:9" x14ac:dyDescent="0.25">
      <c r="E8723" s="135"/>
      <c r="F8723" s="135"/>
      <c r="G8723" s="135"/>
      <c r="H8723" s="135"/>
      <c r="I8723" s="135"/>
    </row>
    <row r="8724" spans="5:9" x14ac:dyDescent="0.25">
      <c r="E8724" s="135"/>
      <c r="F8724" s="135"/>
      <c r="G8724" s="135"/>
      <c r="H8724" s="135"/>
      <c r="I8724" s="135"/>
    </row>
    <row r="8725" spans="5:9" x14ac:dyDescent="0.25">
      <c r="E8725" s="135"/>
      <c r="F8725" s="135"/>
      <c r="G8725" s="135"/>
      <c r="H8725" s="135"/>
      <c r="I8725" s="135"/>
    </row>
    <row r="8726" spans="5:9" x14ac:dyDescent="0.25">
      <c r="E8726" s="135"/>
      <c r="F8726" s="135"/>
      <c r="G8726" s="135"/>
      <c r="H8726" s="135"/>
      <c r="I8726" s="135"/>
    </row>
    <row r="8727" spans="5:9" x14ac:dyDescent="0.25">
      <c r="E8727" s="135"/>
      <c r="F8727" s="135"/>
      <c r="G8727" s="135"/>
      <c r="H8727" s="135"/>
      <c r="I8727" s="135"/>
    </row>
    <row r="8728" spans="5:9" x14ac:dyDescent="0.25">
      <c r="E8728" s="135"/>
      <c r="F8728" s="135"/>
      <c r="G8728" s="135"/>
      <c r="H8728" s="135"/>
      <c r="I8728" s="135"/>
    </row>
    <row r="8729" spans="5:9" x14ac:dyDescent="0.25">
      <c r="E8729" s="135"/>
      <c r="F8729" s="135"/>
      <c r="G8729" s="135"/>
      <c r="H8729" s="135"/>
      <c r="I8729" s="135"/>
    </row>
    <row r="8730" spans="5:9" x14ac:dyDescent="0.25">
      <c r="E8730" s="135"/>
      <c r="F8730" s="135"/>
      <c r="G8730" s="135"/>
      <c r="H8730" s="135"/>
      <c r="I8730" s="135"/>
    </row>
    <row r="8731" spans="5:9" x14ac:dyDescent="0.25">
      <c r="E8731" s="135"/>
      <c r="F8731" s="135"/>
      <c r="G8731" s="135"/>
      <c r="H8731" s="135"/>
      <c r="I8731" s="135"/>
    </row>
    <row r="8732" spans="5:9" x14ac:dyDescent="0.25">
      <c r="E8732" s="135"/>
      <c r="F8732" s="135"/>
      <c r="G8732" s="135"/>
      <c r="H8732" s="135"/>
      <c r="I8732" s="135"/>
    </row>
    <row r="8733" spans="5:9" x14ac:dyDescent="0.25">
      <c r="E8733" s="135"/>
      <c r="F8733" s="135"/>
      <c r="G8733" s="135"/>
      <c r="H8733" s="135"/>
      <c r="I8733" s="135"/>
    </row>
    <row r="8734" spans="5:9" x14ac:dyDescent="0.25">
      <c r="E8734" s="135"/>
      <c r="F8734" s="135"/>
      <c r="G8734" s="135"/>
      <c r="H8734" s="135"/>
      <c r="I8734" s="135"/>
    </row>
    <row r="8735" spans="5:9" x14ac:dyDescent="0.25">
      <c r="E8735" s="135"/>
      <c r="F8735" s="135"/>
      <c r="G8735" s="135"/>
      <c r="H8735" s="135"/>
      <c r="I8735" s="135"/>
    </row>
    <row r="8736" spans="5:9" x14ac:dyDescent="0.25">
      <c r="E8736" s="135"/>
      <c r="F8736" s="135"/>
      <c r="G8736" s="135"/>
      <c r="H8736" s="135"/>
      <c r="I8736" s="135"/>
    </row>
    <row r="8737" spans="5:9" x14ac:dyDescent="0.25">
      <c r="E8737" s="135"/>
      <c r="F8737" s="135"/>
      <c r="G8737" s="135"/>
      <c r="H8737" s="135"/>
      <c r="I8737" s="135"/>
    </row>
    <row r="8738" spans="5:9" x14ac:dyDescent="0.25">
      <c r="E8738" s="135"/>
      <c r="F8738" s="135"/>
      <c r="G8738" s="135"/>
      <c r="H8738" s="135"/>
      <c r="I8738" s="135"/>
    </row>
    <row r="8739" spans="5:9" x14ac:dyDescent="0.25">
      <c r="E8739" s="135"/>
      <c r="F8739" s="135"/>
      <c r="G8739" s="135"/>
      <c r="H8739" s="135"/>
      <c r="I8739" s="135"/>
    </row>
    <row r="8740" spans="5:9" x14ac:dyDescent="0.25">
      <c r="E8740" s="135"/>
      <c r="F8740" s="135"/>
      <c r="G8740" s="135"/>
      <c r="H8740" s="135"/>
      <c r="I8740" s="135"/>
    </row>
    <row r="8741" spans="5:9" x14ac:dyDescent="0.25">
      <c r="E8741" s="135"/>
      <c r="F8741" s="135"/>
      <c r="G8741" s="135"/>
      <c r="H8741" s="135"/>
      <c r="I8741" s="135"/>
    </row>
    <row r="8742" spans="5:9" x14ac:dyDescent="0.25">
      <c r="E8742" s="135"/>
      <c r="F8742" s="135"/>
      <c r="G8742" s="135"/>
      <c r="H8742" s="135"/>
      <c r="I8742" s="135"/>
    </row>
    <row r="8743" spans="5:9" x14ac:dyDescent="0.25">
      <c r="E8743" s="135"/>
      <c r="F8743" s="135"/>
      <c r="G8743" s="135"/>
      <c r="H8743" s="135"/>
      <c r="I8743" s="135"/>
    </row>
    <row r="8744" spans="5:9" x14ac:dyDescent="0.25">
      <c r="E8744" s="135"/>
      <c r="F8744" s="135"/>
      <c r="G8744" s="135"/>
      <c r="H8744" s="135"/>
      <c r="I8744" s="135"/>
    </row>
    <row r="8745" spans="5:9" x14ac:dyDescent="0.25">
      <c r="E8745" s="135"/>
      <c r="F8745" s="135"/>
      <c r="G8745" s="135"/>
      <c r="H8745" s="135"/>
      <c r="I8745" s="135"/>
    </row>
    <row r="8746" spans="5:9" x14ac:dyDescent="0.25">
      <c r="E8746" s="135"/>
      <c r="F8746" s="135"/>
      <c r="G8746" s="135"/>
      <c r="H8746" s="135"/>
      <c r="I8746" s="135"/>
    </row>
    <row r="8747" spans="5:9" x14ac:dyDescent="0.25">
      <c r="E8747" s="135"/>
      <c r="F8747" s="135"/>
      <c r="G8747" s="135"/>
      <c r="H8747" s="135"/>
      <c r="I8747" s="135"/>
    </row>
    <row r="8748" spans="5:9" x14ac:dyDescent="0.25">
      <c r="E8748" s="135"/>
      <c r="F8748" s="135"/>
      <c r="G8748" s="135"/>
      <c r="H8748" s="135"/>
      <c r="I8748" s="135"/>
    </row>
    <row r="8749" spans="5:9" x14ac:dyDescent="0.25">
      <c r="E8749" s="135"/>
      <c r="F8749" s="135"/>
      <c r="G8749" s="135"/>
      <c r="H8749" s="135"/>
      <c r="I8749" s="135"/>
    </row>
    <row r="8750" spans="5:9" x14ac:dyDescent="0.25">
      <c r="E8750" s="135"/>
      <c r="F8750" s="135"/>
      <c r="G8750" s="135"/>
      <c r="H8750" s="135"/>
      <c r="I8750" s="135"/>
    </row>
    <row r="8751" spans="5:9" x14ac:dyDescent="0.25">
      <c r="E8751" s="135"/>
      <c r="F8751" s="135"/>
      <c r="G8751" s="135"/>
      <c r="H8751" s="135"/>
      <c r="I8751" s="135"/>
    </row>
    <row r="8752" spans="5:9" x14ac:dyDescent="0.25">
      <c r="E8752" s="135"/>
      <c r="F8752" s="135"/>
      <c r="G8752" s="135"/>
      <c r="H8752" s="135"/>
      <c r="I8752" s="135"/>
    </row>
    <row r="8753" spans="5:9" x14ac:dyDescent="0.25">
      <c r="E8753" s="135"/>
      <c r="F8753" s="135"/>
      <c r="G8753" s="135"/>
      <c r="H8753" s="135"/>
      <c r="I8753" s="135"/>
    </row>
    <row r="8754" spans="5:9" x14ac:dyDescent="0.25">
      <c r="E8754" s="135"/>
      <c r="F8754" s="135"/>
      <c r="G8754" s="135"/>
      <c r="H8754" s="135"/>
      <c r="I8754" s="135"/>
    </row>
    <row r="8755" spans="5:9" x14ac:dyDescent="0.25">
      <c r="E8755" s="135"/>
      <c r="F8755" s="135"/>
      <c r="G8755" s="135"/>
      <c r="H8755" s="135"/>
      <c r="I8755" s="135"/>
    </row>
    <row r="8756" spans="5:9" x14ac:dyDescent="0.25">
      <c r="E8756" s="135"/>
      <c r="F8756" s="135"/>
      <c r="G8756" s="135"/>
      <c r="H8756" s="135"/>
      <c r="I8756" s="135"/>
    </row>
    <row r="8757" spans="5:9" x14ac:dyDescent="0.25">
      <c r="E8757" s="135"/>
      <c r="F8757" s="135"/>
      <c r="G8757" s="135"/>
      <c r="H8757" s="135"/>
      <c r="I8757" s="135"/>
    </row>
    <row r="8758" spans="5:9" x14ac:dyDescent="0.25">
      <c r="E8758" s="135"/>
      <c r="F8758" s="135"/>
      <c r="G8758" s="135"/>
      <c r="H8758" s="135"/>
      <c r="I8758" s="135"/>
    </row>
    <row r="8759" spans="5:9" x14ac:dyDescent="0.25">
      <c r="E8759" s="135"/>
      <c r="F8759" s="135"/>
      <c r="G8759" s="135"/>
      <c r="H8759" s="135"/>
      <c r="I8759" s="135"/>
    </row>
    <row r="8760" spans="5:9" x14ac:dyDescent="0.25">
      <c r="E8760" s="135"/>
      <c r="F8760" s="135"/>
      <c r="G8760" s="135"/>
      <c r="H8760" s="135"/>
      <c r="I8760" s="135"/>
    </row>
    <row r="8761" spans="5:9" x14ac:dyDescent="0.25">
      <c r="E8761" s="135"/>
      <c r="F8761" s="135"/>
      <c r="G8761" s="135"/>
      <c r="H8761" s="135"/>
      <c r="I8761" s="135"/>
    </row>
    <row r="8762" spans="5:9" x14ac:dyDescent="0.25">
      <c r="E8762" s="135"/>
      <c r="F8762" s="135"/>
      <c r="G8762" s="135"/>
      <c r="H8762" s="135"/>
      <c r="I8762" s="135"/>
    </row>
    <row r="8763" spans="5:9" x14ac:dyDescent="0.25">
      <c r="E8763" s="135"/>
      <c r="F8763" s="135"/>
      <c r="G8763" s="135"/>
      <c r="H8763" s="135"/>
      <c r="I8763" s="135"/>
    </row>
    <row r="8764" spans="5:9" x14ac:dyDescent="0.25">
      <c r="E8764" s="135"/>
      <c r="F8764" s="135"/>
      <c r="G8764" s="135"/>
      <c r="H8764" s="135"/>
      <c r="I8764" s="135"/>
    </row>
    <row r="8765" spans="5:9" x14ac:dyDescent="0.25">
      <c r="E8765" s="135"/>
      <c r="F8765" s="135"/>
      <c r="G8765" s="135"/>
      <c r="H8765" s="135"/>
      <c r="I8765" s="135"/>
    </row>
    <row r="8766" spans="5:9" x14ac:dyDescent="0.25">
      <c r="E8766" s="135"/>
      <c r="F8766" s="135"/>
      <c r="G8766" s="135"/>
      <c r="H8766" s="135"/>
      <c r="I8766" s="135"/>
    </row>
    <row r="8767" spans="5:9" x14ac:dyDescent="0.25">
      <c r="E8767" s="135"/>
      <c r="F8767" s="135"/>
      <c r="G8767" s="135"/>
      <c r="H8767" s="135"/>
      <c r="I8767" s="135"/>
    </row>
    <row r="8768" spans="5:9" x14ac:dyDescent="0.25">
      <c r="E8768" s="135"/>
      <c r="F8768" s="135"/>
      <c r="G8768" s="135"/>
      <c r="H8768" s="135"/>
      <c r="I8768" s="135"/>
    </row>
    <row r="8769" spans="5:9" x14ac:dyDescent="0.25">
      <c r="E8769" s="135"/>
      <c r="F8769" s="135"/>
      <c r="G8769" s="135"/>
      <c r="H8769" s="135"/>
      <c r="I8769" s="135"/>
    </row>
    <row r="8770" spans="5:9" x14ac:dyDescent="0.25">
      <c r="E8770" s="135"/>
      <c r="F8770" s="135"/>
      <c r="G8770" s="135"/>
      <c r="H8770" s="135"/>
      <c r="I8770" s="135"/>
    </row>
    <row r="8771" spans="5:9" x14ac:dyDescent="0.25">
      <c r="E8771" s="135"/>
      <c r="F8771" s="135"/>
      <c r="G8771" s="135"/>
      <c r="H8771" s="135"/>
      <c r="I8771" s="135"/>
    </row>
    <row r="8772" spans="5:9" x14ac:dyDescent="0.25">
      <c r="E8772" s="135"/>
      <c r="F8772" s="135"/>
      <c r="G8772" s="135"/>
      <c r="H8772" s="135"/>
      <c r="I8772" s="135"/>
    </row>
    <row r="8773" spans="5:9" x14ac:dyDescent="0.25">
      <c r="E8773" s="135"/>
      <c r="F8773" s="135"/>
      <c r="G8773" s="135"/>
      <c r="H8773" s="135"/>
      <c r="I8773" s="135"/>
    </row>
    <row r="8774" spans="5:9" x14ac:dyDescent="0.25">
      <c r="E8774" s="135"/>
      <c r="F8774" s="135"/>
      <c r="G8774" s="135"/>
      <c r="H8774" s="135"/>
      <c r="I8774" s="135"/>
    </row>
    <row r="8775" spans="5:9" x14ac:dyDescent="0.25">
      <c r="E8775" s="135"/>
      <c r="F8775" s="135"/>
      <c r="G8775" s="135"/>
      <c r="H8775" s="135"/>
      <c r="I8775" s="135"/>
    </row>
    <row r="8776" spans="5:9" x14ac:dyDescent="0.25">
      <c r="E8776" s="135"/>
      <c r="F8776" s="135"/>
      <c r="G8776" s="135"/>
      <c r="H8776" s="135"/>
      <c r="I8776" s="135"/>
    </row>
    <row r="8777" spans="5:9" x14ac:dyDescent="0.25">
      <c r="E8777" s="135"/>
      <c r="F8777" s="135"/>
      <c r="G8777" s="135"/>
      <c r="H8777" s="135"/>
      <c r="I8777" s="135"/>
    </row>
    <row r="8778" spans="5:9" x14ac:dyDescent="0.25">
      <c r="E8778" s="135"/>
      <c r="F8778" s="135"/>
      <c r="G8778" s="135"/>
      <c r="H8778" s="135"/>
      <c r="I8778" s="135"/>
    </row>
    <row r="8779" spans="5:9" x14ac:dyDescent="0.25">
      <c r="E8779" s="135"/>
      <c r="F8779" s="135"/>
      <c r="G8779" s="135"/>
      <c r="H8779" s="135"/>
      <c r="I8779" s="135"/>
    </row>
    <row r="8780" spans="5:9" x14ac:dyDescent="0.25">
      <c r="E8780" s="135"/>
      <c r="F8780" s="135"/>
      <c r="G8780" s="135"/>
      <c r="H8780" s="135"/>
      <c r="I8780" s="135"/>
    </row>
    <row r="8781" spans="5:9" x14ac:dyDescent="0.25">
      <c r="E8781" s="135"/>
      <c r="F8781" s="135"/>
      <c r="G8781" s="135"/>
      <c r="H8781" s="135"/>
      <c r="I8781" s="135"/>
    </row>
    <row r="8782" spans="5:9" x14ac:dyDescent="0.25">
      <c r="E8782" s="135"/>
      <c r="F8782" s="135"/>
      <c r="G8782" s="135"/>
      <c r="H8782" s="135"/>
      <c r="I8782" s="135"/>
    </row>
    <row r="8783" spans="5:9" x14ac:dyDescent="0.25">
      <c r="E8783" s="135"/>
      <c r="F8783" s="135"/>
      <c r="G8783" s="135"/>
      <c r="H8783" s="135"/>
      <c r="I8783" s="135"/>
    </row>
    <row r="8784" spans="5:9" x14ac:dyDescent="0.25">
      <c r="E8784" s="135"/>
      <c r="F8784" s="135"/>
      <c r="G8784" s="135"/>
      <c r="H8784" s="135"/>
      <c r="I8784" s="135"/>
    </row>
    <row r="8785" spans="5:9" x14ac:dyDescent="0.25">
      <c r="E8785" s="135"/>
      <c r="F8785" s="135"/>
      <c r="G8785" s="135"/>
      <c r="H8785" s="135"/>
      <c r="I8785" s="135"/>
    </row>
    <row r="8786" spans="5:9" x14ac:dyDescent="0.25">
      <c r="E8786" s="135"/>
      <c r="F8786" s="135"/>
      <c r="G8786" s="135"/>
      <c r="H8786" s="135"/>
      <c r="I8786" s="135"/>
    </row>
    <row r="8787" spans="5:9" x14ac:dyDescent="0.25">
      <c r="E8787" s="135"/>
      <c r="F8787" s="135"/>
      <c r="G8787" s="135"/>
      <c r="H8787" s="135"/>
      <c r="I8787" s="135"/>
    </row>
    <row r="8788" spans="5:9" x14ac:dyDescent="0.25">
      <c r="E8788" s="135"/>
      <c r="F8788" s="135"/>
      <c r="G8788" s="135"/>
      <c r="H8788" s="135"/>
      <c r="I8788" s="135"/>
    </row>
    <row r="8789" spans="5:9" x14ac:dyDescent="0.25">
      <c r="E8789" s="135"/>
      <c r="F8789" s="135"/>
      <c r="G8789" s="135"/>
      <c r="H8789" s="135"/>
      <c r="I8789" s="135"/>
    </row>
    <row r="8790" spans="5:9" x14ac:dyDescent="0.25">
      <c r="E8790" s="135"/>
      <c r="F8790" s="135"/>
      <c r="G8790" s="135"/>
      <c r="H8790" s="135"/>
      <c r="I8790" s="135"/>
    </row>
    <row r="8791" spans="5:9" x14ac:dyDescent="0.25">
      <c r="E8791" s="135"/>
      <c r="F8791" s="135"/>
      <c r="G8791" s="135"/>
      <c r="H8791" s="135"/>
      <c r="I8791" s="135"/>
    </row>
    <row r="8792" spans="5:9" x14ac:dyDescent="0.25">
      <c r="E8792" s="135"/>
      <c r="F8792" s="135"/>
      <c r="G8792" s="135"/>
      <c r="H8792" s="135"/>
      <c r="I8792" s="135"/>
    </row>
    <row r="8793" spans="5:9" x14ac:dyDescent="0.25">
      <c r="E8793" s="135"/>
      <c r="F8793" s="135"/>
      <c r="G8793" s="135"/>
      <c r="H8793" s="135"/>
      <c r="I8793" s="135"/>
    </row>
    <row r="8794" spans="5:9" x14ac:dyDescent="0.25">
      <c r="E8794" s="135"/>
      <c r="F8794" s="135"/>
      <c r="G8794" s="135"/>
      <c r="H8794" s="135"/>
      <c r="I8794" s="135"/>
    </row>
    <row r="8795" spans="5:9" x14ac:dyDescent="0.25">
      <c r="E8795" s="135"/>
      <c r="F8795" s="135"/>
      <c r="G8795" s="135"/>
      <c r="H8795" s="135"/>
      <c r="I8795" s="135"/>
    </row>
    <row r="8796" spans="5:9" x14ac:dyDescent="0.25">
      <c r="E8796" s="135"/>
      <c r="F8796" s="135"/>
      <c r="G8796" s="135"/>
      <c r="H8796" s="135"/>
      <c r="I8796" s="135"/>
    </row>
    <row r="8797" spans="5:9" x14ac:dyDescent="0.25">
      <c r="E8797" s="135"/>
      <c r="F8797" s="135"/>
      <c r="G8797" s="135"/>
      <c r="H8797" s="135"/>
      <c r="I8797" s="135"/>
    </row>
    <row r="8798" spans="5:9" x14ac:dyDescent="0.25">
      <c r="E8798" s="135"/>
      <c r="F8798" s="135"/>
      <c r="G8798" s="135"/>
      <c r="H8798" s="135"/>
      <c r="I8798" s="135"/>
    </row>
    <row r="8799" spans="5:9" x14ac:dyDescent="0.25">
      <c r="E8799" s="135"/>
      <c r="F8799" s="135"/>
      <c r="G8799" s="135"/>
      <c r="H8799" s="135"/>
      <c r="I8799" s="135"/>
    </row>
    <row r="8800" spans="5:9" x14ac:dyDescent="0.25">
      <c r="E8800" s="135"/>
      <c r="F8800" s="135"/>
      <c r="G8800" s="135"/>
      <c r="H8800" s="135"/>
      <c r="I8800" s="135"/>
    </row>
    <row r="8801" spans="5:9" x14ac:dyDescent="0.25">
      <c r="E8801" s="135"/>
      <c r="F8801" s="135"/>
      <c r="G8801" s="135"/>
      <c r="H8801" s="135"/>
      <c r="I8801" s="135"/>
    </row>
    <row r="8802" spans="5:9" x14ac:dyDescent="0.25">
      <c r="E8802" s="135"/>
      <c r="F8802" s="135"/>
      <c r="G8802" s="135"/>
      <c r="H8802" s="135"/>
      <c r="I8802" s="135"/>
    </row>
    <row r="8803" spans="5:9" x14ac:dyDescent="0.25">
      <c r="E8803" s="135"/>
      <c r="F8803" s="135"/>
      <c r="G8803" s="135"/>
      <c r="H8803" s="135"/>
      <c r="I8803" s="135"/>
    </row>
    <row r="8804" spans="5:9" x14ac:dyDescent="0.25">
      <c r="E8804" s="135"/>
      <c r="F8804" s="135"/>
      <c r="G8804" s="135"/>
      <c r="H8804" s="135"/>
      <c r="I8804" s="135"/>
    </row>
    <row r="8805" spans="5:9" x14ac:dyDescent="0.25">
      <c r="E8805" s="135"/>
      <c r="F8805" s="135"/>
      <c r="G8805" s="135"/>
      <c r="H8805" s="135"/>
      <c r="I8805" s="135"/>
    </row>
    <row r="8806" spans="5:9" x14ac:dyDescent="0.25">
      <c r="E8806" s="135"/>
      <c r="F8806" s="135"/>
      <c r="G8806" s="135"/>
      <c r="H8806" s="135"/>
      <c r="I8806" s="135"/>
    </row>
    <row r="8807" spans="5:9" x14ac:dyDescent="0.25">
      <c r="E8807" s="135"/>
      <c r="F8807" s="135"/>
      <c r="G8807" s="135"/>
      <c r="H8807" s="135"/>
      <c r="I8807" s="135"/>
    </row>
    <row r="8808" spans="5:9" x14ac:dyDescent="0.25">
      <c r="E8808" s="135"/>
      <c r="F8808" s="135"/>
      <c r="G8808" s="135"/>
      <c r="H8808" s="135"/>
      <c r="I8808" s="135"/>
    </row>
    <row r="8809" spans="5:9" x14ac:dyDescent="0.25">
      <c r="E8809" s="135"/>
      <c r="F8809" s="135"/>
      <c r="G8809" s="135"/>
      <c r="H8809" s="135"/>
      <c r="I8809" s="135"/>
    </row>
    <row r="8810" spans="5:9" x14ac:dyDescent="0.25">
      <c r="E8810" s="135"/>
      <c r="F8810" s="135"/>
      <c r="G8810" s="135"/>
      <c r="H8810" s="135"/>
      <c r="I8810" s="135"/>
    </row>
    <row r="8811" spans="5:9" x14ac:dyDescent="0.25">
      <c r="E8811" s="135"/>
      <c r="F8811" s="135"/>
      <c r="G8811" s="135"/>
      <c r="H8811" s="135"/>
      <c r="I8811" s="135"/>
    </row>
    <row r="8812" spans="5:9" x14ac:dyDescent="0.25">
      <c r="E8812" s="135"/>
      <c r="F8812" s="135"/>
      <c r="G8812" s="135"/>
      <c r="H8812" s="135"/>
      <c r="I8812" s="135"/>
    </row>
    <row r="8813" spans="5:9" x14ac:dyDescent="0.25">
      <c r="E8813" s="135"/>
      <c r="F8813" s="135"/>
      <c r="G8813" s="135"/>
      <c r="H8813" s="135"/>
      <c r="I8813" s="135"/>
    </row>
    <row r="8814" spans="5:9" x14ac:dyDescent="0.25">
      <c r="E8814" s="135"/>
      <c r="F8814" s="135"/>
      <c r="G8814" s="135"/>
      <c r="H8814" s="135"/>
      <c r="I8814" s="135"/>
    </row>
    <row r="8815" spans="5:9" x14ac:dyDescent="0.25">
      <c r="E8815" s="135"/>
      <c r="F8815" s="135"/>
      <c r="G8815" s="135"/>
      <c r="H8815" s="135"/>
      <c r="I8815" s="135"/>
    </row>
    <row r="8816" spans="5:9" x14ac:dyDescent="0.25">
      <c r="E8816" s="135"/>
      <c r="F8816" s="135"/>
      <c r="G8816" s="135"/>
      <c r="H8816" s="135"/>
      <c r="I8816" s="135"/>
    </row>
    <row r="8817" spans="5:9" x14ac:dyDescent="0.25">
      <c r="E8817" s="135"/>
      <c r="F8817" s="135"/>
      <c r="G8817" s="135"/>
      <c r="H8817" s="135"/>
      <c r="I8817" s="135"/>
    </row>
    <row r="8818" spans="5:9" x14ac:dyDescent="0.25">
      <c r="E8818" s="135"/>
      <c r="F8818" s="135"/>
      <c r="G8818" s="135"/>
      <c r="H8818" s="135"/>
      <c r="I8818" s="135"/>
    </row>
    <row r="8819" spans="5:9" x14ac:dyDescent="0.25">
      <c r="E8819" s="135"/>
      <c r="F8819" s="135"/>
      <c r="G8819" s="135"/>
      <c r="H8819" s="135"/>
      <c r="I8819" s="135"/>
    </row>
    <row r="8820" spans="5:9" x14ac:dyDescent="0.25">
      <c r="E8820" s="135"/>
      <c r="F8820" s="135"/>
      <c r="G8820" s="135"/>
      <c r="H8820" s="135"/>
      <c r="I8820" s="135"/>
    </row>
    <row r="8821" spans="5:9" x14ac:dyDescent="0.25">
      <c r="E8821" s="135"/>
      <c r="F8821" s="135"/>
      <c r="G8821" s="135"/>
      <c r="H8821" s="135"/>
      <c r="I8821" s="135"/>
    </row>
    <row r="8822" spans="5:9" x14ac:dyDescent="0.25">
      <c r="E8822" s="135"/>
      <c r="F8822" s="135"/>
      <c r="G8822" s="135"/>
      <c r="H8822" s="135"/>
      <c r="I8822" s="135"/>
    </row>
    <row r="8823" spans="5:9" x14ac:dyDescent="0.25">
      <c r="E8823" s="135"/>
      <c r="F8823" s="135"/>
      <c r="G8823" s="135"/>
      <c r="H8823" s="135"/>
      <c r="I8823" s="135"/>
    </row>
    <row r="8824" spans="5:9" x14ac:dyDescent="0.25">
      <c r="E8824" s="135"/>
      <c r="F8824" s="135"/>
      <c r="G8824" s="135"/>
      <c r="H8824" s="135"/>
      <c r="I8824" s="135"/>
    </row>
    <row r="8825" spans="5:9" x14ac:dyDescent="0.25">
      <c r="E8825" s="135"/>
      <c r="F8825" s="135"/>
      <c r="G8825" s="135"/>
      <c r="H8825" s="135"/>
      <c r="I8825" s="135"/>
    </row>
    <row r="8826" spans="5:9" x14ac:dyDescent="0.25">
      <c r="E8826" s="135"/>
      <c r="F8826" s="135"/>
      <c r="G8826" s="135"/>
      <c r="H8826" s="135"/>
      <c r="I8826" s="135"/>
    </row>
    <row r="8827" spans="5:9" x14ac:dyDescent="0.25">
      <c r="E8827" s="135"/>
      <c r="F8827" s="135"/>
      <c r="G8827" s="135"/>
      <c r="H8827" s="135"/>
      <c r="I8827" s="135"/>
    </row>
    <row r="8828" spans="5:9" x14ac:dyDescent="0.25">
      <c r="E8828" s="135"/>
      <c r="F8828" s="135"/>
      <c r="G8828" s="135"/>
      <c r="H8828" s="135"/>
      <c r="I8828" s="135"/>
    </row>
    <row r="8829" spans="5:9" x14ac:dyDescent="0.25">
      <c r="E8829" s="135"/>
      <c r="F8829" s="135"/>
      <c r="G8829" s="135"/>
      <c r="H8829" s="135"/>
      <c r="I8829" s="135"/>
    </row>
    <row r="8830" spans="5:9" x14ac:dyDescent="0.25">
      <c r="E8830" s="135"/>
      <c r="F8830" s="135"/>
      <c r="G8830" s="135"/>
      <c r="H8830" s="135"/>
      <c r="I8830" s="135"/>
    </row>
    <row r="8831" spans="5:9" x14ac:dyDescent="0.25">
      <c r="E8831" s="135"/>
      <c r="F8831" s="135"/>
      <c r="G8831" s="135"/>
      <c r="H8831" s="135"/>
      <c r="I8831" s="135"/>
    </row>
    <row r="8832" spans="5:9" x14ac:dyDescent="0.25">
      <c r="E8832" s="135"/>
      <c r="F8832" s="135"/>
      <c r="G8832" s="135"/>
      <c r="H8832" s="135"/>
      <c r="I8832" s="135"/>
    </row>
    <row r="8833" spans="5:9" x14ac:dyDescent="0.25">
      <c r="E8833" s="135"/>
      <c r="F8833" s="135"/>
      <c r="G8833" s="135"/>
      <c r="H8833" s="135"/>
      <c r="I8833" s="135"/>
    </row>
    <row r="8834" spans="5:9" x14ac:dyDescent="0.25">
      <c r="E8834" s="135"/>
      <c r="F8834" s="135"/>
      <c r="G8834" s="135"/>
      <c r="H8834" s="135"/>
      <c r="I8834" s="135"/>
    </row>
    <row r="8835" spans="5:9" x14ac:dyDescent="0.25">
      <c r="E8835" s="135"/>
      <c r="F8835" s="135"/>
      <c r="G8835" s="135"/>
      <c r="H8835" s="135"/>
      <c r="I8835" s="135"/>
    </row>
    <row r="8836" spans="5:9" x14ac:dyDescent="0.25">
      <c r="E8836" s="135"/>
      <c r="F8836" s="135"/>
      <c r="G8836" s="135"/>
      <c r="H8836" s="135"/>
      <c r="I8836" s="135"/>
    </row>
    <row r="8837" spans="5:9" x14ac:dyDescent="0.25">
      <c r="E8837" s="135"/>
      <c r="F8837" s="135"/>
      <c r="G8837" s="135"/>
      <c r="H8837" s="135"/>
      <c r="I8837" s="135"/>
    </row>
    <row r="8838" spans="5:9" x14ac:dyDescent="0.25">
      <c r="E8838" s="135"/>
      <c r="F8838" s="135"/>
      <c r="G8838" s="135"/>
      <c r="H8838" s="135"/>
      <c r="I8838" s="135"/>
    </row>
    <row r="8839" spans="5:9" x14ac:dyDescent="0.25">
      <c r="E8839" s="135"/>
      <c r="F8839" s="135"/>
      <c r="G8839" s="135"/>
      <c r="H8839" s="135"/>
      <c r="I8839" s="135"/>
    </row>
    <row r="8840" spans="5:9" x14ac:dyDescent="0.25">
      <c r="E8840" s="135"/>
      <c r="F8840" s="135"/>
      <c r="G8840" s="135"/>
      <c r="H8840" s="135"/>
      <c r="I8840" s="135"/>
    </row>
    <row r="8841" spans="5:9" x14ac:dyDescent="0.25">
      <c r="E8841" s="135"/>
      <c r="F8841" s="135"/>
      <c r="G8841" s="135"/>
      <c r="H8841" s="135"/>
      <c r="I8841" s="135"/>
    </row>
    <row r="8842" spans="5:9" x14ac:dyDescent="0.25">
      <c r="E8842" s="135"/>
      <c r="F8842" s="135"/>
      <c r="G8842" s="135"/>
      <c r="H8842" s="135"/>
      <c r="I8842" s="135"/>
    </row>
    <row r="8843" spans="5:9" x14ac:dyDescent="0.25">
      <c r="E8843" s="135"/>
      <c r="F8843" s="135"/>
      <c r="G8843" s="135"/>
      <c r="H8843" s="135"/>
      <c r="I8843" s="135"/>
    </row>
    <row r="8844" spans="5:9" x14ac:dyDescent="0.25">
      <c r="E8844" s="135"/>
      <c r="F8844" s="135"/>
      <c r="G8844" s="135"/>
      <c r="H8844" s="135"/>
      <c r="I8844" s="135"/>
    </row>
    <row r="8845" spans="5:9" x14ac:dyDescent="0.25">
      <c r="E8845" s="135"/>
      <c r="F8845" s="135"/>
      <c r="G8845" s="135"/>
      <c r="H8845" s="135"/>
      <c r="I8845" s="135"/>
    </row>
    <row r="8846" spans="5:9" x14ac:dyDescent="0.25">
      <c r="E8846" s="135"/>
      <c r="F8846" s="135"/>
      <c r="G8846" s="135"/>
      <c r="H8846" s="135"/>
      <c r="I8846" s="135"/>
    </row>
    <row r="8847" spans="5:9" x14ac:dyDescent="0.25">
      <c r="E8847" s="135"/>
      <c r="F8847" s="135"/>
      <c r="G8847" s="135"/>
      <c r="H8847" s="135"/>
      <c r="I8847" s="135"/>
    </row>
    <row r="8848" spans="5:9" x14ac:dyDescent="0.25">
      <c r="E8848" s="135"/>
      <c r="F8848" s="135"/>
      <c r="G8848" s="135"/>
      <c r="H8848" s="135"/>
      <c r="I8848" s="135"/>
    </row>
    <row r="8849" spans="5:9" x14ac:dyDescent="0.25">
      <c r="E8849" s="135"/>
      <c r="F8849" s="135"/>
      <c r="G8849" s="135"/>
      <c r="H8849" s="135"/>
      <c r="I8849" s="135"/>
    </row>
    <row r="8850" spans="5:9" x14ac:dyDescent="0.25">
      <c r="E8850" s="135"/>
      <c r="F8850" s="135"/>
      <c r="G8850" s="135"/>
      <c r="H8850" s="135"/>
      <c r="I8850" s="135"/>
    </row>
    <row r="8851" spans="5:9" x14ac:dyDescent="0.25">
      <c r="E8851" s="135"/>
      <c r="F8851" s="135"/>
      <c r="G8851" s="135"/>
      <c r="H8851" s="135"/>
      <c r="I8851" s="135"/>
    </row>
    <row r="8852" spans="5:9" x14ac:dyDescent="0.25">
      <c r="E8852" s="135"/>
      <c r="F8852" s="135"/>
      <c r="G8852" s="135"/>
      <c r="H8852" s="135"/>
      <c r="I8852" s="135"/>
    </row>
    <row r="8853" spans="5:9" x14ac:dyDescent="0.25">
      <c r="E8853" s="135"/>
      <c r="F8853" s="135"/>
      <c r="G8853" s="135"/>
      <c r="H8853" s="135"/>
      <c r="I8853" s="135"/>
    </row>
    <row r="8854" spans="5:9" x14ac:dyDescent="0.25">
      <c r="E8854" s="135"/>
      <c r="F8854" s="135"/>
      <c r="G8854" s="135"/>
      <c r="H8854" s="135"/>
      <c r="I8854" s="135"/>
    </row>
    <row r="8855" spans="5:9" x14ac:dyDescent="0.25">
      <c r="E8855" s="135"/>
      <c r="F8855" s="135"/>
      <c r="G8855" s="135"/>
      <c r="H8855" s="135"/>
      <c r="I8855" s="135"/>
    </row>
    <row r="8856" spans="5:9" x14ac:dyDescent="0.25">
      <c r="E8856" s="135"/>
      <c r="F8856" s="135"/>
      <c r="G8856" s="135"/>
      <c r="H8856" s="135"/>
      <c r="I8856" s="135"/>
    </row>
    <row r="8857" spans="5:9" x14ac:dyDescent="0.25">
      <c r="E8857" s="135"/>
      <c r="F8857" s="135"/>
      <c r="G8857" s="135"/>
      <c r="H8857" s="135"/>
      <c r="I8857" s="135"/>
    </row>
    <row r="8858" spans="5:9" x14ac:dyDescent="0.25">
      <c r="E8858" s="135"/>
      <c r="F8858" s="135"/>
      <c r="G8858" s="135"/>
      <c r="H8858" s="135"/>
      <c r="I8858" s="135"/>
    </row>
    <row r="8859" spans="5:9" x14ac:dyDescent="0.25">
      <c r="E8859" s="135"/>
      <c r="F8859" s="135"/>
      <c r="G8859" s="135"/>
      <c r="H8859" s="135"/>
      <c r="I8859" s="135"/>
    </row>
    <row r="8860" spans="5:9" x14ac:dyDescent="0.25">
      <c r="E8860" s="135"/>
      <c r="F8860" s="135"/>
      <c r="G8860" s="135"/>
      <c r="H8860" s="135"/>
      <c r="I8860" s="135"/>
    </row>
    <row r="8861" spans="5:9" x14ac:dyDescent="0.25">
      <c r="E8861" s="135"/>
      <c r="F8861" s="135"/>
      <c r="G8861" s="135"/>
      <c r="H8861" s="135"/>
      <c r="I8861" s="135"/>
    </row>
    <row r="8862" spans="5:9" x14ac:dyDescent="0.25">
      <c r="E8862" s="135"/>
      <c r="F8862" s="135"/>
      <c r="G8862" s="135"/>
      <c r="H8862" s="135"/>
      <c r="I8862" s="135"/>
    </row>
    <row r="8863" spans="5:9" x14ac:dyDescent="0.25">
      <c r="E8863" s="135"/>
      <c r="F8863" s="135"/>
      <c r="G8863" s="135"/>
      <c r="H8863" s="135"/>
      <c r="I8863" s="135"/>
    </row>
    <row r="8864" spans="5:9" x14ac:dyDescent="0.25">
      <c r="E8864" s="135"/>
      <c r="F8864" s="135"/>
      <c r="G8864" s="135"/>
      <c r="H8864" s="135"/>
      <c r="I8864" s="135"/>
    </row>
    <row r="8865" spans="5:9" x14ac:dyDescent="0.25">
      <c r="E8865" s="135"/>
      <c r="F8865" s="135"/>
      <c r="G8865" s="135"/>
      <c r="H8865" s="135"/>
      <c r="I8865" s="135"/>
    </row>
    <row r="8866" spans="5:9" x14ac:dyDescent="0.25">
      <c r="E8866" s="135"/>
      <c r="F8866" s="135"/>
      <c r="G8866" s="135"/>
      <c r="H8866" s="135"/>
      <c r="I8866" s="135"/>
    </row>
    <row r="8867" spans="5:9" x14ac:dyDescent="0.25">
      <c r="E8867" s="135"/>
      <c r="F8867" s="135"/>
      <c r="G8867" s="135"/>
      <c r="H8867" s="135"/>
      <c r="I8867" s="135"/>
    </row>
    <row r="8868" spans="5:9" x14ac:dyDescent="0.25">
      <c r="E8868" s="135"/>
      <c r="F8868" s="135"/>
      <c r="G8868" s="135"/>
      <c r="H8868" s="135"/>
      <c r="I8868" s="135"/>
    </row>
    <row r="8869" spans="5:9" x14ac:dyDescent="0.25">
      <c r="E8869" s="135"/>
      <c r="F8869" s="135"/>
      <c r="G8869" s="135"/>
      <c r="H8869" s="135"/>
      <c r="I8869" s="135"/>
    </row>
    <row r="8870" spans="5:9" x14ac:dyDescent="0.25">
      <c r="E8870" s="135"/>
      <c r="F8870" s="135"/>
      <c r="G8870" s="135"/>
      <c r="H8870" s="135"/>
      <c r="I8870" s="135"/>
    </row>
    <row r="8871" spans="5:9" x14ac:dyDescent="0.25">
      <c r="E8871" s="135"/>
      <c r="F8871" s="135"/>
      <c r="G8871" s="135"/>
      <c r="H8871" s="135"/>
      <c r="I8871" s="135"/>
    </row>
    <row r="8872" spans="5:9" x14ac:dyDescent="0.25">
      <c r="E8872" s="135"/>
      <c r="F8872" s="135"/>
      <c r="G8872" s="135"/>
      <c r="H8872" s="135"/>
      <c r="I8872" s="135"/>
    </row>
    <row r="8873" spans="5:9" x14ac:dyDescent="0.25">
      <c r="E8873" s="135"/>
      <c r="F8873" s="135"/>
      <c r="G8873" s="135"/>
      <c r="H8873" s="135"/>
      <c r="I8873" s="135"/>
    </row>
    <row r="8874" spans="5:9" x14ac:dyDescent="0.25">
      <c r="E8874" s="135"/>
      <c r="F8874" s="135"/>
      <c r="G8874" s="135"/>
      <c r="H8874" s="135"/>
      <c r="I8874" s="135"/>
    </row>
    <row r="8875" spans="5:9" x14ac:dyDescent="0.25">
      <c r="E8875" s="135"/>
      <c r="F8875" s="135"/>
      <c r="G8875" s="135"/>
      <c r="H8875" s="135"/>
      <c r="I8875" s="135"/>
    </row>
    <row r="8876" spans="5:9" x14ac:dyDescent="0.25">
      <c r="E8876" s="135"/>
      <c r="F8876" s="135"/>
      <c r="G8876" s="135"/>
      <c r="H8876" s="135"/>
      <c r="I8876" s="135"/>
    </row>
    <row r="8877" spans="5:9" x14ac:dyDescent="0.25">
      <c r="E8877" s="135"/>
      <c r="F8877" s="135"/>
      <c r="G8877" s="135"/>
      <c r="H8877" s="135"/>
      <c r="I8877" s="135"/>
    </row>
    <row r="8878" spans="5:9" x14ac:dyDescent="0.25">
      <c r="E8878" s="135"/>
      <c r="F8878" s="135"/>
      <c r="G8878" s="135"/>
      <c r="H8878" s="135"/>
      <c r="I8878" s="135"/>
    </row>
    <row r="8879" spans="5:9" x14ac:dyDescent="0.25">
      <c r="E8879" s="135"/>
      <c r="F8879" s="135"/>
      <c r="G8879" s="135"/>
      <c r="H8879" s="135"/>
      <c r="I8879" s="135"/>
    </row>
    <row r="8880" spans="5:9" x14ac:dyDescent="0.25">
      <c r="E8880" s="135"/>
      <c r="F8880" s="135"/>
      <c r="G8880" s="135"/>
      <c r="H8880" s="135"/>
      <c r="I8880" s="135"/>
    </row>
    <row r="8881" spans="5:9" x14ac:dyDescent="0.25">
      <c r="E8881" s="135"/>
      <c r="F8881" s="135"/>
      <c r="G8881" s="135"/>
      <c r="H8881" s="135"/>
      <c r="I8881" s="135"/>
    </row>
    <row r="8882" spans="5:9" x14ac:dyDescent="0.25">
      <c r="E8882" s="135"/>
      <c r="F8882" s="135"/>
      <c r="G8882" s="135"/>
      <c r="H8882" s="135"/>
      <c r="I8882" s="135"/>
    </row>
    <row r="8883" spans="5:9" x14ac:dyDescent="0.25">
      <c r="E8883" s="135"/>
      <c r="F8883" s="135"/>
      <c r="G8883" s="135"/>
      <c r="H8883" s="135"/>
      <c r="I8883" s="135"/>
    </row>
    <row r="8884" spans="5:9" x14ac:dyDescent="0.25">
      <c r="E8884" s="135"/>
      <c r="F8884" s="135"/>
      <c r="G8884" s="135"/>
      <c r="H8884" s="135"/>
      <c r="I8884" s="135"/>
    </row>
    <row r="8885" spans="5:9" x14ac:dyDescent="0.25">
      <c r="E8885" s="135"/>
      <c r="F8885" s="135"/>
      <c r="G8885" s="135"/>
      <c r="H8885" s="135"/>
      <c r="I8885" s="135"/>
    </row>
    <row r="8886" spans="5:9" x14ac:dyDescent="0.25">
      <c r="E8886" s="135"/>
      <c r="F8886" s="135"/>
      <c r="G8886" s="135"/>
      <c r="H8886" s="135"/>
      <c r="I8886" s="135"/>
    </row>
    <row r="8887" spans="5:9" x14ac:dyDescent="0.25">
      <c r="E8887" s="135"/>
      <c r="F8887" s="135"/>
      <c r="G8887" s="135"/>
      <c r="H8887" s="135"/>
      <c r="I8887" s="135"/>
    </row>
    <row r="8888" spans="5:9" x14ac:dyDescent="0.25">
      <c r="E8888" s="135"/>
      <c r="F8888" s="135"/>
      <c r="G8888" s="135"/>
      <c r="H8888" s="135"/>
      <c r="I8888" s="135"/>
    </row>
    <row r="8889" spans="5:9" x14ac:dyDescent="0.25">
      <c r="E8889" s="135"/>
      <c r="F8889" s="135"/>
      <c r="G8889" s="135"/>
      <c r="H8889" s="135"/>
      <c r="I8889" s="135"/>
    </row>
    <row r="8890" spans="5:9" x14ac:dyDescent="0.25">
      <c r="E8890" s="135"/>
      <c r="F8890" s="135"/>
      <c r="G8890" s="135"/>
      <c r="H8890" s="135"/>
      <c r="I8890" s="135"/>
    </row>
    <row r="8891" spans="5:9" x14ac:dyDescent="0.25">
      <c r="E8891" s="135"/>
      <c r="F8891" s="135"/>
      <c r="G8891" s="135"/>
      <c r="H8891" s="135"/>
      <c r="I8891" s="135"/>
    </row>
    <row r="8892" spans="5:9" x14ac:dyDescent="0.25">
      <c r="E8892" s="135"/>
      <c r="F8892" s="135"/>
      <c r="G8892" s="135"/>
      <c r="H8892" s="135"/>
      <c r="I8892" s="135"/>
    </row>
    <row r="8893" spans="5:9" x14ac:dyDescent="0.25">
      <c r="E8893" s="135"/>
      <c r="F8893" s="135"/>
      <c r="G8893" s="135"/>
      <c r="H8893" s="135"/>
      <c r="I8893" s="135"/>
    </row>
    <row r="8894" spans="5:9" x14ac:dyDescent="0.25">
      <c r="E8894" s="135"/>
      <c r="F8894" s="135"/>
      <c r="G8894" s="135"/>
      <c r="H8894" s="135"/>
      <c r="I8894" s="135"/>
    </row>
    <row r="8895" spans="5:9" x14ac:dyDescent="0.25">
      <c r="E8895" s="135"/>
      <c r="F8895" s="135"/>
      <c r="G8895" s="135"/>
      <c r="H8895" s="135"/>
      <c r="I8895" s="135"/>
    </row>
    <row r="8896" spans="5:9" x14ac:dyDescent="0.25">
      <c r="E8896" s="135"/>
      <c r="F8896" s="135"/>
      <c r="G8896" s="135"/>
      <c r="H8896" s="135"/>
      <c r="I8896" s="135"/>
    </row>
    <row r="8897" spans="5:9" x14ac:dyDescent="0.25">
      <c r="E8897" s="135"/>
      <c r="F8897" s="135"/>
      <c r="G8897" s="135"/>
      <c r="H8897" s="135"/>
      <c r="I8897" s="135"/>
    </row>
    <row r="8898" spans="5:9" x14ac:dyDescent="0.25">
      <c r="E8898" s="135"/>
      <c r="F8898" s="135"/>
      <c r="G8898" s="135"/>
      <c r="H8898" s="135"/>
      <c r="I8898" s="135"/>
    </row>
    <row r="8899" spans="5:9" x14ac:dyDescent="0.25">
      <c r="E8899" s="135"/>
      <c r="F8899" s="135"/>
      <c r="G8899" s="135"/>
      <c r="H8899" s="135"/>
      <c r="I8899" s="135"/>
    </row>
    <row r="8900" spans="5:9" x14ac:dyDescent="0.25">
      <c r="E8900" s="135"/>
      <c r="F8900" s="135"/>
      <c r="G8900" s="135"/>
      <c r="H8900" s="135"/>
      <c r="I8900" s="135"/>
    </row>
    <row r="8901" spans="5:9" x14ac:dyDescent="0.25">
      <c r="E8901" s="135"/>
      <c r="F8901" s="135"/>
      <c r="G8901" s="135"/>
      <c r="H8901" s="135"/>
      <c r="I8901" s="135"/>
    </row>
    <row r="8902" spans="5:9" x14ac:dyDescent="0.25">
      <c r="E8902" s="135"/>
      <c r="F8902" s="135"/>
      <c r="G8902" s="135"/>
      <c r="H8902" s="135"/>
      <c r="I8902" s="135"/>
    </row>
    <row r="8903" spans="5:9" x14ac:dyDescent="0.25">
      <c r="E8903" s="135"/>
      <c r="F8903" s="135"/>
      <c r="G8903" s="135"/>
      <c r="H8903" s="135"/>
      <c r="I8903" s="135"/>
    </row>
    <row r="8904" spans="5:9" x14ac:dyDescent="0.25">
      <c r="E8904" s="135"/>
      <c r="F8904" s="135"/>
      <c r="G8904" s="135"/>
      <c r="H8904" s="135"/>
      <c r="I8904" s="135"/>
    </row>
    <row r="8905" spans="5:9" x14ac:dyDescent="0.25">
      <c r="E8905" s="135"/>
      <c r="F8905" s="135"/>
      <c r="G8905" s="135"/>
      <c r="H8905" s="135"/>
      <c r="I8905" s="135"/>
    </row>
    <row r="8906" spans="5:9" x14ac:dyDescent="0.25">
      <c r="E8906" s="135"/>
      <c r="F8906" s="135"/>
      <c r="G8906" s="135"/>
      <c r="H8906" s="135"/>
      <c r="I8906" s="135"/>
    </row>
    <row r="8907" spans="5:9" x14ac:dyDescent="0.25">
      <c r="E8907" s="135"/>
      <c r="F8907" s="135"/>
      <c r="G8907" s="135"/>
      <c r="H8907" s="135"/>
      <c r="I8907" s="135"/>
    </row>
    <row r="8908" spans="5:9" x14ac:dyDescent="0.25">
      <c r="E8908" s="135"/>
      <c r="F8908" s="135"/>
      <c r="G8908" s="135"/>
      <c r="H8908" s="135"/>
      <c r="I8908" s="135"/>
    </row>
    <row r="8909" spans="5:9" x14ac:dyDescent="0.25">
      <c r="E8909" s="135"/>
      <c r="F8909" s="135"/>
      <c r="G8909" s="135"/>
      <c r="H8909" s="135"/>
      <c r="I8909" s="135"/>
    </row>
    <row r="8910" spans="5:9" x14ac:dyDescent="0.25">
      <c r="E8910" s="135"/>
      <c r="F8910" s="135"/>
      <c r="G8910" s="135"/>
      <c r="H8910" s="135"/>
      <c r="I8910" s="135"/>
    </row>
    <row r="8911" spans="5:9" x14ac:dyDescent="0.25">
      <c r="E8911" s="135"/>
      <c r="F8911" s="135"/>
      <c r="G8911" s="135"/>
      <c r="H8911" s="135"/>
      <c r="I8911" s="135"/>
    </row>
    <row r="8912" spans="5:9" x14ac:dyDescent="0.25">
      <c r="E8912" s="135"/>
      <c r="F8912" s="135"/>
      <c r="G8912" s="135"/>
      <c r="H8912" s="135"/>
      <c r="I8912" s="135"/>
    </row>
    <row r="8913" spans="5:9" x14ac:dyDescent="0.25">
      <c r="E8913" s="135"/>
      <c r="F8913" s="135"/>
      <c r="G8913" s="135"/>
      <c r="H8913" s="135"/>
      <c r="I8913" s="135"/>
    </row>
    <row r="8914" spans="5:9" x14ac:dyDescent="0.25">
      <c r="E8914" s="135"/>
      <c r="F8914" s="135"/>
      <c r="G8914" s="135"/>
      <c r="H8914" s="135"/>
      <c r="I8914" s="135"/>
    </row>
    <row r="8915" spans="5:9" x14ac:dyDescent="0.25">
      <c r="E8915" s="135"/>
      <c r="F8915" s="135"/>
      <c r="G8915" s="135"/>
      <c r="H8915" s="135"/>
      <c r="I8915" s="135"/>
    </row>
    <row r="8916" spans="5:9" x14ac:dyDescent="0.25">
      <c r="E8916" s="135"/>
      <c r="F8916" s="135"/>
      <c r="G8916" s="135"/>
      <c r="H8916" s="135"/>
      <c r="I8916" s="135"/>
    </row>
    <row r="8917" spans="5:9" x14ac:dyDescent="0.25">
      <c r="E8917" s="135"/>
      <c r="F8917" s="135"/>
      <c r="G8917" s="135"/>
      <c r="H8917" s="135"/>
      <c r="I8917" s="135"/>
    </row>
    <row r="8918" spans="5:9" x14ac:dyDescent="0.25">
      <c r="E8918" s="135"/>
      <c r="F8918" s="135"/>
      <c r="G8918" s="135"/>
      <c r="H8918" s="135"/>
      <c r="I8918" s="135"/>
    </row>
    <row r="8919" spans="5:9" x14ac:dyDescent="0.25">
      <c r="E8919" s="135"/>
      <c r="F8919" s="135"/>
      <c r="G8919" s="135"/>
      <c r="H8919" s="135"/>
      <c r="I8919" s="135"/>
    </row>
    <row r="8920" spans="5:9" x14ac:dyDescent="0.25">
      <c r="E8920" s="135"/>
      <c r="F8920" s="135"/>
      <c r="G8920" s="135"/>
      <c r="H8920" s="135"/>
      <c r="I8920" s="135"/>
    </row>
    <row r="8921" spans="5:9" x14ac:dyDescent="0.25">
      <c r="E8921" s="135"/>
      <c r="F8921" s="135"/>
      <c r="G8921" s="135"/>
      <c r="H8921" s="135"/>
      <c r="I8921" s="135"/>
    </row>
    <row r="8922" spans="5:9" x14ac:dyDescent="0.25">
      <c r="E8922" s="135"/>
      <c r="F8922" s="135"/>
      <c r="G8922" s="135"/>
      <c r="H8922" s="135"/>
      <c r="I8922" s="135"/>
    </row>
    <row r="8923" spans="5:9" x14ac:dyDescent="0.25">
      <c r="E8923" s="135"/>
      <c r="F8923" s="135"/>
      <c r="G8923" s="135"/>
      <c r="H8923" s="135"/>
      <c r="I8923" s="135"/>
    </row>
    <row r="8924" spans="5:9" x14ac:dyDescent="0.25">
      <c r="E8924" s="135"/>
      <c r="F8924" s="135"/>
      <c r="G8924" s="135"/>
      <c r="H8924" s="135"/>
      <c r="I8924" s="135"/>
    </row>
    <row r="8925" spans="5:9" x14ac:dyDescent="0.25">
      <c r="E8925" s="135"/>
      <c r="F8925" s="135"/>
      <c r="G8925" s="135"/>
      <c r="H8925" s="135"/>
      <c r="I8925" s="135"/>
    </row>
    <row r="8926" spans="5:9" x14ac:dyDescent="0.25">
      <c r="E8926" s="135"/>
      <c r="F8926" s="135"/>
      <c r="G8926" s="135"/>
      <c r="H8926" s="135"/>
      <c r="I8926" s="135"/>
    </row>
    <row r="8927" spans="5:9" x14ac:dyDescent="0.25">
      <c r="E8927" s="135"/>
      <c r="F8927" s="135"/>
      <c r="G8927" s="135"/>
      <c r="H8927" s="135"/>
      <c r="I8927" s="135"/>
    </row>
    <row r="8928" spans="5:9" x14ac:dyDescent="0.25">
      <c r="E8928" s="135"/>
      <c r="F8928" s="135"/>
      <c r="G8928" s="135"/>
      <c r="H8928" s="135"/>
      <c r="I8928" s="135"/>
    </row>
    <row r="8929" spans="5:9" x14ac:dyDescent="0.25">
      <c r="E8929" s="135"/>
      <c r="F8929" s="135"/>
      <c r="G8929" s="135"/>
      <c r="H8929" s="135"/>
      <c r="I8929" s="135"/>
    </row>
    <row r="8930" spans="5:9" x14ac:dyDescent="0.25">
      <c r="E8930" s="135"/>
      <c r="F8930" s="135"/>
      <c r="G8930" s="135"/>
      <c r="H8930" s="135"/>
      <c r="I8930" s="135"/>
    </row>
    <row r="8931" spans="5:9" x14ac:dyDescent="0.25">
      <c r="E8931" s="135"/>
      <c r="F8931" s="135"/>
      <c r="G8931" s="135"/>
      <c r="H8931" s="135"/>
      <c r="I8931" s="135"/>
    </row>
    <row r="8932" spans="5:9" x14ac:dyDescent="0.25">
      <c r="E8932" s="135"/>
      <c r="F8932" s="135"/>
      <c r="G8932" s="135"/>
      <c r="H8932" s="135"/>
      <c r="I8932" s="135"/>
    </row>
    <row r="8933" spans="5:9" x14ac:dyDescent="0.25">
      <c r="E8933" s="135"/>
      <c r="F8933" s="135"/>
      <c r="G8933" s="135"/>
      <c r="H8933" s="135"/>
      <c r="I8933" s="135"/>
    </row>
    <row r="8934" spans="5:9" x14ac:dyDescent="0.25">
      <c r="E8934" s="135"/>
      <c r="F8934" s="135"/>
      <c r="G8934" s="135"/>
      <c r="H8934" s="135"/>
      <c r="I8934" s="135"/>
    </row>
    <row r="8935" spans="5:9" x14ac:dyDescent="0.25">
      <c r="E8935" s="135"/>
      <c r="F8935" s="135"/>
      <c r="G8935" s="135"/>
      <c r="H8935" s="135"/>
      <c r="I8935" s="135"/>
    </row>
    <row r="8936" spans="5:9" x14ac:dyDescent="0.25">
      <c r="E8936" s="135"/>
      <c r="F8936" s="135"/>
      <c r="G8936" s="135"/>
      <c r="H8936" s="135"/>
      <c r="I8936" s="135"/>
    </row>
    <row r="8937" spans="5:9" x14ac:dyDescent="0.25">
      <c r="E8937" s="135"/>
      <c r="F8937" s="135"/>
      <c r="G8937" s="135"/>
      <c r="H8937" s="135"/>
      <c r="I8937" s="135"/>
    </row>
    <row r="8938" spans="5:9" x14ac:dyDescent="0.25">
      <c r="E8938" s="135"/>
      <c r="F8938" s="135"/>
      <c r="G8938" s="135"/>
      <c r="H8938" s="135"/>
      <c r="I8938" s="135"/>
    </row>
    <row r="8939" spans="5:9" x14ac:dyDescent="0.25">
      <c r="E8939" s="135"/>
      <c r="F8939" s="135"/>
      <c r="G8939" s="135"/>
      <c r="H8939" s="135"/>
      <c r="I8939" s="135"/>
    </row>
    <row r="8940" spans="5:9" x14ac:dyDescent="0.25">
      <c r="E8940" s="135"/>
      <c r="F8940" s="135"/>
      <c r="G8940" s="135"/>
      <c r="H8940" s="135"/>
      <c r="I8940" s="135"/>
    </row>
    <row r="8941" spans="5:9" x14ac:dyDescent="0.25">
      <c r="E8941" s="135"/>
      <c r="F8941" s="135"/>
      <c r="G8941" s="135"/>
      <c r="H8941" s="135"/>
      <c r="I8941" s="135"/>
    </row>
    <row r="8942" spans="5:9" x14ac:dyDescent="0.25">
      <c r="E8942" s="135"/>
      <c r="F8942" s="135"/>
      <c r="G8942" s="135"/>
      <c r="H8942" s="135"/>
      <c r="I8942" s="135"/>
    </row>
    <row r="8943" spans="5:9" x14ac:dyDescent="0.25">
      <c r="E8943" s="135"/>
      <c r="F8943" s="135"/>
      <c r="G8943" s="135"/>
      <c r="H8943" s="135"/>
      <c r="I8943" s="135"/>
    </row>
    <row r="8944" spans="5:9" x14ac:dyDescent="0.25">
      <c r="E8944" s="135"/>
      <c r="F8944" s="135"/>
      <c r="G8944" s="135"/>
      <c r="H8944" s="135"/>
      <c r="I8944" s="135"/>
    </row>
    <row r="8945" spans="5:9" x14ac:dyDescent="0.25">
      <c r="E8945" s="135"/>
      <c r="F8945" s="135"/>
      <c r="G8945" s="135"/>
      <c r="H8945" s="135"/>
      <c r="I8945" s="135"/>
    </row>
    <row r="8946" spans="5:9" x14ac:dyDescent="0.25">
      <c r="E8946" s="135"/>
      <c r="F8946" s="135"/>
      <c r="G8946" s="135"/>
      <c r="H8946" s="135"/>
      <c r="I8946" s="135"/>
    </row>
    <row r="8947" spans="5:9" x14ac:dyDescent="0.25">
      <c r="E8947" s="135"/>
      <c r="F8947" s="135"/>
      <c r="G8947" s="135"/>
      <c r="H8947" s="135"/>
      <c r="I8947" s="135"/>
    </row>
    <row r="8948" spans="5:9" x14ac:dyDescent="0.25">
      <c r="E8948" s="135"/>
      <c r="F8948" s="135"/>
      <c r="G8948" s="135"/>
      <c r="H8948" s="135"/>
      <c r="I8948" s="135"/>
    </row>
    <row r="8949" spans="5:9" x14ac:dyDescent="0.25">
      <c r="E8949" s="135"/>
      <c r="F8949" s="135"/>
      <c r="G8949" s="135"/>
      <c r="H8949" s="135"/>
      <c r="I8949" s="135"/>
    </row>
    <row r="8950" spans="5:9" x14ac:dyDescent="0.25">
      <c r="E8950" s="135"/>
      <c r="F8950" s="135"/>
      <c r="G8950" s="135"/>
      <c r="H8950" s="135"/>
      <c r="I8950" s="135"/>
    </row>
    <row r="8951" spans="5:9" x14ac:dyDescent="0.25">
      <c r="E8951" s="135"/>
      <c r="F8951" s="135"/>
      <c r="G8951" s="135"/>
      <c r="H8951" s="135"/>
      <c r="I8951" s="135"/>
    </row>
    <row r="8952" spans="5:9" x14ac:dyDescent="0.25">
      <c r="E8952" s="135"/>
      <c r="F8952" s="135"/>
      <c r="G8952" s="135"/>
      <c r="H8952" s="135"/>
      <c r="I8952" s="135"/>
    </row>
    <row r="8953" spans="5:9" x14ac:dyDescent="0.25">
      <c r="E8953" s="135"/>
      <c r="F8953" s="135"/>
      <c r="G8953" s="135"/>
      <c r="H8953" s="135"/>
      <c r="I8953" s="135"/>
    </row>
    <row r="8954" spans="5:9" x14ac:dyDescent="0.25">
      <c r="E8954" s="135"/>
      <c r="F8954" s="135"/>
      <c r="G8954" s="135"/>
      <c r="H8954" s="135"/>
      <c r="I8954" s="135"/>
    </row>
    <row r="8955" spans="5:9" x14ac:dyDescent="0.25">
      <c r="E8955" s="135"/>
      <c r="F8955" s="135"/>
      <c r="G8955" s="135"/>
      <c r="H8955" s="135"/>
      <c r="I8955" s="135"/>
    </row>
    <row r="8956" spans="5:9" x14ac:dyDescent="0.25">
      <c r="E8956" s="135"/>
      <c r="F8956" s="135"/>
      <c r="G8956" s="135"/>
      <c r="H8956" s="135"/>
      <c r="I8956" s="135"/>
    </row>
    <row r="8957" spans="5:9" x14ac:dyDescent="0.25">
      <c r="E8957" s="135"/>
      <c r="F8957" s="135"/>
      <c r="G8957" s="135"/>
      <c r="H8957" s="135"/>
      <c r="I8957" s="135"/>
    </row>
    <row r="8958" spans="5:9" x14ac:dyDescent="0.25">
      <c r="E8958" s="135"/>
      <c r="F8958" s="135"/>
      <c r="G8958" s="135"/>
      <c r="H8958" s="135"/>
      <c r="I8958" s="135"/>
    </row>
    <row r="8959" spans="5:9" x14ac:dyDescent="0.25">
      <c r="E8959" s="135"/>
      <c r="F8959" s="135"/>
      <c r="G8959" s="135"/>
      <c r="H8959" s="135"/>
      <c r="I8959" s="135"/>
    </row>
    <row r="8960" spans="5:9" x14ac:dyDescent="0.25">
      <c r="E8960" s="135"/>
      <c r="F8960" s="135"/>
      <c r="G8960" s="135"/>
      <c r="H8960" s="135"/>
      <c r="I8960" s="135"/>
    </row>
    <row r="8961" spans="5:9" x14ac:dyDescent="0.25">
      <c r="E8961" s="135"/>
      <c r="F8961" s="135"/>
      <c r="G8961" s="135"/>
      <c r="H8961" s="135"/>
      <c r="I8961" s="135"/>
    </row>
    <row r="8962" spans="5:9" x14ac:dyDescent="0.25">
      <c r="E8962" s="135"/>
      <c r="F8962" s="135"/>
      <c r="G8962" s="135"/>
      <c r="H8962" s="135"/>
      <c r="I8962" s="135"/>
    </row>
    <row r="8963" spans="5:9" x14ac:dyDescent="0.25">
      <c r="E8963" s="135"/>
      <c r="F8963" s="135"/>
      <c r="G8963" s="135"/>
      <c r="H8963" s="135"/>
      <c r="I8963" s="135"/>
    </row>
    <row r="8964" spans="5:9" x14ac:dyDescent="0.25">
      <c r="E8964" s="135"/>
      <c r="F8964" s="135"/>
      <c r="G8964" s="135"/>
      <c r="H8964" s="135"/>
      <c r="I8964" s="135"/>
    </row>
    <row r="8965" spans="5:9" x14ac:dyDescent="0.25">
      <c r="E8965" s="135"/>
      <c r="F8965" s="135"/>
      <c r="G8965" s="135"/>
      <c r="H8965" s="135"/>
      <c r="I8965" s="135"/>
    </row>
    <row r="8966" spans="5:9" x14ac:dyDescent="0.25">
      <c r="E8966" s="135"/>
      <c r="F8966" s="135"/>
      <c r="G8966" s="135"/>
      <c r="H8966" s="135"/>
      <c r="I8966" s="135"/>
    </row>
    <row r="8967" spans="5:9" x14ac:dyDescent="0.25">
      <c r="E8967" s="135"/>
      <c r="F8967" s="135"/>
      <c r="G8967" s="135"/>
      <c r="H8967" s="135"/>
      <c r="I8967" s="135"/>
    </row>
    <row r="8968" spans="5:9" x14ac:dyDescent="0.25">
      <c r="E8968" s="135"/>
      <c r="F8968" s="135"/>
      <c r="G8968" s="135"/>
      <c r="H8968" s="135"/>
      <c r="I8968" s="135"/>
    </row>
    <row r="8969" spans="5:9" x14ac:dyDescent="0.25">
      <c r="E8969" s="135"/>
      <c r="F8969" s="135"/>
      <c r="G8969" s="135"/>
      <c r="H8969" s="135"/>
      <c r="I8969" s="135"/>
    </row>
    <row r="8970" spans="5:9" x14ac:dyDescent="0.25">
      <c r="E8970" s="135"/>
      <c r="F8970" s="135"/>
      <c r="G8970" s="135"/>
      <c r="H8970" s="135"/>
      <c r="I8970" s="135"/>
    </row>
    <row r="8971" spans="5:9" x14ac:dyDescent="0.25">
      <c r="E8971" s="135"/>
      <c r="F8971" s="135"/>
      <c r="G8971" s="135"/>
      <c r="H8971" s="135"/>
      <c r="I8971" s="135"/>
    </row>
    <row r="8972" spans="5:9" x14ac:dyDescent="0.25">
      <c r="E8972" s="135"/>
      <c r="F8972" s="135"/>
      <c r="G8972" s="135"/>
      <c r="H8972" s="135"/>
      <c r="I8972" s="135"/>
    </row>
    <row r="8973" spans="5:9" x14ac:dyDescent="0.25">
      <c r="E8973" s="135"/>
      <c r="F8973" s="135"/>
      <c r="G8973" s="135"/>
      <c r="H8973" s="135"/>
      <c r="I8973" s="135"/>
    </row>
    <row r="8974" spans="5:9" x14ac:dyDescent="0.25">
      <c r="E8974" s="135"/>
      <c r="F8974" s="135"/>
      <c r="G8974" s="135"/>
      <c r="H8974" s="135"/>
      <c r="I8974" s="135"/>
    </row>
    <row r="8975" spans="5:9" x14ac:dyDescent="0.25">
      <c r="E8975" s="135"/>
      <c r="F8975" s="135"/>
      <c r="G8975" s="135"/>
      <c r="H8975" s="135"/>
      <c r="I8975" s="135"/>
    </row>
    <row r="8976" spans="5:9" x14ac:dyDescent="0.25">
      <c r="E8976" s="135"/>
      <c r="F8976" s="135"/>
      <c r="G8976" s="135"/>
      <c r="H8976" s="135"/>
      <c r="I8976" s="135"/>
    </row>
    <row r="8977" spans="5:9" x14ac:dyDescent="0.25">
      <c r="E8977" s="135"/>
      <c r="F8977" s="135"/>
      <c r="G8977" s="135"/>
      <c r="H8977" s="135"/>
      <c r="I8977" s="135"/>
    </row>
    <row r="8978" spans="5:9" x14ac:dyDescent="0.25">
      <c r="E8978" s="135"/>
      <c r="F8978" s="135"/>
      <c r="G8978" s="135"/>
      <c r="H8978" s="135"/>
      <c r="I8978" s="135"/>
    </row>
    <row r="8979" spans="5:9" x14ac:dyDescent="0.25">
      <c r="E8979" s="135"/>
      <c r="F8979" s="135"/>
      <c r="G8979" s="135"/>
      <c r="H8979" s="135"/>
      <c r="I8979" s="135"/>
    </row>
    <row r="8980" spans="5:9" x14ac:dyDescent="0.25">
      <c r="E8980" s="135"/>
      <c r="F8980" s="135"/>
      <c r="G8980" s="135"/>
      <c r="H8980" s="135"/>
      <c r="I8980" s="135"/>
    </row>
    <row r="8981" spans="5:9" x14ac:dyDescent="0.25">
      <c r="E8981" s="135"/>
      <c r="F8981" s="135"/>
      <c r="G8981" s="135"/>
      <c r="H8981" s="135"/>
      <c r="I8981" s="135"/>
    </row>
    <row r="8982" spans="5:9" x14ac:dyDescent="0.25">
      <c r="E8982" s="135"/>
      <c r="F8982" s="135"/>
      <c r="G8982" s="135"/>
      <c r="H8982" s="135"/>
      <c r="I8982" s="135"/>
    </row>
    <row r="8983" spans="5:9" x14ac:dyDescent="0.25">
      <c r="E8983" s="135"/>
      <c r="F8983" s="135"/>
      <c r="G8983" s="135"/>
      <c r="H8983" s="135"/>
      <c r="I8983" s="135"/>
    </row>
    <row r="8984" spans="5:9" x14ac:dyDescent="0.25">
      <c r="E8984" s="135"/>
      <c r="F8984" s="135"/>
      <c r="G8984" s="135"/>
      <c r="H8984" s="135"/>
      <c r="I8984" s="135"/>
    </row>
    <row r="8985" spans="5:9" x14ac:dyDescent="0.25">
      <c r="E8985" s="135"/>
      <c r="F8985" s="135"/>
      <c r="G8985" s="135"/>
      <c r="H8985" s="135"/>
      <c r="I8985" s="135"/>
    </row>
    <row r="8986" spans="5:9" x14ac:dyDescent="0.25">
      <c r="E8986" s="135"/>
      <c r="F8986" s="135"/>
      <c r="G8986" s="135"/>
      <c r="H8986" s="135"/>
      <c r="I8986" s="135"/>
    </row>
    <row r="8987" spans="5:9" x14ac:dyDescent="0.25">
      <c r="E8987" s="135"/>
      <c r="F8987" s="135"/>
      <c r="G8987" s="135"/>
      <c r="H8987" s="135"/>
      <c r="I8987" s="135"/>
    </row>
    <row r="8988" spans="5:9" x14ac:dyDescent="0.25">
      <c r="E8988" s="135"/>
      <c r="F8988" s="135"/>
      <c r="G8988" s="135"/>
      <c r="H8988" s="135"/>
      <c r="I8988" s="135"/>
    </row>
    <row r="8989" spans="5:9" x14ac:dyDescent="0.25">
      <c r="E8989" s="135"/>
      <c r="F8989" s="135"/>
      <c r="G8989" s="135"/>
      <c r="H8989" s="135"/>
      <c r="I8989" s="135"/>
    </row>
    <row r="8990" spans="5:9" x14ac:dyDescent="0.25">
      <c r="E8990" s="135"/>
      <c r="F8990" s="135"/>
      <c r="G8990" s="135"/>
      <c r="H8990" s="135"/>
      <c r="I8990" s="135"/>
    </row>
    <row r="8991" spans="5:9" x14ac:dyDescent="0.25">
      <c r="E8991" s="135"/>
      <c r="F8991" s="135"/>
      <c r="G8991" s="135"/>
      <c r="H8991" s="135"/>
      <c r="I8991" s="135"/>
    </row>
    <row r="8992" spans="5:9" x14ac:dyDescent="0.25">
      <c r="E8992" s="135"/>
      <c r="F8992" s="135"/>
      <c r="G8992" s="135"/>
      <c r="H8992" s="135"/>
      <c r="I8992" s="135"/>
    </row>
    <row r="8993" spans="5:9" x14ac:dyDescent="0.25">
      <c r="E8993" s="135"/>
      <c r="F8993" s="135"/>
      <c r="G8993" s="135"/>
      <c r="H8993" s="135"/>
      <c r="I8993" s="135"/>
    </row>
    <row r="8994" spans="5:9" x14ac:dyDescent="0.25">
      <c r="E8994" s="135"/>
      <c r="F8994" s="135"/>
      <c r="G8994" s="135"/>
      <c r="H8994" s="135"/>
      <c r="I8994" s="135"/>
    </row>
    <row r="8995" spans="5:9" x14ac:dyDescent="0.25">
      <c r="E8995" s="135"/>
      <c r="F8995" s="135"/>
      <c r="G8995" s="135"/>
      <c r="H8995" s="135"/>
      <c r="I8995" s="135"/>
    </row>
    <row r="8996" spans="5:9" x14ac:dyDescent="0.25">
      <c r="E8996" s="135"/>
      <c r="F8996" s="135"/>
      <c r="G8996" s="135"/>
      <c r="H8996" s="135"/>
      <c r="I8996" s="135"/>
    </row>
    <row r="8997" spans="5:9" x14ac:dyDescent="0.25">
      <c r="E8997" s="135"/>
      <c r="F8997" s="135"/>
      <c r="G8997" s="135"/>
      <c r="H8997" s="135"/>
      <c r="I8997" s="135"/>
    </row>
    <row r="8998" spans="5:9" x14ac:dyDescent="0.25">
      <c r="E8998" s="135"/>
      <c r="F8998" s="135"/>
      <c r="G8998" s="135"/>
      <c r="H8998" s="135"/>
      <c r="I8998" s="135"/>
    </row>
    <row r="8999" spans="5:9" x14ac:dyDescent="0.25">
      <c r="E8999" s="135"/>
      <c r="F8999" s="135"/>
      <c r="G8999" s="135"/>
      <c r="H8999" s="135"/>
      <c r="I8999" s="135"/>
    </row>
    <row r="9000" spans="5:9" x14ac:dyDescent="0.25">
      <c r="E9000" s="135"/>
      <c r="F9000" s="135"/>
      <c r="G9000" s="135"/>
      <c r="H9000" s="135"/>
      <c r="I9000" s="135"/>
    </row>
    <row r="9001" spans="5:9" x14ac:dyDescent="0.25">
      <c r="E9001" s="135"/>
      <c r="F9001" s="135"/>
      <c r="G9001" s="135"/>
      <c r="H9001" s="135"/>
      <c r="I9001" s="135"/>
    </row>
    <row r="9002" spans="5:9" x14ac:dyDescent="0.25">
      <c r="E9002" s="135"/>
      <c r="F9002" s="135"/>
      <c r="G9002" s="135"/>
      <c r="H9002" s="135"/>
      <c r="I9002" s="135"/>
    </row>
    <row r="9003" spans="5:9" x14ac:dyDescent="0.25">
      <c r="E9003" s="135"/>
      <c r="F9003" s="135"/>
      <c r="G9003" s="135"/>
      <c r="H9003" s="135"/>
      <c r="I9003" s="135"/>
    </row>
    <row r="9004" spans="5:9" x14ac:dyDescent="0.25">
      <c r="E9004" s="135"/>
      <c r="F9004" s="135"/>
      <c r="G9004" s="135"/>
      <c r="H9004" s="135"/>
      <c r="I9004" s="135"/>
    </row>
    <row r="9005" spans="5:9" x14ac:dyDescent="0.25">
      <c r="E9005" s="135"/>
      <c r="F9005" s="135"/>
      <c r="G9005" s="135"/>
      <c r="H9005" s="135"/>
      <c r="I9005" s="135"/>
    </row>
    <row r="9006" spans="5:9" x14ac:dyDescent="0.25">
      <c r="E9006" s="135"/>
      <c r="F9006" s="135"/>
      <c r="G9006" s="135"/>
      <c r="H9006" s="135"/>
      <c r="I9006" s="135"/>
    </row>
    <row r="9007" spans="5:9" x14ac:dyDescent="0.25">
      <c r="E9007" s="135"/>
      <c r="F9007" s="135"/>
      <c r="G9007" s="135"/>
      <c r="H9007" s="135"/>
      <c r="I9007" s="135"/>
    </row>
    <row r="9008" spans="5:9" x14ac:dyDescent="0.25">
      <c r="E9008" s="135"/>
      <c r="F9008" s="135"/>
      <c r="G9008" s="135"/>
      <c r="H9008" s="135"/>
      <c r="I9008" s="135"/>
    </row>
    <row r="9009" spans="5:9" x14ac:dyDescent="0.25">
      <c r="E9009" s="135"/>
      <c r="F9009" s="135"/>
      <c r="G9009" s="135"/>
      <c r="H9009" s="135"/>
      <c r="I9009" s="135"/>
    </row>
    <row r="9010" spans="5:9" x14ac:dyDescent="0.25">
      <c r="E9010" s="135"/>
      <c r="F9010" s="135"/>
      <c r="G9010" s="135"/>
      <c r="H9010" s="135"/>
      <c r="I9010" s="135"/>
    </row>
    <row r="9011" spans="5:9" x14ac:dyDescent="0.25">
      <c r="E9011" s="135"/>
      <c r="F9011" s="135"/>
      <c r="G9011" s="135"/>
      <c r="H9011" s="135"/>
      <c r="I9011" s="135"/>
    </row>
    <row r="9012" spans="5:9" x14ac:dyDescent="0.25">
      <c r="E9012" s="135"/>
      <c r="F9012" s="135"/>
      <c r="G9012" s="135"/>
      <c r="H9012" s="135"/>
      <c r="I9012" s="135"/>
    </row>
    <row r="9013" spans="5:9" x14ac:dyDescent="0.25">
      <c r="E9013" s="135"/>
      <c r="F9013" s="135"/>
      <c r="G9013" s="135"/>
      <c r="H9013" s="135"/>
      <c r="I9013" s="135"/>
    </row>
    <row r="9014" spans="5:9" x14ac:dyDescent="0.25">
      <c r="E9014" s="135"/>
      <c r="F9014" s="135"/>
      <c r="G9014" s="135"/>
      <c r="H9014" s="135"/>
      <c r="I9014" s="135"/>
    </row>
    <row r="9015" spans="5:9" x14ac:dyDescent="0.25">
      <c r="E9015" s="135"/>
      <c r="F9015" s="135"/>
      <c r="G9015" s="135"/>
      <c r="H9015" s="135"/>
      <c r="I9015" s="135"/>
    </row>
    <row r="9016" spans="5:9" x14ac:dyDescent="0.25">
      <c r="E9016" s="135"/>
      <c r="F9016" s="135"/>
      <c r="G9016" s="135"/>
      <c r="H9016" s="135"/>
      <c r="I9016" s="135"/>
    </row>
    <row r="9017" spans="5:9" x14ac:dyDescent="0.25">
      <c r="E9017" s="135"/>
      <c r="F9017" s="135"/>
      <c r="G9017" s="135"/>
      <c r="H9017" s="135"/>
      <c r="I9017" s="135"/>
    </row>
    <row r="9018" spans="5:9" x14ac:dyDescent="0.25">
      <c r="E9018" s="135"/>
      <c r="F9018" s="135"/>
      <c r="G9018" s="135"/>
      <c r="H9018" s="135"/>
      <c r="I9018" s="135"/>
    </row>
    <row r="9019" spans="5:9" x14ac:dyDescent="0.25">
      <c r="E9019" s="135"/>
      <c r="F9019" s="135"/>
      <c r="G9019" s="135"/>
      <c r="H9019" s="135"/>
      <c r="I9019" s="135"/>
    </row>
    <row r="9020" spans="5:9" x14ac:dyDescent="0.25">
      <c r="E9020" s="135"/>
      <c r="F9020" s="135"/>
      <c r="G9020" s="135"/>
      <c r="H9020" s="135"/>
      <c r="I9020" s="135"/>
    </row>
    <row r="9021" spans="5:9" x14ac:dyDescent="0.25">
      <c r="E9021" s="135"/>
      <c r="F9021" s="135"/>
      <c r="G9021" s="135"/>
      <c r="H9021" s="135"/>
      <c r="I9021" s="135"/>
    </row>
    <row r="9022" spans="5:9" x14ac:dyDescent="0.25">
      <c r="E9022" s="135"/>
      <c r="F9022" s="135"/>
      <c r="G9022" s="135"/>
      <c r="H9022" s="135"/>
      <c r="I9022" s="135"/>
    </row>
    <row r="9023" spans="5:9" x14ac:dyDescent="0.25">
      <c r="E9023" s="135"/>
      <c r="F9023" s="135"/>
      <c r="G9023" s="135"/>
      <c r="H9023" s="135"/>
      <c r="I9023" s="135"/>
    </row>
    <row r="9024" spans="5:9" x14ac:dyDescent="0.25">
      <c r="E9024" s="135"/>
      <c r="F9024" s="135"/>
      <c r="G9024" s="135"/>
      <c r="H9024" s="135"/>
      <c r="I9024" s="135"/>
    </row>
    <row r="9025" spans="5:9" x14ac:dyDescent="0.25">
      <c r="E9025" s="135"/>
      <c r="F9025" s="135"/>
      <c r="G9025" s="135"/>
      <c r="H9025" s="135"/>
      <c r="I9025" s="135"/>
    </row>
    <row r="9026" spans="5:9" x14ac:dyDescent="0.25">
      <c r="E9026" s="135"/>
      <c r="F9026" s="135"/>
      <c r="G9026" s="135"/>
      <c r="H9026" s="135"/>
      <c r="I9026" s="135"/>
    </row>
    <row r="9027" spans="5:9" x14ac:dyDescent="0.25">
      <c r="E9027" s="135"/>
      <c r="F9027" s="135"/>
      <c r="G9027" s="135"/>
      <c r="H9027" s="135"/>
      <c r="I9027" s="135"/>
    </row>
    <row r="9028" spans="5:9" x14ac:dyDescent="0.25">
      <c r="E9028" s="135"/>
      <c r="F9028" s="135"/>
      <c r="G9028" s="135"/>
      <c r="H9028" s="135"/>
      <c r="I9028" s="135"/>
    </row>
    <row r="9029" spans="5:9" x14ac:dyDescent="0.25">
      <c r="E9029" s="135"/>
      <c r="F9029" s="135"/>
      <c r="G9029" s="135"/>
      <c r="H9029" s="135"/>
      <c r="I9029" s="135"/>
    </row>
    <row r="9030" spans="5:9" x14ac:dyDescent="0.25">
      <c r="E9030" s="135"/>
      <c r="F9030" s="135"/>
      <c r="G9030" s="135"/>
      <c r="H9030" s="135"/>
      <c r="I9030" s="135"/>
    </row>
    <row r="9031" spans="5:9" x14ac:dyDescent="0.25">
      <c r="E9031" s="135"/>
      <c r="F9031" s="135"/>
      <c r="G9031" s="135"/>
      <c r="H9031" s="135"/>
      <c r="I9031" s="135"/>
    </row>
    <row r="9032" spans="5:9" x14ac:dyDescent="0.25">
      <c r="E9032" s="135"/>
      <c r="F9032" s="135"/>
      <c r="G9032" s="135"/>
      <c r="H9032" s="135"/>
      <c r="I9032" s="135"/>
    </row>
    <row r="9033" spans="5:9" x14ac:dyDescent="0.25">
      <c r="E9033" s="135"/>
      <c r="F9033" s="135"/>
      <c r="G9033" s="135"/>
      <c r="H9033" s="135"/>
      <c r="I9033" s="135"/>
    </row>
    <row r="9034" spans="5:9" x14ac:dyDescent="0.25">
      <c r="E9034" s="135"/>
      <c r="F9034" s="135"/>
      <c r="G9034" s="135"/>
      <c r="H9034" s="135"/>
      <c r="I9034" s="135"/>
    </row>
    <row r="9035" spans="5:9" x14ac:dyDescent="0.25">
      <c r="E9035" s="135"/>
      <c r="F9035" s="135"/>
      <c r="G9035" s="135"/>
      <c r="H9035" s="135"/>
      <c r="I9035" s="135"/>
    </row>
    <row r="9036" spans="5:9" x14ac:dyDescent="0.25">
      <c r="E9036" s="135"/>
      <c r="F9036" s="135"/>
      <c r="G9036" s="135"/>
      <c r="H9036" s="135"/>
      <c r="I9036" s="135"/>
    </row>
    <row r="9037" spans="5:9" x14ac:dyDescent="0.25">
      <c r="E9037" s="135"/>
      <c r="F9037" s="135"/>
      <c r="G9037" s="135"/>
      <c r="H9037" s="135"/>
      <c r="I9037" s="135"/>
    </row>
    <row r="9038" spans="5:9" x14ac:dyDescent="0.25">
      <c r="E9038" s="135"/>
      <c r="F9038" s="135"/>
      <c r="G9038" s="135"/>
      <c r="H9038" s="135"/>
      <c r="I9038" s="135"/>
    </row>
    <row r="9039" spans="5:9" x14ac:dyDescent="0.25">
      <c r="E9039" s="135"/>
      <c r="F9039" s="135"/>
      <c r="G9039" s="135"/>
      <c r="H9039" s="135"/>
      <c r="I9039" s="135"/>
    </row>
    <row r="9040" spans="5:9" x14ac:dyDescent="0.25">
      <c r="E9040" s="135"/>
      <c r="F9040" s="135"/>
      <c r="G9040" s="135"/>
      <c r="H9040" s="135"/>
      <c r="I9040" s="135"/>
    </row>
    <row r="9041" spans="5:9" x14ac:dyDescent="0.25">
      <c r="E9041" s="135"/>
      <c r="F9041" s="135"/>
      <c r="G9041" s="135"/>
      <c r="H9041" s="135"/>
      <c r="I9041" s="135"/>
    </row>
    <row r="9042" spans="5:9" x14ac:dyDescent="0.25">
      <c r="E9042" s="135"/>
      <c r="F9042" s="135"/>
      <c r="G9042" s="135"/>
      <c r="H9042" s="135"/>
      <c r="I9042" s="135"/>
    </row>
    <row r="9043" spans="5:9" x14ac:dyDescent="0.25">
      <c r="E9043" s="135"/>
      <c r="F9043" s="135"/>
      <c r="G9043" s="135"/>
      <c r="H9043" s="135"/>
      <c r="I9043" s="135"/>
    </row>
    <row r="9044" spans="5:9" x14ac:dyDescent="0.25">
      <c r="E9044" s="135"/>
      <c r="F9044" s="135"/>
      <c r="G9044" s="135"/>
      <c r="H9044" s="135"/>
      <c r="I9044" s="135"/>
    </row>
    <row r="9045" spans="5:9" x14ac:dyDescent="0.25">
      <c r="E9045" s="135"/>
      <c r="F9045" s="135"/>
      <c r="G9045" s="135"/>
      <c r="H9045" s="135"/>
      <c r="I9045" s="135"/>
    </row>
    <row r="9046" spans="5:9" x14ac:dyDescent="0.25">
      <c r="E9046" s="135"/>
      <c r="F9046" s="135"/>
      <c r="G9046" s="135"/>
      <c r="H9046" s="135"/>
      <c r="I9046" s="135"/>
    </row>
    <row r="9047" spans="5:9" x14ac:dyDescent="0.25">
      <c r="E9047" s="135"/>
      <c r="F9047" s="135"/>
      <c r="G9047" s="135"/>
      <c r="H9047" s="135"/>
      <c r="I9047" s="135"/>
    </row>
    <row r="9048" spans="5:9" x14ac:dyDescent="0.25">
      <c r="E9048" s="135"/>
      <c r="F9048" s="135"/>
      <c r="G9048" s="135"/>
      <c r="H9048" s="135"/>
      <c r="I9048" s="135"/>
    </row>
    <row r="9049" spans="5:9" x14ac:dyDescent="0.25">
      <c r="E9049" s="135"/>
      <c r="F9049" s="135"/>
      <c r="G9049" s="135"/>
      <c r="H9049" s="135"/>
      <c r="I9049" s="135"/>
    </row>
    <row r="9050" spans="5:9" x14ac:dyDescent="0.25">
      <c r="E9050" s="135"/>
      <c r="F9050" s="135"/>
      <c r="G9050" s="135"/>
      <c r="H9050" s="135"/>
      <c r="I9050" s="135"/>
    </row>
    <row r="9051" spans="5:9" x14ac:dyDescent="0.25">
      <c r="E9051" s="135"/>
      <c r="F9051" s="135"/>
      <c r="G9051" s="135"/>
      <c r="H9051" s="135"/>
      <c r="I9051" s="135"/>
    </row>
    <row r="9052" spans="5:9" x14ac:dyDescent="0.25">
      <c r="E9052" s="135"/>
      <c r="F9052" s="135"/>
      <c r="G9052" s="135"/>
      <c r="H9052" s="135"/>
      <c r="I9052" s="135"/>
    </row>
    <row r="9053" spans="5:9" x14ac:dyDescent="0.25">
      <c r="E9053" s="135"/>
      <c r="F9053" s="135"/>
      <c r="G9053" s="135"/>
      <c r="H9053" s="135"/>
      <c r="I9053" s="135"/>
    </row>
    <row r="9054" spans="5:9" x14ac:dyDescent="0.25">
      <c r="E9054" s="135"/>
      <c r="F9054" s="135"/>
      <c r="G9054" s="135"/>
      <c r="H9054" s="135"/>
      <c r="I9054" s="135"/>
    </row>
    <row r="9055" spans="5:9" x14ac:dyDescent="0.25">
      <c r="E9055" s="135"/>
      <c r="F9055" s="135"/>
      <c r="G9055" s="135"/>
      <c r="H9055" s="135"/>
      <c r="I9055" s="135"/>
    </row>
    <row r="9056" spans="5:9" x14ac:dyDescent="0.25">
      <c r="E9056" s="135"/>
      <c r="F9056" s="135"/>
      <c r="G9056" s="135"/>
      <c r="H9056" s="135"/>
      <c r="I9056" s="135"/>
    </row>
    <row r="9057" spans="5:9" x14ac:dyDescent="0.25">
      <c r="E9057" s="135"/>
      <c r="F9057" s="135"/>
      <c r="G9057" s="135"/>
      <c r="H9057" s="135"/>
      <c r="I9057" s="135"/>
    </row>
    <row r="9058" spans="5:9" x14ac:dyDescent="0.25">
      <c r="E9058" s="135"/>
      <c r="F9058" s="135"/>
      <c r="G9058" s="135"/>
      <c r="H9058" s="135"/>
      <c r="I9058" s="135"/>
    </row>
    <row r="9059" spans="5:9" x14ac:dyDescent="0.25">
      <c r="E9059" s="135"/>
      <c r="F9059" s="135"/>
      <c r="G9059" s="135"/>
      <c r="H9059" s="135"/>
      <c r="I9059" s="135"/>
    </row>
    <row r="9060" spans="5:9" x14ac:dyDescent="0.25">
      <c r="E9060" s="135"/>
      <c r="F9060" s="135"/>
      <c r="G9060" s="135"/>
      <c r="H9060" s="135"/>
      <c r="I9060" s="135"/>
    </row>
    <row r="9061" spans="5:9" x14ac:dyDescent="0.25">
      <c r="E9061" s="135"/>
      <c r="F9061" s="135"/>
      <c r="G9061" s="135"/>
      <c r="H9061" s="135"/>
      <c r="I9061" s="135"/>
    </row>
    <row r="9062" spans="5:9" x14ac:dyDescent="0.25">
      <c r="E9062" s="135"/>
      <c r="F9062" s="135"/>
      <c r="G9062" s="135"/>
      <c r="H9062" s="135"/>
      <c r="I9062" s="135"/>
    </row>
    <row r="9063" spans="5:9" x14ac:dyDescent="0.25">
      <c r="E9063" s="135"/>
      <c r="F9063" s="135"/>
      <c r="G9063" s="135"/>
      <c r="H9063" s="135"/>
      <c r="I9063" s="135"/>
    </row>
    <row r="9064" spans="5:9" x14ac:dyDescent="0.25">
      <c r="E9064" s="135"/>
      <c r="F9064" s="135"/>
      <c r="G9064" s="135"/>
      <c r="H9064" s="135"/>
      <c r="I9064" s="135"/>
    </row>
    <row r="9065" spans="5:9" x14ac:dyDescent="0.25">
      <c r="E9065" s="135"/>
      <c r="F9065" s="135"/>
      <c r="G9065" s="135"/>
      <c r="H9065" s="135"/>
      <c r="I9065" s="135"/>
    </row>
    <row r="9066" spans="5:9" x14ac:dyDescent="0.25">
      <c r="E9066" s="135"/>
      <c r="F9066" s="135"/>
      <c r="G9066" s="135"/>
      <c r="H9066" s="135"/>
      <c r="I9066" s="135"/>
    </row>
    <row r="9067" spans="5:9" x14ac:dyDescent="0.25">
      <c r="E9067" s="135"/>
      <c r="F9067" s="135"/>
      <c r="G9067" s="135"/>
      <c r="H9067" s="135"/>
      <c r="I9067" s="135"/>
    </row>
    <row r="9068" spans="5:9" x14ac:dyDescent="0.25">
      <c r="E9068" s="135"/>
      <c r="F9068" s="135"/>
      <c r="G9068" s="135"/>
      <c r="H9068" s="135"/>
      <c r="I9068" s="135"/>
    </row>
    <row r="9069" spans="5:9" x14ac:dyDescent="0.25">
      <c r="E9069" s="135"/>
      <c r="F9069" s="135"/>
      <c r="G9069" s="135"/>
      <c r="H9069" s="135"/>
      <c r="I9069" s="135"/>
    </row>
    <row r="9070" spans="5:9" x14ac:dyDescent="0.25">
      <c r="E9070" s="135"/>
      <c r="F9070" s="135"/>
      <c r="G9070" s="135"/>
      <c r="H9070" s="135"/>
      <c r="I9070" s="135"/>
    </row>
    <row r="9071" spans="5:9" x14ac:dyDescent="0.25">
      <c r="E9071" s="135"/>
      <c r="F9071" s="135"/>
      <c r="G9071" s="135"/>
      <c r="H9071" s="135"/>
      <c r="I9071" s="135"/>
    </row>
    <row r="9072" spans="5:9" x14ac:dyDescent="0.25">
      <c r="E9072" s="135"/>
      <c r="F9072" s="135"/>
      <c r="G9072" s="135"/>
      <c r="H9072" s="135"/>
      <c r="I9072" s="135"/>
    </row>
    <row r="9073" spans="5:9" x14ac:dyDescent="0.25">
      <c r="E9073" s="135"/>
      <c r="F9073" s="135"/>
      <c r="G9073" s="135"/>
      <c r="H9073" s="135"/>
      <c r="I9073" s="135"/>
    </row>
    <row r="9074" spans="5:9" x14ac:dyDescent="0.25">
      <c r="E9074" s="135"/>
      <c r="F9074" s="135"/>
      <c r="G9074" s="135"/>
      <c r="H9074" s="135"/>
      <c r="I9074" s="135"/>
    </row>
    <row r="9075" spans="5:9" x14ac:dyDescent="0.25">
      <c r="E9075" s="135"/>
      <c r="F9075" s="135"/>
      <c r="G9075" s="135"/>
      <c r="H9075" s="135"/>
      <c r="I9075" s="135"/>
    </row>
    <row r="9076" spans="5:9" x14ac:dyDescent="0.25">
      <c r="E9076" s="135"/>
      <c r="F9076" s="135"/>
      <c r="G9076" s="135"/>
      <c r="H9076" s="135"/>
      <c r="I9076" s="135"/>
    </row>
    <row r="9077" spans="5:9" x14ac:dyDescent="0.25">
      <c r="E9077" s="135"/>
      <c r="F9077" s="135"/>
      <c r="G9077" s="135"/>
      <c r="H9077" s="135"/>
      <c r="I9077" s="135"/>
    </row>
    <row r="9078" spans="5:9" x14ac:dyDescent="0.25">
      <c r="E9078" s="135"/>
      <c r="F9078" s="135"/>
      <c r="G9078" s="135"/>
      <c r="H9078" s="135"/>
      <c r="I9078" s="135"/>
    </row>
    <row r="9079" spans="5:9" x14ac:dyDescent="0.25">
      <c r="E9079" s="135"/>
      <c r="F9079" s="135"/>
      <c r="G9079" s="135"/>
      <c r="H9079" s="135"/>
      <c r="I9079" s="135"/>
    </row>
    <row r="9080" spans="5:9" x14ac:dyDescent="0.25">
      <c r="E9080" s="135"/>
      <c r="F9080" s="135"/>
      <c r="G9080" s="135"/>
      <c r="H9080" s="135"/>
      <c r="I9080" s="135"/>
    </row>
    <row r="9081" spans="5:9" x14ac:dyDescent="0.25">
      <c r="E9081" s="135"/>
      <c r="F9081" s="135"/>
      <c r="G9081" s="135"/>
      <c r="H9081" s="135"/>
      <c r="I9081" s="135"/>
    </row>
    <row r="9082" spans="5:9" x14ac:dyDescent="0.25">
      <c r="E9082" s="135"/>
      <c r="F9082" s="135"/>
      <c r="G9082" s="135"/>
      <c r="H9082" s="135"/>
      <c r="I9082" s="135"/>
    </row>
    <row r="9083" spans="5:9" x14ac:dyDescent="0.25">
      <c r="E9083" s="135"/>
      <c r="F9083" s="135"/>
      <c r="G9083" s="135"/>
      <c r="H9083" s="135"/>
      <c r="I9083" s="135"/>
    </row>
    <row r="9084" spans="5:9" x14ac:dyDescent="0.25">
      <c r="E9084" s="135"/>
      <c r="F9084" s="135"/>
      <c r="G9084" s="135"/>
      <c r="H9084" s="135"/>
      <c r="I9084" s="135"/>
    </row>
    <row r="9085" spans="5:9" x14ac:dyDescent="0.25">
      <c r="E9085" s="135"/>
      <c r="F9085" s="135"/>
      <c r="G9085" s="135"/>
      <c r="H9085" s="135"/>
      <c r="I9085" s="135"/>
    </row>
    <row r="9086" spans="5:9" x14ac:dyDescent="0.25">
      <c r="E9086" s="135"/>
      <c r="F9086" s="135"/>
      <c r="G9086" s="135"/>
      <c r="H9086" s="135"/>
      <c r="I9086" s="135"/>
    </row>
    <row r="9087" spans="5:9" x14ac:dyDescent="0.25">
      <c r="E9087" s="135"/>
      <c r="F9087" s="135"/>
      <c r="G9087" s="135"/>
      <c r="H9087" s="135"/>
      <c r="I9087" s="135"/>
    </row>
    <row r="9088" spans="5:9" x14ac:dyDescent="0.25">
      <c r="E9088" s="135"/>
      <c r="F9088" s="135"/>
      <c r="G9088" s="135"/>
      <c r="H9088" s="135"/>
      <c r="I9088" s="135"/>
    </row>
    <row r="9089" spans="5:9" x14ac:dyDescent="0.25">
      <c r="E9089" s="135"/>
      <c r="F9089" s="135"/>
      <c r="G9089" s="135"/>
      <c r="H9089" s="135"/>
      <c r="I9089" s="135"/>
    </row>
    <row r="9090" spans="5:9" x14ac:dyDescent="0.25">
      <c r="E9090" s="135"/>
      <c r="F9090" s="135"/>
      <c r="G9090" s="135"/>
      <c r="H9090" s="135"/>
      <c r="I9090" s="135"/>
    </row>
    <row r="9091" spans="5:9" x14ac:dyDescent="0.25">
      <c r="E9091" s="135"/>
      <c r="F9091" s="135"/>
      <c r="G9091" s="135"/>
      <c r="H9091" s="135"/>
      <c r="I9091" s="135"/>
    </row>
    <row r="9092" spans="5:9" x14ac:dyDescent="0.25">
      <c r="E9092" s="135"/>
      <c r="F9092" s="135"/>
      <c r="G9092" s="135"/>
      <c r="H9092" s="135"/>
      <c r="I9092" s="135"/>
    </row>
    <row r="9093" spans="5:9" x14ac:dyDescent="0.25">
      <c r="E9093" s="135"/>
      <c r="F9093" s="135"/>
      <c r="G9093" s="135"/>
      <c r="H9093" s="135"/>
      <c r="I9093" s="135"/>
    </row>
    <row r="9094" spans="5:9" x14ac:dyDescent="0.25">
      <c r="E9094" s="135"/>
      <c r="F9094" s="135"/>
      <c r="G9094" s="135"/>
      <c r="H9094" s="135"/>
      <c r="I9094" s="135"/>
    </row>
    <row r="9095" spans="5:9" x14ac:dyDescent="0.25">
      <c r="E9095" s="135"/>
      <c r="F9095" s="135"/>
      <c r="G9095" s="135"/>
      <c r="H9095" s="135"/>
      <c r="I9095" s="135"/>
    </row>
    <row r="9096" spans="5:9" x14ac:dyDescent="0.25">
      <c r="E9096" s="135"/>
      <c r="F9096" s="135"/>
      <c r="G9096" s="135"/>
      <c r="H9096" s="135"/>
      <c r="I9096" s="135"/>
    </row>
    <row r="9097" spans="5:9" x14ac:dyDescent="0.25">
      <c r="E9097" s="135"/>
      <c r="F9097" s="135"/>
      <c r="G9097" s="135"/>
      <c r="H9097" s="135"/>
      <c r="I9097" s="135"/>
    </row>
    <row r="9098" spans="5:9" x14ac:dyDescent="0.25">
      <c r="E9098" s="135"/>
      <c r="F9098" s="135"/>
      <c r="G9098" s="135"/>
      <c r="H9098" s="135"/>
      <c r="I9098" s="135"/>
    </row>
    <row r="9099" spans="5:9" x14ac:dyDescent="0.25">
      <c r="E9099" s="135"/>
      <c r="F9099" s="135"/>
      <c r="G9099" s="135"/>
      <c r="H9099" s="135"/>
      <c r="I9099" s="135"/>
    </row>
    <row r="9100" spans="5:9" x14ac:dyDescent="0.25">
      <c r="E9100" s="135"/>
      <c r="F9100" s="135"/>
      <c r="G9100" s="135"/>
      <c r="H9100" s="135"/>
      <c r="I9100" s="135"/>
    </row>
    <row r="9101" spans="5:9" x14ac:dyDescent="0.25">
      <c r="E9101" s="135"/>
      <c r="F9101" s="135"/>
      <c r="G9101" s="135"/>
      <c r="H9101" s="135"/>
      <c r="I9101" s="135"/>
    </row>
    <row r="9102" spans="5:9" x14ac:dyDescent="0.25">
      <c r="E9102" s="135"/>
      <c r="F9102" s="135"/>
      <c r="G9102" s="135"/>
      <c r="H9102" s="135"/>
      <c r="I9102" s="135"/>
    </row>
    <row r="9103" spans="5:9" x14ac:dyDescent="0.25">
      <c r="E9103" s="135"/>
      <c r="F9103" s="135"/>
      <c r="G9103" s="135"/>
      <c r="H9103" s="135"/>
      <c r="I9103" s="135"/>
    </row>
    <row r="9104" spans="5:9" x14ac:dyDescent="0.25">
      <c r="E9104" s="135"/>
      <c r="F9104" s="135"/>
      <c r="G9104" s="135"/>
      <c r="H9104" s="135"/>
      <c r="I9104" s="135"/>
    </row>
    <row r="9105" spans="5:9" x14ac:dyDescent="0.25">
      <c r="E9105" s="135"/>
      <c r="F9105" s="135"/>
      <c r="G9105" s="135"/>
      <c r="H9105" s="135"/>
      <c r="I9105" s="135"/>
    </row>
    <row r="9106" spans="5:9" x14ac:dyDescent="0.25">
      <c r="E9106" s="135"/>
      <c r="F9106" s="135"/>
      <c r="G9106" s="135"/>
      <c r="H9106" s="135"/>
      <c r="I9106" s="135"/>
    </row>
    <row r="9107" spans="5:9" x14ac:dyDescent="0.25">
      <c r="E9107" s="135"/>
      <c r="F9107" s="135"/>
      <c r="G9107" s="135"/>
      <c r="H9107" s="135"/>
      <c r="I9107" s="135"/>
    </row>
    <row r="9108" spans="5:9" x14ac:dyDescent="0.25">
      <c r="E9108" s="135"/>
      <c r="F9108" s="135"/>
      <c r="G9108" s="135"/>
      <c r="H9108" s="135"/>
      <c r="I9108" s="135"/>
    </row>
    <row r="9109" spans="5:9" x14ac:dyDescent="0.25">
      <c r="E9109" s="135"/>
      <c r="F9109" s="135"/>
      <c r="G9109" s="135"/>
      <c r="H9109" s="135"/>
      <c r="I9109" s="135"/>
    </row>
    <row r="9110" spans="5:9" x14ac:dyDescent="0.25">
      <c r="E9110" s="135"/>
      <c r="F9110" s="135"/>
      <c r="G9110" s="135"/>
      <c r="H9110" s="135"/>
      <c r="I9110" s="135"/>
    </row>
    <row r="9111" spans="5:9" x14ac:dyDescent="0.25">
      <c r="E9111" s="135"/>
      <c r="F9111" s="135"/>
      <c r="G9111" s="135"/>
      <c r="H9111" s="135"/>
      <c r="I9111" s="135"/>
    </row>
    <row r="9112" spans="5:9" x14ac:dyDescent="0.25">
      <c r="E9112" s="135"/>
      <c r="F9112" s="135"/>
      <c r="G9112" s="135"/>
      <c r="H9112" s="135"/>
      <c r="I9112" s="135"/>
    </row>
    <row r="9113" spans="5:9" x14ac:dyDescent="0.25">
      <c r="E9113" s="135"/>
      <c r="F9113" s="135"/>
      <c r="G9113" s="135"/>
      <c r="H9113" s="135"/>
      <c r="I9113" s="135"/>
    </row>
    <row r="9114" spans="5:9" x14ac:dyDescent="0.25">
      <c r="E9114" s="135"/>
      <c r="F9114" s="135"/>
      <c r="G9114" s="135"/>
      <c r="H9114" s="135"/>
      <c r="I9114" s="135"/>
    </row>
    <row r="9115" spans="5:9" x14ac:dyDescent="0.25">
      <c r="E9115" s="135"/>
      <c r="F9115" s="135"/>
      <c r="G9115" s="135"/>
      <c r="H9115" s="135"/>
      <c r="I9115" s="135"/>
    </row>
    <row r="9116" spans="5:9" x14ac:dyDescent="0.25">
      <c r="E9116" s="135"/>
      <c r="F9116" s="135"/>
      <c r="G9116" s="135"/>
      <c r="H9116" s="135"/>
      <c r="I9116" s="135"/>
    </row>
    <row r="9117" spans="5:9" x14ac:dyDescent="0.25">
      <c r="E9117" s="135"/>
      <c r="F9117" s="135"/>
      <c r="G9117" s="135"/>
      <c r="H9117" s="135"/>
      <c r="I9117" s="135"/>
    </row>
    <row r="9118" spans="5:9" x14ac:dyDescent="0.25">
      <c r="E9118" s="135"/>
      <c r="F9118" s="135"/>
      <c r="G9118" s="135"/>
      <c r="H9118" s="135"/>
      <c r="I9118" s="135"/>
    </row>
    <row r="9119" spans="5:9" x14ac:dyDescent="0.25">
      <c r="E9119" s="135"/>
      <c r="F9119" s="135"/>
      <c r="G9119" s="135"/>
      <c r="H9119" s="135"/>
      <c r="I9119" s="135"/>
    </row>
    <row r="9120" spans="5:9" x14ac:dyDescent="0.25">
      <c r="E9120" s="135"/>
      <c r="F9120" s="135"/>
      <c r="G9120" s="135"/>
      <c r="H9120" s="135"/>
      <c r="I9120" s="135"/>
    </row>
    <row r="9121" spans="5:9" x14ac:dyDescent="0.25">
      <c r="E9121" s="135"/>
      <c r="F9121" s="135"/>
      <c r="G9121" s="135"/>
      <c r="H9121" s="135"/>
      <c r="I9121" s="135"/>
    </row>
    <row r="9122" spans="5:9" x14ac:dyDescent="0.25">
      <c r="E9122" s="135"/>
      <c r="F9122" s="135"/>
      <c r="G9122" s="135"/>
      <c r="H9122" s="135"/>
      <c r="I9122" s="135"/>
    </row>
    <row r="9123" spans="5:9" x14ac:dyDescent="0.25">
      <c r="E9123" s="135"/>
      <c r="F9123" s="135"/>
      <c r="G9123" s="135"/>
      <c r="H9123" s="135"/>
      <c r="I9123" s="135"/>
    </row>
    <row r="9124" spans="5:9" x14ac:dyDescent="0.25">
      <c r="E9124" s="135"/>
      <c r="F9124" s="135"/>
      <c r="G9124" s="135"/>
      <c r="H9124" s="135"/>
      <c r="I9124" s="135"/>
    </row>
    <row r="9125" spans="5:9" x14ac:dyDescent="0.25">
      <c r="E9125" s="135"/>
      <c r="F9125" s="135"/>
      <c r="G9125" s="135"/>
      <c r="H9125" s="135"/>
      <c r="I9125" s="135"/>
    </row>
    <row r="9126" spans="5:9" x14ac:dyDescent="0.25">
      <c r="E9126" s="135"/>
      <c r="F9126" s="135"/>
      <c r="G9126" s="135"/>
      <c r="H9126" s="135"/>
      <c r="I9126" s="135"/>
    </row>
    <row r="9127" spans="5:9" x14ac:dyDescent="0.25">
      <c r="E9127" s="135"/>
      <c r="F9127" s="135"/>
      <c r="G9127" s="135"/>
      <c r="H9127" s="135"/>
      <c r="I9127" s="135"/>
    </row>
    <row r="9128" spans="5:9" x14ac:dyDescent="0.25">
      <c r="E9128" s="135"/>
      <c r="F9128" s="135"/>
      <c r="G9128" s="135"/>
      <c r="H9128" s="135"/>
      <c r="I9128" s="135"/>
    </row>
    <row r="9129" spans="5:9" x14ac:dyDescent="0.25">
      <c r="E9129" s="135"/>
      <c r="F9129" s="135"/>
      <c r="G9129" s="135"/>
      <c r="H9129" s="135"/>
      <c r="I9129" s="135"/>
    </row>
    <row r="9130" spans="5:9" x14ac:dyDescent="0.25">
      <c r="E9130" s="135"/>
      <c r="F9130" s="135"/>
      <c r="G9130" s="135"/>
      <c r="H9130" s="135"/>
      <c r="I9130" s="135"/>
    </row>
    <row r="9131" spans="5:9" x14ac:dyDescent="0.25">
      <c r="E9131" s="135"/>
      <c r="F9131" s="135"/>
      <c r="G9131" s="135"/>
      <c r="H9131" s="135"/>
      <c r="I9131" s="135"/>
    </row>
    <row r="9132" spans="5:9" x14ac:dyDescent="0.25">
      <c r="E9132" s="135"/>
      <c r="F9132" s="135"/>
      <c r="G9132" s="135"/>
      <c r="H9132" s="135"/>
      <c r="I9132" s="135"/>
    </row>
    <row r="9133" spans="5:9" x14ac:dyDescent="0.25">
      <c r="E9133" s="135"/>
      <c r="F9133" s="135"/>
      <c r="G9133" s="135"/>
      <c r="H9133" s="135"/>
      <c r="I9133" s="135"/>
    </row>
    <row r="9134" spans="5:9" x14ac:dyDescent="0.25">
      <c r="E9134" s="135"/>
      <c r="F9134" s="135"/>
      <c r="G9134" s="135"/>
      <c r="H9134" s="135"/>
      <c r="I9134" s="135"/>
    </row>
    <row r="9135" spans="5:9" x14ac:dyDescent="0.25">
      <c r="E9135" s="135"/>
      <c r="F9135" s="135"/>
      <c r="G9135" s="135"/>
      <c r="H9135" s="135"/>
      <c r="I9135" s="135"/>
    </row>
    <row r="9136" spans="5:9" x14ac:dyDescent="0.25">
      <c r="E9136" s="135"/>
      <c r="F9136" s="135"/>
      <c r="G9136" s="135"/>
      <c r="H9136" s="135"/>
      <c r="I9136" s="135"/>
    </row>
    <row r="9137" spans="5:9" x14ac:dyDescent="0.25">
      <c r="E9137" s="135"/>
      <c r="F9137" s="135"/>
      <c r="G9137" s="135"/>
      <c r="H9137" s="135"/>
      <c r="I9137" s="135"/>
    </row>
    <row r="9138" spans="5:9" x14ac:dyDescent="0.25">
      <c r="E9138" s="135"/>
      <c r="F9138" s="135"/>
      <c r="G9138" s="135"/>
      <c r="H9138" s="135"/>
      <c r="I9138" s="135"/>
    </row>
    <row r="9139" spans="5:9" x14ac:dyDescent="0.25">
      <c r="E9139" s="135"/>
      <c r="F9139" s="135"/>
      <c r="G9139" s="135"/>
      <c r="H9139" s="135"/>
      <c r="I9139" s="135"/>
    </row>
    <row r="9140" spans="5:9" x14ac:dyDescent="0.25">
      <c r="E9140" s="135"/>
      <c r="F9140" s="135"/>
      <c r="G9140" s="135"/>
      <c r="H9140" s="135"/>
      <c r="I9140" s="135"/>
    </row>
    <row r="9141" spans="5:9" x14ac:dyDescent="0.25">
      <c r="E9141" s="135"/>
      <c r="F9141" s="135"/>
      <c r="G9141" s="135"/>
      <c r="H9141" s="135"/>
      <c r="I9141" s="135"/>
    </row>
    <row r="9142" spans="5:9" x14ac:dyDescent="0.25">
      <c r="E9142" s="135"/>
      <c r="F9142" s="135"/>
      <c r="G9142" s="135"/>
      <c r="H9142" s="135"/>
      <c r="I9142" s="135"/>
    </row>
    <row r="9143" spans="5:9" x14ac:dyDescent="0.25">
      <c r="E9143" s="135"/>
      <c r="F9143" s="135"/>
      <c r="G9143" s="135"/>
      <c r="H9143" s="135"/>
      <c r="I9143" s="135"/>
    </row>
    <row r="9144" spans="5:9" x14ac:dyDescent="0.25">
      <c r="E9144" s="135"/>
      <c r="F9144" s="135"/>
      <c r="G9144" s="135"/>
      <c r="H9144" s="135"/>
      <c r="I9144" s="135"/>
    </row>
    <row r="9145" spans="5:9" x14ac:dyDescent="0.25">
      <c r="E9145" s="135"/>
      <c r="F9145" s="135"/>
      <c r="G9145" s="135"/>
      <c r="H9145" s="135"/>
      <c r="I9145" s="135"/>
    </row>
    <row r="9146" spans="5:9" x14ac:dyDescent="0.25">
      <c r="E9146" s="135"/>
      <c r="F9146" s="135"/>
      <c r="G9146" s="135"/>
      <c r="H9146" s="135"/>
      <c r="I9146" s="135"/>
    </row>
    <row r="9147" spans="5:9" x14ac:dyDescent="0.25">
      <c r="E9147" s="135"/>
      <c r="F9147" s="135"/>
      <c r="G9147" s="135"/>
      <c r="H9147" s="135"/>
      <c r="I9147" s="135"/>
    </row>
    <row r="9148" spans="5:9" x14ac:dyDescent="0.25">
      <c r="E9148" s="135"/>
      <c r="F9148" s="135"/>
      <c r="G9148" s="135"/>
      <c r="H9148" s="135"/>
      <c r="I9148" s="135"/>
    </row>
    <row r="9149" spans="5:9" x14ac:dyDescent="0.25">
      <c r="E9149" s="135"/>
      <c r="F9149" s="135"/>
      <c r="G9149" s="135"/>
      <c r="H9149" s="135"/>
      <c r="I9149" s="135"/>
    </row>
    <row r="9150" spans="5:9" x14ac:dyDescent="0.25">
      <c r="E9150" s="135"/>
      <c r="F9150" s="135"/>
      <c r="G9150" s="135"/>
      <c r="H9150" s="135"/>
      <c r="I9150" s="135"/>
    </row>
    <row r="9151" spans="5:9" x14ac:dyDescent="0.25">
      <c r="E9151" s="135"/>
      <c r="F9151" s="135"/>
      <c r="G9151" s="135"/>
      <c r="H9151" s="135"/>
      <c r="I9151" s="135"/>
    </row>
    <row r="9152" spans="5:9" x14ac:dyDescent="0.25">
      <c r="E9152" s="135"/>
      <c r="F9152" s="135"/>
      <c r="G9152" s="135"/>
      <c r="H9152" s="135"/>
      <c r="I9152" s="135"/>
    </row>
    <row r="9153" spans="5:9" x14ac:dyDescent="0.25">
      <c r="E9153" s="135"/>
      <c r="F9153" s="135"/>
      <c r="G9153" s="135"/>
      <c r="H9153" s="135"/>
      <c r="I9153" s="135"/>
    </row>
    <row r="9154" spans="5:9" x14ac:dyDescent="0.25">
      <c r="E9154" s="135"/>
      <c r="F9154" s="135"/>
      <c r="G9154" s="135"/>
      <c r="H9154" s="135"/>
      <c r="I9154" s="135"/>
    </row>
    <row r="9155" spans="5:9" x14ac:dyDescent="0.25">
      <c r="E9155" s="135"/>
      <c r="F9155" s="135"/>
      <c r="G9155" s="135"/>
      <c r="H9155" s="135"/>
      <c r="I9155" s="135"/>
    </row>
    <row r="9156" spans="5:9" x14ac:dyDescent="0.25">
      <c r="E9156" s="135"/>
      <c r="F9156" s="135"/>
      <c r="G9156" s="135"/>
      <c r="H9156" s="135"/>
      <c r="I9156" s="135"/>
    </row>
    <row r="9157" spans="5:9" x14ac:dyDescent="0.25">
      <c r="E9157" s="135"/>
      <c r="F9157" s="135"/>
      <c r="G9157" s="135"/>
      <c r="H9157" s="135"/>
      <c r="I9157" s="135"/>
    </row>
    <row r="9158" spans="5:9" x14ac:dyDescent="0.25">
      <c r="E9158" s="135"/>
      <c r="F9158" s="135"/>
      <c r="G9158" s="135"/>
      <c r="H9158" s="135"/>
      <c r="I9158" s="135"/>
    </row>
    <row r="9159" spans="5:9" x14ac:dyDescent="0.25">
      <c r="E9159" s="135"/>
      <c r="F9159" s="135"/>
      <c r="G9159" s="135"/>
      <c r="H9159" s="135"/>
      <c r="I9159" s="135"/>
    </row>
    <row r="9160" spans="5:9" x14ac:dyDescent="0.25">
      <c r="E9160" s="135"/>
      <c r="F9160" s="135"/>
      <c r="G9160" s="135"/>
      <c r="H9160" s="135"/>
      <c r="I9160" s="135"/>
    </row>
    <row r="9161" spans="5:9" x14ac:dyDescent="0.25">
      <c r="E9161" s="135"/>
      <c r="F9161" s="135"/>
      <c r="G9161" s="135"/>
      <c r="H9161" s="135"/>
      <c r="I9161" s="135"/>
    </row>
    <row r="9162" spans="5:9" x14ac:dyDescent="0.25">
      <c r="E9162" s="135"/>
      <c r="F9162" s="135"/>
      <c r="G9162" s="135"/>
      <c r="H9162" s="135"/>
      <c r="I9162" s="135"/>
    </row>
    <row r="9163" spans="5:9" x14ac:dyDescent="0.25">
      <c r="E9163" s="135"/>
      <c r="F9163" s="135"/>
      <c r="G9163" s="135"/>
      <c r="H9163" s="135"/>
      <c r="I9163" s="135"/>
    </row>
    <row r="9164" spans="5:9" x14ac:dyDescent="0.25">
      <c r="E9164" s="135"/>
      <c r="F9164" s="135"/>
      <c r="G9164" s="135"/>
      <c r="H9164" s="135"/>
      <c r="I9164" s="135"/>
    </row>
    <row r="9165" spans="5:9" x14ac:dyDescent="0.25">
      <c r="E9165" s="135"/>
      <c r="F9165" s="135"/>
      <c r="G9165" s="135"/>
      <c r="H9165" s="135"/>
      <c r="I9165" s="135"/>
    </row>
    <row r="9166" spans="5:9" x14ac:dyDescent="0.25">
      <c r="E9166" s="135"/>
      <c r="F9166" s="135"/>
      <c r="G9166" s="135"/>
      <c r="H9166" s="135"/>
      <c r="I9166" s="135"/>
    </row>
    <row r="9167" spans="5:9" x14ac:dyDescent="0.25">
      <c r="E9167" s="135"/>
      <c r="F9167" s="135"/>
      <c r="G9167" s="135"/>
      <c r="H9167" s="135"/>
      <c r="I9167" s="135"/>
    </row>
    <row r="9168" spans="5:9" x14ac:dyDescent="0.25">
      <c r="E9168" s="135"/>
      <c r="F9168" s="135"/>
      <c r="G9168" s="135"/>
      <c r="H9168" s="135"/>
      <c r="I9168" s="135"/>
    </row>
    <row r="9169" spans="5:9" x14ac:dyDescent="0.25">
      <c r="E9169" s="135"/>
      <c r="F9169" s="135"/>
      <c r="G9169" s="135"/>
      <c r="H9169" s="135"/>
      <c r="I9169" s="135"/>
    </row>
    <row r="9170" spans="5:9" x14ac:dyDescent="0.25">
      <c r="E9170" s="135"/>
      <c r="F9170" s="135"/>
      <c r="G9170" s="135"/>
      <c r="H9170" s="135"/>
      <c r="I9170" s="135"/>
    </row>
    <row r="9171" spans="5:9" x14ac:dyDescent="0.25">
      <c r="E9171" s="135"/>
      <c r="F9171" s="135"/>
      <c r="G9171" s="135"/>
      <c r="H9171" s="135"/>
      <c r="I9171" s="135"/>
    </row>
    <row r="9172" spans="5:9" x14ac:dyDescent="0.25">
      <c r="E9172" s="135"/>
      <c r="F9172" s="135"/>
      <c r="G9172" s="135"/>
      <c r="H9172" s="135"/>
      <c r="I9172" s="135"/>
    </row>
    <row r="9173" spans="5:9" x14ac:dyDescent="0.25">
      <c r="E9173" s="135"/>
      <c r="F9173" s="135"/>
      <c r="G9173" s="135"/>
      <c r="H9173" s="135"/>
      <c r="I9173" s="135"/>
    </row>
    <row r="9174" spans="5:9" x14ac:dyDescent="0.25">
      <c r="E9174" s="135"/>
      <c r="F9174" s="135"/>
      <c r="G9174" s="135"/>
      <c r="H9174" s="135"/>
      <c r="I9174" s="135"/>
    </row>
    <row r="9175" spans="5:9" x14ac:dyDescent="0.25">
      <c r="E9175" s="135"/>
      <c r="F9175" s="135"/>
      <c r="G9175" s="135"/>
      <c r="H9175" s="135"/>
      <c r="I9175" s="135"/>
    </row>
    <row r="9176" spans="5:9" x14ac:dyDescent="0.25">
      <c r="E9176" s="135"/>
      <c r="F9176" s="135"/>
      <c r="G9176" s="135"/>
      <c r="H9176" s="135"/>
      <c r="I9176" s="135"/>
    </row>
    <row r="9177" spans="5:9" x14ac:dyDescent="0.25">
      <c r="E9177" s="135"/>
      <c r="F9177" s="135"/>
      <c r="G9177" s="135"/>
      <c r="H9177" s="135"/>
      <c r="I9177" s="135"/>
    </row>
    <row r="9178" spans="5:9" x14ac:dyDescent="0.25">
      <c r="E9178" s="135"/>
      <c r="F9178" s="135"/>
      <c r="G9178" s="135"/>
      <c r="H9178" s="135"/>
      <c r="I9178" s="135"/>
    </row>
    <row r="9179" spans="5:9" x14ac:dyDescent="0.25">
      <c r="E9179" s="135"/>
      <c r="F9179" s="135"/>
      <c r="G9179" s="135"/>
      <c r="H9179" s="135"/>
      <c r="I9179" s="135"/>
    </row>
    <row r="9180" spans="5:9" x14ac:dyDescent="0.25">
      <c r="E9180" s="135"/>
      <c r="F9180" s="135"/>
      <c r="G9180" s="135"/>
      <c r="H9180" s="135"/>
      <c r="I9180" s="135"/>
    </row>
    <row r="9181" spans="5:9" x14ac:dyDescent="0.25">
      <c r="E9181" s="135"/>
      <c r="F9181" s="135"/>
      <c r="G9181" s="135"/>
      <c r="H9181" s="135"/>
      <c r="I9181" s="135"/>
    </row>
    <row r="9182" spans="5:9" x14ac:dyDescent="0.25">
      <c r="E9182" s="135"/>
      <c r="F9182" s="135"/>
      <c r="G9182" s="135"/>
      <c r="H9182" s="135"/>
      <c r="I9182" s="135"/>
    </row>
    <row r="9183" spans="5:9" x14ac:dyDescent="0.25">
      <c r="E9183" s="135"/>
      <c r="F9183" s="135"/>
      <c r="G9183" s="135"/>
      <c r="H9183" s="135"/>
      <c r="I9183" s="135"/>
    </row>
    <row r="9184" spans="5:9" x14ac:dyDescent="0.25">
      <c r="E9184" s="135"/>
      <c r="F9184" s="135"/>
      <c r="G9184" s="135"/>
      <c r="H9184" s="135"/>
      <c r="I9184" s="135"/>
    </row>
    <row r="9185" spans="5:9" x14ac:dyDescent="0.25">
      <c r="E9185" s="135"/>
      <c r="F9185" s="135"/>
      <c r="G9185" s="135"/>
      <c r="H9185" s="135"/>
      <c r="I9185" s="135"/>
    </row>
    <row r="9186" spans="5:9" x14ac:dyDescent="0.25">
      <c r="E9186" s="135"/>
      <c r="F9186" s="135"/>
      <c r="G9186" s="135"/>
      <c r="H9186" s="135"/>
      <c r="I9186" s="135"/>
    </row>
    <row r="9187" spans="5:9" x14ac:dyDescent="0.25">
      <c r="E9187" s="135"/>
      <c r="F9187" s="135"/>
      <c r="G9187" s="135"/>
      <c r="H9187" s="135"/>
      <c r="I9187" s="135"/>
    </row>
    <row r="9188" spans="5:9" x14ac:dyDescent="0.25">
      <c r="E9188" s="135"/>
      <c r="F9188" s="135"/>
      <c r="G9188" s="135"/>
      <c r="H9188" s="135"/>
      <c r="I9188" s="135"/>
    </row>
    <row r="9189" spans="5:9" x14ac:dyDescent="0.25">
      <c r="E9189" s="135"/>
      <c r="F9189" s="135"/>
      <c r="G9189" s="135"/>
      <c r="H9189" s="135"/>
      <c r="I9189" s="135"/>
    </row>
    <row r="9190" spans="5:9" x14ac:dyDescent="0.25">
      <c r="E9190" s="135"/>
      <c r="F9190" s="135"/>
      <c r="G9190" s="135"/>
      <c r="H9190" s="135"/>
      <c r="I9190" s="135"/>
    </row>
    <row r="9191" spans="5:9" x14ac:dyDescent="0.25">
      <c r="E9191" s="135"/>
      <c r="F9191" s="135"/>
      <c r="G9191" s="135"/>
      <c r="H9191" s="135"/>
      <c r="I9191" s="135"/>
    </row>
    <row r="9192" spans="5:9" x14ac:dyDescent="0.25">
      <c r="E9192" s="135"/>
      <c r="F9192" s="135"/>
      <c r="G9192" s="135"/>
      <c r="H9192" s="135"/>
      <c r="I9192" s="135"/>
    </row>
    <row r="9193" spans="5:9" x14ac:dyDescent="0.25">
      <c r="E9193" s="135"/>
      <c r="F9193" s="135"/>
      <c r="G9193" s="135"/>
      <c r="H9193" s="135"/>
      <c r="I9193" s="135"/>
    </row>
    <row r="9194" spans="5:9" x14ac:dyDescent="0.25">
      <c r="E9194" s="135"/>
      <c r="F9194" s="135"/>
      <c r="G9194" s="135"/>
      <c r="H9194" s="135"/>
      <c r="I9194" s="135"/>
    </row>
    <row r="9195" spans="5:9" x14ac:dyDescent="0.25">
      <c r="E9195" s="135"/>
      <c r="F9195" s="135"/>
      <c r="G9195" s="135"/>
      <c r="H9195" s="135"/>
      <c r="I9195" s="135"/>
    </row>
    <row r="9196" spans="5:9" x14ac:dyDescent="0.25">
      <c r="E9196" s="135"/>
      <c r="F9196" s="135"/>
      <c r="G9196" s="135"/>
      <c r="H9196" s="135"/>
      <c r="I9196" s="135"/>
    </row>
    <row r="9197" spans="5:9" x14ac:dyDescent="0.25">
      <c r="E9197" s="135"/>
      <c r="F9197" s="135"/>
      <c r="G9197" s="135"/>
      <c r="H9197" s="135"/>
      <c r="I9197" s="135"/>
    </row>
    <row r="9198" spans="5:9" x14ac:dyDescent="0.25">
      <c r="E9198" s="135"/>
      <c r="F9198" s="135"/>
      <c r="G9198" s="135"/>
      <c r="H9198" s="135"/>
      <c r="I9198" s="135"/>
    </row>
    <row r="9199" spans="5:9" x14ac:dyDescent="0.25">
      <c r="E9199" s="135"/>
      <c r="F9199" s="135"/>
      <c r="G9199" s="135"/>
      <c r="H9199" s="135"/>
      <c r="I9199" s="135"/>
    </row>
    <row r="9200" spans="5:9" x14ac:dyDescent="0.25">
      <c r="E9200" s="135"/>
      <c r="F9200" s="135"/>
      <c r="G9200" s="135"/>
      <c r="H9200" s="135"/>
      <c r="I9200" s="135"/>
    </row>
    <row r="9201" spans="5:9" x14ac:dyDescent="0.25">
      <c r="E9201" s="135"/>
      <c r="F9201" s="135"/>
      <c r="G9201" s="135"/>
      <c r="H9201" s="135"/>
      <c r="I9201" s="135"/>
    </row>
    <row r="9202" spans="5:9" x14ac:dyDescent="0.25">
      <c r="E9202" s="135"/>
      <c r="F9202" s="135"/>
      <c r="G9202" s="135"/>
      <c r="H9202" s="135"/>
      <c r="I9202" s="135"/>
    </row>
    <row r="9203" spans="5:9" x14ac:dyDescent="0.25">
      <c r="E9203" s="135"/>
      <c r="F9203" s="135"/>
      <c r="G9203" s="135"/>
      <c r="H9203" s="135"/>
      <c r="I9203" s="135"/>
    </row>
    <row r="9204" spans="5:9" x14ac:dyDescent="0.25">
      <c r="E9204" s="135"/>
      <c r="F9204" s="135"/>
      <c r="G9204" s="135"/>
      <c r="H9204" s="135"/>
      <c r="I9204" s="135"/>
    </row>
    <row r="9205" spans="5:9" x14ac:dyDescent="0.25">
      <c r="E9205" s="135"/>
      <c r="F9205" s="135"/>
      <c r="G9205" s="135"/>
      <c r="H9205" s="135"/>
      <c r="I9205" s="135"/>
    </row>
    <row r="9206" spans="5:9" x14ac:dyDescent="0.25">
      <c r="E9206" s="135"/>
      <c r="F9206" s="135"/>
      <c r="G9206" s="135"/>
      <c r="H9206" s="135"/>
      <c r="I9206" s="135"/>
    </row>
    <row r="9207" spans="5:9" x14ac:dyDescent="0.25">
      <c r="E9207" s="135"/>
      <c r="F9207" s="135"/>
      <c r="G9207" s="135"/>
      <c r="H9207" s="135"/>
      <c r="I9207" s="135"/>
    </row>
    <row r="9208" spans="5:9" x14ac:dyDescent="0.25">
      <c r="E9208" s="135"/>
      <c r="F9208" s="135"/>
      <c r="G9208" s="135"/>
      <c r="H9208" s="135"/>
      <c r="I9208" s="135"/>
    </row>
    <row r="9209" spans="5:9" x14ac:dyDescent="0.25">
      <c r="E9209" s="135"/>
      <c r="F9209" s="135"/>
      <c r="G9209" s="135"/>
      <c r="H9209" s="135"/>
      <c r="I9209" s="135"/>
    </row>
    <row r="9210" spans="5:9" x14ac:dyDescent="0.25">
      <c r="E9210" s="135"/>
      <c r="F9210" s="135"/>
      <c r="G9210" s="135"/>
      <c r="H9210" s="135"/>
      <c r="I9210" s="135"/>
    </row>
    <row r="9211" spans="5:9" x14ac:dyDescent="0.25">
      <c r="E9211" s="135"/>
      <c r="F9211" s="135"/>
      <c r="G9211" s="135"/>
      <c r="H9211" s="135"/>
      <c r="I9211" s="135"/>
    </row>
    <row r="9212" spans="5:9" x14ac:dyDescent="0.25">
      <c r="E9212" s="135"/>
      <c r="F9212" s="135"/>
      <c r="G9212" s="135"/>
      <c r="H9212" s="135"/>
      <c r="I9212" s="135"/>
    </row>
    <row r="9213" spans="5:9" x14ac:dyDescent="0.25">
      <c r="E9213" s="135"/>
      <c r="F9213" s="135"/>
      <c r="G9213" s="135"/>
      <c r="H9213" s="135"/>
      <c r="I9213" s="135"/>
    </row>
    <row r="9214" spans="5:9" x14ac:dyDescent="0.25">
      <c r="E9214" s="135"/>
      <c r="F9214" s="135"/>
      <c r="G9214" s="135"/>
      <c r="H9214" s="135"/>
      <c r="I9214" s="135"/>
    </row>
    <row r="9215" spans="5:9" x14ac:dyDescent="0.25">
      <c r="E9215" s="135"/>
      <c r="F9215" s="135"/>
      <c r="G9215" s="135"/>
      <c r="H9215" s="135"/>
      <c r="I9215" s="135"/>
    </row>
    <row r="9216" spans="5:9" x14ac:dyDescent="0.25">
      <c r="E9216" s="135"/>
      <c r="F9216" s="135"/>
      <c r="G9216" s="135"/>
      <c r="H9216" s="135"/>
      <c r="I9216" s="135"/>
    </row>
    <row r="9217" spans="5:9" x14ac:dyDescent="0.25">
      <c r="E9217" s="135"/>
      <c r="F9217" s="135"/>
      <c r="G9217" s="135"/>
      <c r="H9217" s="135"/>
      <c r="I9217" s="135"/>
    </row>
    <row r="9218" spans="5:9" x14ac:dyDescent="0.25">
      <c r="E9218" s="135"/>
      <c r="F9218" s="135"/>
      <c r="G9218" s="135"/>
      <c r="H9218" s="135"/>
      <c r="I9218" s="135"/>
    </row>
    <row r="9219" spans="5:9" x14ac:dyDescent="0.25">
      <c r="E9219" s="135"/>
      <c r="F9219" s="135"/>
      <c r="G9219" s="135"/>
      <c r="H9219" s="135"/>
      <c r="I9219" s="135"/>
    </row>
    <row r="9220" spans="5:9" x14ac:dyDescent="0.25">
      <c r="E9220" s="135"/>
      <c r="F9220" s="135"/>
      <c r="G9220" s="135"/>
      <c r="H9220" s="135"/>
      <c r="I9220" s="135"/>
    </row>
    <row r="9221" spans="5:9" x14ac:dyDescent="0.25">
      <c r="E9221" s="135"/>
      <c r="F9221" s="135"/>
      <c r="G9221" s="135"/>
      <c r="H9221" s="135"/>
      <c r="I9221" s="135"/>
    </row>
    <row r="9222" spans="5:9" x14ac:dyDescent="0.25">
      <c r="E9222" s="135"/>
      <c r="F9222" s="135"/>
      <c r="G9222" s="135"/>
      <c r="H9222" s="135"/>
      <c r="I9222" s="135"/>
    </row>
    <row r="9223" spans="5:9" x14ac:dyDescent="0.25">
      <c r="E9223" s="135"/>
      <c r="F9223" s="135"/>
      <c r="G9223" s="135"/>
      <c r="H9223" s="135"/>
      <c r="I9223" s="135"/>
    </row>
    <row r="9224" spans="5:9" x14ac:dyDescent="0.25">
      <c r="E9224" s="135"/>
      <c r="F9224" s="135"/>
      <c r="G9224" s="135"/>
      <c r="H9224" s="135"/>
      <c r="I9224" s="135"/>
    </row>
    <row r="9225" spans="5:9" x14ac:dyDescent="0.25">
      <c r="E9225" s="135"/>
      <c r="F9225" s="135"/>
      <c r="G9225" s="135"/>
      <c r="H9225" s="135"/>
      <c r="I9225" s="135"/>
    </row>
    <row r="9226" spans="5:9" x14ac:dyDescent="0.25">
      <c r="E9226" s="135"/>
      <c r="F9226" s="135"/>
      <c r="G9226" s="135"/>
      <c r="H9226" s="135"/>
      <c r="I9226" s="135"/>
    </row>
    <row r="9227" spans="5:9" x14ac:dyDescent="0.25">
      <c r="E9227" s="135"/>
      <c r="F9227" s="135"/>
      <c r="G9227" s="135"/>
      <c r="H9227" s="135"/>
      <c r="I9227" s="135"/>
    </row>
    <row r="9228" spans="5:9" x14ac:dyDescent="0.25">
      <c r="E9228" s="135"/>
      <c r="F9228" s="135"/>
      <c r="G9228" s="135"/>
      <c r="H9228" s="135"/>
      <c r="I9228" s="135"/>
    </row>
    <row r="9229" spans="5:9" x14ac:dyDescent="0.25">
      <c r="E9229" s="135"/>
      <c r="F9229" s="135"/>
      <c r="G9229" s="135"/>
      <c r="H9229" s="135"/>
      <c r="I9229" s="135"/>
    </row>
    <row r="9230" spans="5:9" x14ac:dyDescent="0.25">
      <c r="E9230" s="135"/>
      <c r="F9230" s="135"/>
      <c r="G9230" s="135"/>
      <c r="H9230" s="135"/>
      <c r="I9230" s="135"/>
    </row>
    <row r="9231" spans="5:9" x14ac:dyDescent="0.25">
      <c r="E9231" s="135"/>
      <c r="F9231" s="135"/>
      <c r="G9231" s="135"/>
      <c r="H9231" s="135"/>
      <c r="I9231" s="135"/>
    </row>
    <row r="9232" spans="5:9" x14ac:dyDescent="0.25">
      <c r="E9232" s="135"/>
      <c r="F9232" s="135"/>
      <c r="G9232" s="135"/>
      <c r="H9232" s="135"/>
      <c r="I9232" s="135"/>
    </row>
    <row r="9233" spans="5:9" x14ac:dyDescent="0.25">
      <c r="E9233" s="135"/>
      <c r="F9233" s="135"/>
      <c r="G9233" s="135"/>
      <c r="H9233" s="135"/>
      <c r="I9233" s="135"/>
    </row>
    <row r="9234" spans="5:9" x14ac:dyDescent="0.25">
      <c r="E9234" s="135"/>
      <c r="F9234" s="135"/>
      <c r="G9234" s="135"/>
      <c r="H9234" s="135"/>
      <c r="I9234" s="135"/>
    </row>
    <row r="9235" spans="5:9" x14ac:dyDescent="0.25">
      <c r="E9235" s="135"/>
      <c r="F9235" s="135"/>
      <c r="G9235" s="135"/>
      <c r="H9235" s="135"/>
      <c r="I9235" s="135"/>
    </row>
    <row r="9236" spans="5:9" x14ac:dyDescent="0.25">
      <c r="E9236" s="135"/>
      <c r="F9236" s="135"/>
      <c r="G9236" s="135"/>
      <c r="H9236" s="135"/>
      <c r="I9236" s="135"/>
    </row>
    <row r="9237" spans="5:9" x14ac:dyDescent="0.25">
      <c r="E9237" s="135"/>
      <c r="F9237" s="135"/>
      <c r="G9237" s="135"/>
      <c r="H9237" s="135"/>
      <c r="I9237" s="135"/>
    </row>
    <row r="9238" spans="5:9" x14ac:dyDescent="0.25">
      <c r="E9238" s="135"/>
      <c r="F9238" s="135"/>
      <c r="G9238" s="135"/>
      <c r="H9238" s="135"/>
      <c r="I9238" s="135"/>
    </row>
    <row r="9239" spans="5:9" x14ac:dyDescent="0.25">
      <c r="E9239" s="135"/>
      <c r="F9239" s="135"/>
      <c r="G9239" s="135"/>
      <c r="H9239" s="135"/>
      <c r="I9239" s="135"/>
    </row>
    <row r="9240" spans="5:9" x14ac:dyDescent="0.25">
      <c r="E9240" s="135"/>
      <c r="F9240" s="135"/>
      <c r="G9240" s="135"/>
      <c r="H9240" s="135"/>
      <c r="I9240" s="135"/>
    </row>
    <row r="9241" spans="5:9" x14ac:dyDescent="0.25">
      <c r="E9241" s="135"/>
      <c r="F9241" s="135"/>
      <c r="G9241" s="135"/>
      <c r="H9241" s="135"/>
      <c r="I9241" s="135"/>
    </row>
    <row r="9242" spans="5:9" x14ac:dyDescent="0.25">
      <c r="E9242" s="135"/>
      <c r="F9242" s="135"/>
      <c r="G9242" s="135"/>
      <c r="H9242" s="135"/>
      <c r="I9242" s="135"/>
    </row>
    <row r="9243" spans="5:9" x14ac:dyDescent="0.25">
      <c r="E9243" s="135"/>
      <c r="F9243" s="135"/>
      <c r="G9243" s="135"/>
      <c r="H9243" s="135"/>
      <c r="I9243" s="135"/>
    </row>
    <row r="9244" spans="5:9" x14ac:dyDescent="0.25">
      <c r="E9244" s="135"/>
      <c r="F9244" s="135"/>
      <c r="G9244" s="135"/>
      <c r="H9244" s="135"/>
      <c r="I9244" s="135"/>
    </row>
    <row r="9245" spans="5:9" x14ac:dyDescent="0.25">
      <c r="E9245" s="135"/>
      <c r="F9245" s="135"/>
      <c r="G9245" s="135"/>
      <c r="H9245" s="135"/>
      <c r="I9245" s="135"/>
    </row>
    <row r="9246" spans="5:9" x14ac:dyDescent="0.25">
      <c r="E9246" s="135"/>
      <c r="F9246" s="135"/>
      <c r="G9246" s="135"/>
      <c r="H9246" s="135"/>
      <c r="I9246" s="135"/>
    </row>
    <row r="9247" spans="5:9" x14ac:dyDescent="0.25">
      <c r="E9247" s="135"/>
      <c r="F9247" s="135"/>
      <c r="G9247" s="135"/>
      <c r="H9247" s="135"/>
      <c r="I9247" s="135"/>
    </row>
    <row r="9248" spans="5:9" x14ac:dyDescent="0.25">
      <c r="E9248" s="135"/>
      <c r="F9248" s="135"/>
      <c r="G9248" s="135"/>
      <c r="H9248" s="135"/>
      <c r="I9248" s="135"/>
    </row>
    <row r="9249" spans="5:9" x14ac:dyDescent="0.25">
      <c r="E9249" s="135"/>
      <c r="F9249" s="135"/>
      <c r="G9249" s="135"/>
      <c r="H9249" s="135"/>
      <c r="I9249" s="135"/>
    </row>
    <row r="9250" spans="5:9" x14ac:dyDescent="0.25">
      <c r="E9250" s="135"/>
      <c r="F9250" s="135"/>
      <c r="G9250" s="135"/>
      <c r="H9250" s="135"/>
      <c r="I9250" s="135"/>
    </row>
    <row r="9251" spans="5:9" x14ac:dyDescent="0.25">
      <c r="E9251" s="135"/>
      <c r="F9251" s="135"/>
      <c r="G9251" s="135"/>
      <c r="H9251" s="135"/>
      <c r="I9251" s="135"/>
    </row>
    <row r="9252" spans="5:9" x14ac:dyDescent="0.25">
      <c r="E9252" s="135"/>
      <c r="F9252" s="135"/>
      <c r="G9252" s="135"/>
      <c r="H9252" s="135"/>
      <c r="I9252" s="135"/>
    </row>
    <row r="9253" spans="5:9" x14ac:dyDescent="0.25">
      <c r="E9253" s="135"/>
      <c r="F9253" s="135"/>
      <c r="G9253" s="135"/>
      <c r="H9253" s="135"/>
      <c r="I9253" s="135"/>
    </row>
    <row r="9254" spans="5:9" x14ac:dyDescent="0.25">
      <c r="E9254" s="135"/>
      <c r="F9254" s="135"/>
      <c r="G9254" s="135"/>
      <c r="H9254" s="135"/>
      <c r="I9254" s="135"/>
    </row>
    <row r="9255" spans="5:9" x14ac:dyDescent="0.25">
      <c r="E9255" s="135"/>
      <c r="F9255" s="135"/>
      <c r="G9255" s="135"/>
      <c r="H9255" s="135"/>
      <c r="I9255" s="135"/>
    </row>
    <row r="9256" spans="5:9" x14ac:dyDescent="0.25">
      <c r="E9256" s="135"/>
      <c r="F9256" s="135"/>
      <c r="G9256" s="135"/>
      <c r="H9256" s="135"/>
      <c r="I9256" s="135"/>
    </row>
    <row r="9257" spans="5:9" x14ac:dyDescent="0.25">
      <c r="E9257" s="135"/>
      <c r="F9257" s="135"/>
      <c r="G9257" s="135"/>
      <c r="H9257" s="135"/>
      <c r="I9257" s="135"/>
    </row>
    <row r="9258" spans="5:9" x14ac:dyDescent="0.25">
      <c r="E9258" s="135"/>
      <c r="F9258" s="135"/>
      <c r="G9258" s="135"/>
      <c r="H9258" s="135"/>
      <c r="I9258" s="135"/>
    </row>
    <row r="9259" spans="5:9" x14ac:dyDescent="0.25">
      <c r="E9259" s="135"/>
      <c r="F9259" s="135"/>
      <c r="G9259" s="135"/>
      <c r="H9259" s="135"/>
      <c r="I9259" s="135"/>
    </row>
    <row r="9260" spans="5:9" x14ac:dyDescent="0.25">
      <c r="E9260" s="135"/>
      <c r="F9260" s="135"/>
      <c r="G9260" s="135"/>
      <c r="H9260" s="135"/>
      <c r="I9260" s="135"/>
    </row>
    <row r="9261" spans="5:9" x14ac:dyDescent="0.25">
      <c r="E9261" s="135"/>
      <c r="F9261" s="135"/>
      <c r="G9261" s="135"/>
      <c r="H9261" s="135"/>
      <c r="I9261" s="135"/>
    </row>
    <row r="9262" spans="5:9" x14ac:dyDescent="0.25">
      <c r="E9262" s="135"/>
      <c r="F9262" s="135"/>
      <c r="G9262" s="135"/>
      <c r="H9262" s="135"/>
      <c r="I9262" s="135"/>
    </row>
    <row r="9263" spans="5:9" x14ac:dyDescent="0.25">
      <c r="E9263" s="135"/>
      <c r="F9263" s="135"/>
      <c r="G9263" s="135"/>
      <c r="H9263" s="135"/>
      <c r="I9263" s="135"/>
    </row>
    <row r="9264" spans="5:9" x14ac:dyDescent="0.25">
      <c r="E9264" s="135"/>
      <c r="F9264" s="135"/>
      <c r="G9264" s="135"/>
      <c r="H9264" s="135"/>
      <c r="I9264" s="135"/>
    </row>
    <row r="9265" spans="5:9" x14ac:dyDescent="0.25">
      <c r="E9265" s="135"/>
      <c r="F9265" s="135"/>
      <c r="G9265" s="135"/>
      <c r="H9265" s="135"/>
      <c r="I9265" s="135"/>
    </row>
    <row r="9266" spans="5:9" x14ac:dyDescent="0.25">
      <c r="E9266" s="135"/>
      <c r="F9266" s="135"/>
      <c r="G9266" s="135"/>
      <c r="H9266" s="135"/>
      <c r="I9266" s="135"/>
    </row>
    <row r="9267" spans="5:9" x14ac:dyDescent="0.25">
      <c r="E9267" s="135"/>
      <c r="F9267" s="135"/>
      <c r="G9267" s="135"/>
      <c r="H9267" s="135"/>
      <c r="I9267" s="135"/>
    </row>
    <row r="9268" spans="5:9" x14ac:dyDescent="0.25">
      <c r="E9268" s="135"/>
      <c r="F9268" s="135"/>
      <c r="G9268" s="135"/>
      <c r="H9268" s="135"/>
      <c r="I9268" s="135"/>
    </row>
    <row r="9269" spans="5:9" x14ac:dyDescent="0.25">
      <c r="E9269" s="135"/>
      <c r="F9269" s="135"/>
      <c r="G9269" s="135"/>
      <c r="H9269" s="135"/>
      <c r="I9269" s="135"/>
    </row>
    <row r="9270" spans="5:9" x14ac:dyDescent="0.25">
      <c r="E9270" s="135"/>
      <c r="F9270" s="135"/>
      <c r="G9270" s="135"/>
      <c r="H9270" s="135"/>
      <c r="I9270" s="135"/>
    </row>
    <row r="9271" spans="5:9" x14ac:dyDescent="0.25">
      <c r="E9271" s="135"/>
      <c r="F9271" s="135"/>
      <c r="G9271" s="135"/>
      <c r="H9271" s="135"/>
      <c r="I9271" s="135"/>
    </row>
    <row r="9272" spans="5:9" x14ac:dyDescent="0.25">
      <c r="E9272" s="135"/>
      <c r="F9272" s="135"/>
      <c r="G9272" s="135"/>
      <c r="H9272" s="135"/>
      <c r="I9272" s="135"/>
    </row>
    <row r="9273" spans="5:9" x14ac:dyDescent="0.25">
      <c r="E9273" s="135"/>
      <c r="F9273" s="135"/>
      <c r="G9273" s="135"/>
      <c r="H9273" s="135"/>
      <c r="I9273" s="135"/>
    </row>
    <row r="9274" spans="5:9" x14ac:dyDescent="0.25">
      <c r="E9274" s="135"/>
      <c r="F9274" s="135"/>
      <c r="G9274" s="135"/>
      <c r="H9274" s="135"/>
      <c r="I9274" s="135"/>
    </row>
    <row r="9275" spans="5:9" x14ac:dyDescent="0.25">
      <c r="E9275" s="135"/>
      <c r="F9275" s="135"/>
      <c r="G9275" s="135"/>
      <c r="H9275" s="135"/>
      <c r="I9275" s="135"/>
    </row>
    <row r="9276" spans="5:9" x14ac:dyDescent="0.25">
      <c r="E9276" s="135"/>
      <c r="F9276" s="135"/>
      <c r="G9276" s="135"/>
      <c r="H9276" s="135"/>
      <c r="I9276" s="135"/>
    </row>
    <row r="9277" spans="5:9" x14ac:dyDescent="0.25">
      <c r="E9277" s="135"/>
      <c r="F9277" s="135"/>
      <c r="G9277" s="135"/>
      <c r="H9277" s="135"/>
      <c r="I9277" s="135"/>
    </row>
    <row r="9278" spans="5:9" x14ac:dyDescent="0.25">
      <c r="E9278" s="135"/>
      <c r="F9278" s="135"/>
      <c r="G9278" s="135"/>
      <c r="H9278" s="135"/>
      <c r="I9278" s="135"/>
    </row>
    <row r="9279" spans="5:9" x14ac:dyDescent="0.25">
      <c r="E9279" s="135"/>
      <c r="F9279" s="135"/>
      <c r="G9279" s="135"/>
      <c r="H9279" s="135"/>
      <c r="I9279" s="135"/>
    </row>
    <row r="9280" spans="5:9" x14ac:dyDescent="0.25">
      <c r="E9280" s="135"/>
      <c r="F9280" s="135"/>
      <c r="G9280" s="135"/>
      <c r="H9280" s="135"/>
      <c r="I9280" s="135"/>
    </row>
    <row r="9281" spans="5:9" x14ac:dyDescent="0.25">
      <c r="E9281" s="135"/>
      <c r="F9281" s="135"/>
      <c r="G9281" s="135"/>
      <c r="H9281" s="135"/>
      <c r="I9281" s="135"/>
    </row>
    <row r="9282" spans="5:9" x14ac:dyDescent="0.25">
      <c r="E9282" s="135"/>
      <c r="F9282" s="135"/>
      <c r="G9282" s="135"/>
      <c r="H9282" s="135"/>
      <c r="I9282" s="135"/>
    </row>
    <row r="9283" spans="5:9" x14ac:dyDescent="0.25">
      <c r="E9283" s="135"/>
      <c r="F9283" s="135"/>
      <c r="G9283" s="135"/>
      <c r="H9283" s="135"/>
      <c r="I9283" s="135"/>
    </row>
    <row r="9284" spans="5:9" x14ac:dyDescent="0.25">
      <c r="E9284" s="135"/>
      <c r="F9284" s="135"/>
      <c r="G9284" s="135"/>
      <c r="H9284" s="135"/>
      <c r="I9284" s="135"/>
    </row>
    <row r="9285" spans="5:9" x14ac:dyDescent="0.25">
      <c r="E9285" s="135"/>
      <c r="F9285" s="135"/>
      <c r="G9285" s="135"/>
      <c r="H9285" s="135"/>
      <c r="I9285" s="135"/>
    </row>
    <row r="9286" spans="5:9" x14ac:dyDescent="0.25">
      <c r="E9286" s="135"/>
      <c r="F9286" s="135"/>
      <c r="G9286" s="135"/>
      <c r="H9286" s="135"/>
      <c r="I9286" s="135"/>
    </row>
    <row r="9287" spans="5:9" x14ac:dyDescent="0.25">
      <c r="E9287" s="135"/>
      <c r="F9287" s="135"/>
      <c r="G9287" s="135"/>
      <c r="H9287" s="135"/>
      <c r="I9287" s="135"/>
    </row>
    <row r="9288" spans="5:9" x14ac:dyDescent="0.25">
      <c r="E9288" s="135"/>
      <c r="F9288" s="135"/>
      <c r="G9288" s="135"/>
      <c r="H9288" s="135"/>
      <c r="I9288" s="135"/>
    </row>
    <row r="9289" spans="5:9" x14ac:dyDescent="0.25">
      <c r="E9289" s="135"/>
      <c r="F9289" s="135"/>
      <c r="G9289" s="135"/>
      <c r="H9289" s="135"/>
      <c r="I9289" s="135"/>
    </row>
    <row r="9290" spans="5:9" x14ac:dyDescent="0.25">
      <c r="E9290" s="135"/>
      <c r="F9290" s="135"/>
      <c r="G9290" s="135"/>
      <c r="H9290" s="135"/>
      <c r="I9290" s="135"/>
    </row>
    <row r="9291" spans="5:9" x14ac:dyDescent="0.25">
      <c r="E9291" s="135"/>
      <c r="F9291" s="135"/>
      <c r="G9291" s="135"/>
      <c r="H9291" s="135"/>
      <c r="I9291" s="135"/>
    </row>
    <row r="9292" spans="5:9" x14ac:dyDescent="0.25">
      <c r="E9292" s="135"/>
      <c r="F9292" s="135"/>
      <c r="G9292" s="135"/>
      <c r="H9292" s="135"/>
      <c r="I9292" s="135"/>
    </row>
    <row r="9293" spans="5:9" x14ac:dyDescent="0.25">
      <c r="E9293" s="135"/>
      <c r="F9293" s="135"/>
      <c r="G9293" s="135"/>
      <c r="H9293" s="135"/>
      <c r="I9293" s="135"/>
    </row>
    <row r="9294" spans="5:9" x14ac:dyDescent="0.25">
      <c r="E9294" s="135"/>
      <c r="F9294" s="135"/>
      <c r="G9294" s="135"/>
      <c r="H9294" s="135"/>
      <c r="I9294" s="135"/>
    </row>
    <row r="9295" spans="5:9" x14ac:dyDescent="0.25">
      <c r="E9295" s="135"/>
      <c r="F9295" s="135"/>
      <c r="G9295" s="135"/>
      <c r="H9295" s="135"/>
      <c r="I9295" s="135"/>
    </row>
    <row r="9296" spans="5:9" x14ac:dyDescent="0.25">
      <c r="E9296" s="135"/>
      <c r="F9296" s="135"/>
      <c r="G9296" s="135"/>
      <c r="H9296" s="135"/>
      <c r="I9296" s="135"/>
    </row>
    <row r="9297" spans="5:9" x14ac:dyDescent="0.25">
      <c r="E9297" s="135"/>
      <c r="F9297" s="135"/>
      <c r="G9297" s="135"/>
      <c r="H9297" s="135"/>
      <c r="I9297" s="135"/>
    </row>
    <row r="9298" spans="5:9" x14ac:dyDescent="0.25">
      <c r="E9298" s="135"/>
      <c r="F9298" s="135"/>
      <c r="G9298" s="135"/>
      <c r="H9298" s="135"/>
      <c r="I9298" s="135"/>
    </row>
    <row r="9299" spans="5:9" x14ac:dyDescent="0.25">
      <c r="E9299" s="135"/>
      <c r="F9299" s="135"/>
      <c r="G9299" s="135"/>
      <c r="H9299" s="135"/>
      <c r="I9299" s="135"/>
    </row>
    <row r="9300" spans="5:9" x14ac:dyDescent="0.25">
      <c r="E9300" s="135"/>
      <c r="F9300" s="135"/>
      <c r="G9300" s="135"/>
      <c r="H9300" s="135"/>
      <c r="I9300" s="135"/>
    </row>
    <row r="9301" spans="5:9" x14ac:dyDescent="0.25">
      <c r="E9301" s="135"/>
      <c r="F9301" s="135"/>
      <c r="G9301" s="135"/>
      <c r="H9301" s="135"/>
      <c r="I9301" s="135"/>
    </row>
    <row r="9302" spans="5:9" x14ac:dyDescent="0.25">
      <c r="E9302" s="135"/>
      <c r="F9302" s="135"/>
      <c r="G9302" s="135"/>
      <c r="H9302" s="135"/>
      <c r="I9302" s="135"/>
    </row>
    <row r="9303" spans="5:9" x14ac:dyDescent="0.25">
      <c r="E9303" s="135"/>
      <c r="F9303" s="135"/>
      <c r="G9303" s="135"/>
      <c r="H9303" s="135"/>
      <c r="I9303" s="135"/>
    </row>
    <row r="9304" spans="5:9" x14ac:dyDescent="0.25">
      <c r="E9304" s="135"/>
      <c r="F9304" s="135"/>
      <c r="G9304" s="135"/>
      <c r="H9304" s="135"/>
      <c r="I9304" s="135"/>
    </row>
    <row r="9305" spans="5:9" x14ac:dyDescent="0.25">
      <c r="E9305" s="135"/>
      <c r="F9305" s="135"/>
      <c r="G9305" s="135"/>
      <c r="H9305" s="135"/>
      <c r="I9305" s="135"/>
    </row>
    <row r="9306" spans="5:9" x14ac:dyDescent="0.25">
      <c r="E9306" s="135"/>
      <c r="F9306" s="135"/>
      <c r="G9306" s="135"/>
      <c r="H9306" s="135"/>
      <c r="I9306" s="135"/>
    </row>
    <row r="9307" spans="5:9" x14ac:dyDescent="0.25">
      <c r="E9307" s="135"/>
      <c r="F9307" s="135"/>
      <c r="G9307" s="135"/>
      <c r="H9307" s="135"/>
      <c r="I9307" s="135"/>
    </row>
    <row r="9308" spans="5:9" x14ac:dyDescent="0.25">
      <c r="E9308" s="135"/>
      <c r="F9308" s="135"/>
      <c r="G9308" s="135"/>
      <c r="H9308" s="135"/>
      <c r="I9308" s="135"/>
    </row>
    <row r="9309" spans="5:9" x14ac:dyDescent="0.25">
      <c r="E9309" s="135"/>
      <c r="F9309" s="135"/>
      <c r="G9309" s="135"/>
      <c r="H9309" s="135"/>
      <c r="I9309" s="135"/>
    </row>
    <row r="9310" spans="5:9" x14ac:dyDescent="0.25">
      <c r="E9310" s="135"/>
      <c r="F9310" s="135"/>
      <c r="G9310" s="135"/>
      <c r="H9310" s="135"/>
      <c r="I9310" s="135"/>
    </row>
    <row r="9311" spans="5:9" x14ac:dyDescent="0.25">
      <c r="E9311" s="135"/>
      <c r="F9311" s="135"/>
      <c r="G9311" s="135"/>
      <c r="H9311" s="135"/>
      <c r="I9311" s="135"/>
    </row>
    <row r="9312" spans="5:9" x14ac:dyDescent="0.25">
      <c r="E9312" s="135"/>
      <c r="F9312" s="135"/>
      <c r="G9312" s="135"/>
      <c r="H9312" s="135"/>
      <c r="I9312" s="135"/>
    </row>
    <row r="9313" spans="5:9" x14ac:dyDescent="0.25">
      <c r="E9313" s="135"/>
      <c r="F9313" s="135"/>
      <c r="G9313" s="135"/>
      <c r="H9313" s="135"/>
      <c r="I9313" s="135"/>
    </row>
    <row r="9314" spans="5:9" x14ac:dyDescent="0.25">
      <c r="E9314" s="135"/>
      <c r="F9314" s="135"/>
      <c r="G9314" s="135"/>
      <c r="H9314" s="135"/>
      <c r="I9314" s="135"/>
    </row>
    <row r="9315" spans="5:9" x14ac:dyDescent="0.25">
      <c r="E9315" s="135"/>
      <c r="F9315" s="135"/>
      <c r="G9315" s="135"/>
      <c r="H9315" s="135"/>
      <c r="I9315" s="135"/>
    </row>
    <row r="9316" spans="5:9" x14ac:dyDescent="0.25">
      <c r="E9316" s="135"/>
      <c r="F9316" s="135"/>
      <c r="G9316" s="135"/>
      <c r="H9316" s="135"/>
      <c r="I9316" s="135"/>
    </row>
    <row r="9317" spans="5:9" x14ac:dyDescent="0.25">
      <c r="E9317" s="135"/>
      <c r="F9317" s="135"/>
      <c r="G9317" s="135"/>
      <c r="H9317" s="135"/>
      <c r="I9317" s="135"/>
    </row>
    <row r="9318" spans="5:9" x14ac:dyDescent="0.25">
      <c r="E9318" s="135"/>
      <c r="F9318" s="135"/>
      <c r="G9318" s="135"/>
      <c r="H9318" s="135"/>
      <c r="I9318" s="135"/>
    </row>
    <row r="9319" spans="5:9" x14ac:dyDescent="0.25">
      <c r="E9319" s="135"/>
      <c r="F9319" s="135"/>
      <c r="G9319" s="135"/>
      <c r="H9319" s="135"/>
      <c r="I9319" s="135"/>
    </row>
    <row r="9320" spans="5:9" x14ac:dyDescent="0.25">
      <c r="E9320" s="135"/>
      <c r="F9320" s="135"/>
      <c r="G9320" s="135"/>
      <c r="H9320" s="135"/>
      <c r="I9320" s="135"/>
    </row>
    <row r="9321" spans="5:9" x14ac:dyDescent="0.25">
      <c r="E9321" s="135"/>
      <c r="F9321" s="135"/>
      <c r="G9321" s="135"/>
      <c r="H9321" s="135"/>
      <c r="I9321" s="135"/>
    </row>
    <row r="9322" spans="5:9" x14ac:dyDescent="0.25">
      <c r="E9322" s="135"/>
      <c r="F9322" s="135"/>
      <c r="G9322" s="135"/>
      <c r="H9322" s="135"/>
      <c r="I9322" s="135"/>
    </row>
    <row r="9323" spans="5:9" x14ac:dyDescent="0.25">
      <c r="E9323" s="135"/>
      <c r="F9323" s="135"/>
      <c r="G9323" s="135"/>
      <c r="H9323" s="135"/>
      <c r="I9323" s="135"/>
    </row>
    <row r="9324" spans="5:9" x14ac:dyDescent="0.25">
      <c r="E9324" s="135"/>
      <c r="F9324" s="135"/>
      <c r="G9324" s="135"/>
      <c r="H9324" s="135"/>
      <c r="I9324" s="135"/>
    </row>
    <row r="9325" spans="5:9" x14ac:dyDescent="0.25">
      <c r="E9325" s="135"/>
      <c r="F9325" s="135"/>
      <c r="G9325" s="135"/>
      <c r="H9325" s="135"/>
      <c r="I9325" s="135"/>
    </row>
    <row r="9326" spans="5:9" x14ac:dyDescent="0.25">
      <c r="E9326" s="135"/>
      <c r="F9326" s="135"/>
      <c r="G9326" s="135"/>
      <c r="H9326" s="135"/>
      <c r="I9326" s="135"/>
    </row>
    <row r="9327" spans="5:9" x14ac:dyDescent="0.25">
      <c r="E9327" s="135"/>
      <c r="F9327" s="135"/>
      <c r="G9327" s="135"/>
      <c r="H9327" s="135"/>
      <c r="I9327" s="135"/>
    </row>
    <row r="9328" spans="5:9" x14ac:dyDescent="0.25">
      <c r="E9328" s="135"/>
      <c r="F9328" s="135"/>
      <c r="G9328" s="135"/>
      <c r="H9328" s="135"/>
      <c r="I9328" s="135"/>
    </row>
    <row r="9329" spans="5:9" x14ac:dyDescent="0.25">
      <c r="E9329" s="135"/>
      <c r="F9329" s="135"/>
      <c r="G9329" s="135"/>
      <c r="H9329" s="135"/>
      <c r="I9329" s="135"/>
    </row>
    <row r="9330" spans="5:9" x14ac:dyDescent="0.25">
      <c r="E9330" s="135"/>
      <c r="F9330" s="135"/>
      <c r="G9330" s="135"/>
      <c r="H9330" s="135"/>
      <c r="I9330" s="135"/>
    </row>
    <row r="9331" spans="5:9" x14ac:dyDescent="0.25">
      <c r="E9331" s="135"/>
      <c r="F9331" s="135"/>
      <c r="G9331" s="135"/>
      <c r="H9331" s="135"/>
      <c r="I9331" s="135"/>
    </row>
    <row r="9332" spans="5:9" x14ac:dyDescent="0.25">
      <c r="E9332" s="135"/>
      <c r="F9332" s="135"/>
      <c r="G9332" s="135"/>
      <c r="H9332" s="135"/>
      <c r="I9332" s="135"/>
    </row>
    <row r="9333" spans="5:9" x14ac:dyDescent="0.25">
      <c r="E9333" s="135"/>
      <c r="F9333" s="135"/>
      <c r="G9333" s="135"/>
      <c r="H9333" s="135"/>
      <c r="I9333" s="135"/>
    </row>
    <row r="9334" spans="5:9" x14ac:dyDescent="0.25">
      <c r="E9334" s="135"/>
      <c r="F9334" s="135"/>
      <c r="G9334" s="135"/>
      <c r="H9334" s="135"/>
      <c r="I9334" s="135"/>
    </row>
    <row r="9335" spans="5:9" x14ac:dyDescent="0.25">
      <c r="E9335" s="135"/>
      <c r="F9335" s="135"/>
      <c r="G9335" s="135"/>
      <c r="H9335" s="135"/>
      <c r="I9335" s="135"/>
    </row>
    <row r="9336" spans="5:9" x14ac:dyDescent="0.25">
      <c r="E9336" s="135"/>
      <c r="F9336" s="135"/>
      <c r="G9336" s="135"/>
      <c r="H9336" s="135"/>
      <c r="I9336" s="135"/>
    </row>
    <row r="9337" spans="5:9" x14ac:dyDescent="0.25">
      <c r="E9337" s="135"/>
      <c r="F9337" s="135"/>
      <c r="G9337" s="135"/>
      <c r="H9337" s="135"/>
      <c r="I9337" s="135"/>
    </row>
    <row r="9338" spans="5:9" x14ac:dyDescent="0.25">
      <c r="E9338" s="135"/>
      <c r="F9338" s="135"/>
      <c r="G9338" s="135"/>
      <c r="H9338" s="135"/>
      <c r="I9338" s="135"/>
    </row>
    <row r="9339" spans="5:9" x14ac:dyDescent="0.25">
      <c r="E9339" s="135"/>
      <c r="F9339" s="135"/>
      <c r="G9339" s="135"/>
      <c r="H9339" s="135"/>
      <c r="I9339" s="135"/>
    </row>
    <row r="9340" spans="5:9" x14ac:dyDescent="0.25">
      <c r="E9340" s="135"/>
      <c r="F9340" s="135"/>
      <c r="G9340" s="135"/>
      <c r="H9340" s="135"/>
      <c r="I9340" s="135"/>
    </row>
    <row r="9341" spans="5:9" x14ac:dyDescent="0.25">
      <c r="E9341" s="135"/>
      <c r="F9341" s="135"/>
      <c r="G9341" s="135"/>
      <c r="H9341" s="135"/>
      <c r="I9341" s="135"/>
    </row>
    <row r="9342" spans="5:9" x14ac:dyDescent="0.25">
      <c r="E9342" s="135"/>
      <c r="F9342" s="135"/>
      <c r="G9342" s="135"/>
      <c r="H9342" s="135"/>
      <c r="I9342" s="135"/>
    </row>
    <row r="9343" spans="5:9" x14ac:dyDescent="0.25">
      <c r="E9343" s="135"/>
      <c r="F9343" s="135"/>
      <c r="G9343" s="135"/>
      <c r="H9343" s="135"/>
      <c r="I9343" s="135"/>
    </row>
    <row r="9344" spans="5:9" x14ac:dyDescent="0.25">
      <c r="E9344" s="135"/>
      <c r="F9344" s="135"/>
      <c r="G9344" s="135"/>
      <c r="H9344" s="135"/>
      <c r="I9344" s="135"/>
    </row>
    <row r="9345" spans="5:9" x14ac:dyDescent="0.25">
      <c r="E9345" s="135"/>
      <c r="F9345" s="135"/>
      <c r="G9345" s="135"/>
      <c r="H9345" s="135"/>
      <c r="I9345" s="135"/>
    </row>
    <row r="9346" spans="5:9" x14ac:dyDescent="0.25">
      <c r="E9346" s="135"/>
      <c r="F9346" s="135"/>
      <c r="G9346" s="135"/>
      <c r="H9346" s="135"/>
      <c r="I9346" s="135"/>
    </row>
    <row r="9347" spans="5:9" x14ac:dyDescent="0.25">
      <c r="E9347" s="135"/>
      <c r="F9347" s="135"/>
      <c r="G9347" s="135"/>
      <c r="H9347" s="135"/>
      <c r="I9347" s="135"/>
    </row>
    <row r="9348" spans="5:9" x14ac:dyDescent="0.25">
      <c r="E9348" s="135"/>
      <c r="F9348" s="135"/>
      <c r="G9348" s="135"/>
      <c r="H9348" s="135"/>
      <c r="I9348" s="135"/>
    </row>
    <row r="9349" spans="5:9" x14ac:dyDescent="0.25">
      <c r="E9349" s="135"/>
      <c r="F9349" s="135"/>
      <c r="G9349" s="135"/>
      <c r="H9349" s="135"/>
      <c r="I9349" s="135"/>
    </row>
    <row r="9350" spans="5:9" x14ac:dyDescent="0.25">
      <c r="E9350" s="135"/>
      <c r="F9350" s="135"/>
      <c r="G9350" s="135"/>
      <c r="H9350" s="135"/>
      <c r="I9350" s="135"/>
    </row>
    <row r="9351" spans="5:9" x14ac:dyDescent="0.25">
      <c r="E9351" s="135"/>
      <c r="F9351" s="135"/>
      <c r="G9351" s="135"/>
      <c r="H9351" s="135"/>
      <c r="I9351" s="135"/>
    </row>
    <row r="9352" spans="5:9" x14ac:dyDescent="0.25">
      <c r="E9352" s="135"/>
      <c r="F9352" s="135"/>
      <c r="G9352" s="135"/>
      <c r="H9352" s="135"/>
      <c r="I9352" s="135"/>
    </row>
    <row r="9353" spans="5:9" x14ac:dyDescent="0.25">
      <c r="E9353" s="135"/>
      <c r="F9353" s="135"/>
      <c r="G9353" s="135"/>
      <c r="H9353" s="135"/>
      <c r="I9353" s="135"/>
    </row>
    <row r="9354" spans="5:9" x14ac:dyDescent="0.25">
      <c r="E9354" s="135"/>
      <c r="F9354" s="135"/>
      <c r="G9354" s="135"/>
      <c r="H9354" s="135"/>
      <c r="I9354" s="135"/>
    </row>
    <row r="9355" spans="5:9" x14ac:dyDescent="0.25">
      <c r="E9355" s="135"/>
      <c r="F9355" s="135"/>
      <c r="G9355" s="135"/>
      <c r="H9355" s="135"/>
      <c r="I9355" s="135"/>
    </row>
    <row r="9356" spans="5:9" x14ac:dyDescent="0.25">
      <c r="E9356" s="135"/>
      <c r="F9356" s="135"/>
      <c r="G9356" s="135"/>
      <c r="H9356" s="135"/>
      <c r="I9356" s="135"/>
    </row>
    <row r="9357" spans="5:9" x14ac:dyDescent="0.25">
      <c r="E9357" s="135"/>
      <c r="F9357" s="135"/>
      <c r="G9357" s="135"/>
      <c r="H9357" s="135"/>
      <c r="I9357" s="135"/>
    </row>
    <row r="9358" spans="5:9" x14ac:dyDescent="0.25">
      <c r="E9358" s="135"/>
      <c r="F9358" s="135"/>
      <c r="G9358" s="135"/>
      <c r="H9358" s="135"/>
      <c r="I9358" s="135"/>
    </row>
    <row r="9359" spans="5:9" x14ac:dyDescent="0.25">
      <c r="E9359" s="135"/>
      <c r="F9359" s="135"/>
      <c r="G9359" s="135"/>
      <c r="H9359" s="135"/>
      <c r="I9359" s="135"/>
    </row>
    <row r="9360" spans="5:9" x14ac:dyDescent="0.25">
      <c r="E9360" s="135"/>
      <c r="F9360" s="135"/>
      <c r="G9360" s="135"/>
      <c r="H9360" s="135"/>
      <c r="I9360" s="135"/>
    </row>
    <row r="9361" spans="5:9" x14ac:dyDescent="0.25">
      <c r="E9361" s="135"/>
      <c r="F9361" s="135"/>
      <c r="G9361" s="135"/>
      <c r="H9361" s="135"/>
      <c r="I9361" s="135"/>
    </row>
    <row r="9362" spans="5:9" x14ac:dyDescent="0.25">
      <c r="E9362" s="135"/>
      <c r="F9362" s="135"/>
      <c r="G9362" s="135"/>
      <c r="H9362" s="135"/>
      <c r="I9362" s="135"/>
    </row>
    <row r="9363" spans="5:9" x14ac:dyDescent="0.25">
      <c r="E9363" s="135"/>
      <c r="F9363" s="135"/>
      <c r="G9363" s="135"/>
      <c r="H9363" s="135"/>
      <c r="I9363" s="135"/>
    </row>
    <row r="9364" spans="5:9" x14ac:dyDescent="0.25">
      <c r="E9364" s="135"/>
      <c r="F9364" s="135"/>
      <c r="G9364" s="135"/>
      <c r="H9364" s="135"/>
      <c r="I9364" s="135"/>
    </row>
    <row r="9365" spans="5:9" x14ac:dyDescent="0.25">
      <c r="E9365" s="135"/>
      <c r="F9365" s="135"/>
      <c r="G9365" s="135"/>
      <c r="H9365" s="135"/>
      <c r="I9365" s="135"/>
    </row>
    <row r="9366" spans="5:9" x14ac:dyDescent="0.25">
      <c r="E9366" s="135"/>
      <c r="F9366" s="135"/>
      <c r="G9366" s="135"/>
      <c r="H9366" s="135"/>
      <c r="I9366" s="135"/>
    </row>
    <row r="9367" spans="5:9" x14ac:dyDescent="0.25">
      <c r="E9367" s="135"/>
      <c r="F9367" s="135"/>
      <c r="G9367" s="135"/>
      <c r="H9367" s="135"/>
      <c r="I9367" s="135"/>
    </row>
    <row r="9368" spans="5:9" x14ac:dyDescent="0.25">
      <c r="E9368" s="135"/>
      <c r="F9368" s="135"/>
      <c r="G9368" s="135"/>
      <c r="H9368" s="135"/>
      <c r="I9368" s="135"/>
    </row>
    <row r="9369" spans="5:9" x14ac:dyDescent="0.25">
      <c r="E9369" s="135"/>
      <c r="F9369" s="135"/>
      <c r="G9369" s="135"/>
      <c r="H9369" s="135"/>
      <c r="I9369" s="135"/>
    </row>
    <row r="9370" spans="5:9" x14ac:dyDescent="0.25">
      <c r="E9370" s="135"/>
      <c r="F9370" s="135"/>
      <c r="G9370" s="135"/>
      <c r="H9370" s="135"/>
      <c r="I9370" s="135"/>
    </row>
    <row r="9371" spans="5:9" x14ac:dyDescent="0.25">
      <c r="E9371" s="135"/>
      <c r="F9371" s="135"/>
      <c r="G9371" s="135"/>
      <c r="H9371" s="135"/>
      <c r="I9371" s="135"/>
    </row>
    <row r="9372" spans="5:9" x14ac:dyDescent="0.25">
      <c r="E9372" s="135"/>
      <c r="F9372" s="135"/>
      <c r="G9372" s="135"/>
      <c r="H9372" s="135"/>
      <c r="I9372" s="135"/>
    </row>
    <row r="9373" spans="5:9" x14ac:dyDescent="0.25">
      <c r="E9373" s="135"/>
      <c r="F9373" s="135"/>
      <c r="G9373" s="135"/>
      <c r="H9373" s="135"/>
      <c r="I9373" s="135"/>
    </row>
    <row r="9374" spans="5:9" x14ac:dyDescent="0.25">
      <c r="E9374" s="135"/>
      <c r="F9374" s="135"/>
      <c r="G9374" s="135"/>
      <c r="H9374" s="135"/>
      <c r="I9374" s="135"/>
    </row>
    <row r="9375" spans="5:9" x14ac:dyDescent="0.25">
      <c r="E9375" s="135"/>
      <c r="F9375" s="135"/>
      <c r="G9375" s="135"/>
      <c r="H9375" s="135"/>
      <c r="I9375" s="135"/>
    </row>
    <row r="9376" spans="5:9" x14ac:dyDescent="0.25">
      <c r="E9376" s="135"/>
      <c r="F9376" s="135"/>
      <c r="G9376" s="135"/>
      <c r="H9376" s="135"/>
      <c r="I9376" s="135"/>
    </row>
    <row r="9377" spans="5:9" x14ac:dyDescent="0.25">
      <c r="E9377" s="135"/>
      <c r="F9377" s="135"/>
      <c r="G9377" s="135"/>
      <c r="H9377" s="135"/>
      <c r="I9377" s="135"/>
    </row>
    <row r="9378" spans="5:9" x14ac:dyDescent="0.25">
      <c r="E9378" s="135"/>
      <c r="F9378" s="135"/>
      <c r="G9378" s="135"/>
      <c r="H9378" s="135"/>
      <c r="I9378" s="135"/>
    </row>
    <row r="9379" spans="5:9" x14ac:dyDescent="0.25">
      <c r="E9379" s="135"/>
      <c r="F9379" s="135"/>
      <c r="G9379" s="135"/>
      <c r="H9379" s="135"/>
      <c r="I9379" s="135"/>
    </row>
    <row r="9380" spans="5:9" x14ac:dyDescent="0.25">
      <c r="E9380" s="135"/>
      <c r="F9380" s="135"/>
      <c r="G9380" s="135"/>
      <c r="H9380" s="135"/>
      <c r="I9380" s="135"/>
    </row>
    <row r="9381" spans="5:9" x14ac:dyDescent="0.25">
      <c r="E9381" s="135"/>
      <c r="F9381" s="135"/>
      <c r="G9381" s="135"/>
      <c r="H9381" s="135"/>
      <c r="I9381" s="135"/>
    </row>
    <row r="9382" spans="5:9" x14ac:dyDescent="0.25">
      <c r="E9382" s="135"/>
      <c r="F9382" s="135"/>
      <c r="G9382" s="135"/>
      <c r="H9382" s="135"/>
      <c r="I9382" s="135"/>
    </row>
    <row r="9383" spans="5:9" x14ac:dyDescent="0.25">
      <c r="E9383" s="135"/>
      <c r="F9383" s="135"/>
      <c r="G9383" s="135"/>
      <c r="H9383" s="135"/>
      <c r="I9383" s="135"/>
    </row>
    <row r="9384" spans="5:9" x14ac:dyDescent="0.25">
      <c r="E9384" s="135"/>
      <c r="F9384" s="135"/>
      <c r="G9384" s="135"/>
      <c r="H9384" s="135"/>
      <c r="I9384" s="135"/>
    </row>
    <row r="9385" spans="5:9" x14ac:dyDescent="0.25">
      <c r="E9385" s="135"/>
      <c r="F9385" s="135"/>
      <c r="G9385" s="135"/>
      <c r="H9385" s="135"/>
      <c r="I9385" s="135"/>
    </row>
    <row r="9386" spans="5:9" x14ac:dyDescent="0.25">
      <c r="E9386" s="135"/>
      <c r="F9386" s="135"/>
      <c r="G9386" s="135"/>
      <c r="H9386" s="135"/>
      <c r="I9386" s="135"/>
    </row>
    <row r="9387" spans="5:9" x14ac:dyDescent="0.25">
      <c r="E9387" s="135"/>
      <c r="F9387" s="135"/>
      <c r="G9387" s="135"/>
      <c r="H9387" s="135"/>
      <c r="I9387" s="135"/>
    </row>
    <row r="9388" spans="5:9" x14ac:dyDescent="0.25">
      <c r="E9388" s="135"/>
      <c r="F9388" s="135"/>
      <c r="G9388" s="135"/>
      <c r="H9388" s="135"/>
      <c r="I9388" s="135"/>
    </row>
    <row r="9389" spans="5:9" x14ac:dyDescent="0.25">
      <c r="E9389" s="135"/>
      <c r="F9389" s="135"/>
      <c r="G9389" s="135"/>
      <c r="H9389" s="135"/>
      <c r="I9389" s="135"/>
    </row>
    <row r="9390" spans="5:9" x14ac:dyDescent="0.25">
      <c r="E9390" s="135"/>
      <c r="F9390" s="135"/>
      <c r="G9390" s="135"/>
      <c r="H9390" s="135"/>
      <c r="I9390" s="135"/>
    </row>
    <row r="9391" spans="5:9" x14ac:dyDescent="0.25">
      <c r="E9391" s="135"/>
      <c r="F9391" s="135"/>
      <c r="G9391" s="135"/>
      <c r="H9391" s="135"/>
      <c r="I9391" s="135"/>
    </row>
    <row r="9392" spans="5:9" x14ac:dyDescent="0.25">
      <c r="E9392" s="135"/>
      <c r="F9392" s="135"/>
      <c r="G9392" s="135"/>
      <c r="H9392" s="135"/>
      <c r="I9392" s="135"/>
    </row>
    <row r="9393" spans="5:9" x14ac:dyDescent="0.25">
      <c r="E9393" s="135"/>
      <c r="F9393" s="135"/>
      <c r="G9393" s="135"/>
      <c r="H9393" s="135"/>
      <c r="I9393" s="135"/>
    </row>
    <row r="9394" spans="5:9" x14ac:dyDescent="0.25">
      <c r="E9394" s="135"/>
      <c r="F9394" s="135"/>
      <c r="G9394" s="135"/>
      <c r="H9394" s="135"/>
      <c r="I9394" s="135"/>
    </row>
    <row r="9395" spans="5:9" x14ac:dyDescent="0.25">
      <c r="E9395" s="135"/>
      <c r="F9395" s="135"/>
      <c r="G9395" s="135"/>
      <c r="H9395" s="135"/>
      <c r="I9395" s="135"/>
    </row>
    <row r="9396" spans="5:9" x14ac:dyDescent="0.25">
      <c r="E9396" s="135"/>
      <c r="F9396" s="135"/>
      <c r="G9396" s="135"/>
      <c r="H9396" s="135"/>
      <c r="I9396" s="135"/>
    </row>
    <row r="9397" spans="5:9" x14ac:dyDescent="0.25">
      <c r="E9397" s="135"/>
      <c r="F9397" s="135"/>
      <c r="G9397" s="135"/>
      <c r="H9397" s="135"/>
      <c r="I9397" s="135"/>
    </row>
    <row r="9398" spans="5:9" x14ac:dyDescent="0.25">
      <c r="E9398" s="135"/>
      <c r="F9398" s="135"/>
      <c r="G9398" s="135"/>
      <c r="H9398" s="135"/>
      <c r="I9398" s="135"/>
    </row>
    <row r="9399" spans="5:9" x14ac:dyDescent="0.25">
      <c r="E9399" s="135"/>
      <c r="F9399" s="135"/>
      <c r="G9399" s="135"/>
      <c r="H9399" s="135"/>
      <c r="I9399" s="135"/>
    </row>
    <row r="9400" spans="5:9" x14ac:dyDescent="0.25">
      <c r="E9400" s="135"/>
      <c r="F9400" s="135"/>
      <c r="G9400" s="135"/>
      <c r="H9400" s="135"/>
      <c r="I9400" s="135"/>
    </row>
    <row r="9401" spans="5:9" x14ac:dyDescent="0.25">
      <c r="E9401" s="135"/>
      <c r="F9401" s="135"/>
      <c r="G9401" s="135"/>
      <c r="H9401" s="135"/>
      <c r="I9401" s="135"/>
    </row>
    <row r="9402" spans="5:9" x14ac:dyDescent="0.25">
      <c r="E9402" s="135"/>
      <c r="F9402" s="135"/>
      <c r="G9402" s="135"/>
      <c r="H9402" s="135"/>
      <c r="I9402" s="135"/>
    </row>
    <row r="9403" spans="5:9" x14ac:dyDescent="0.25">
      <c r="E9403" s="135"/>
      <c r="F9403" s="135"/>
      <c r="G9403" s="135"/>
      <c r="H9403" s="135"/>
      <c r="I9403" s="135"/>
    </row>
    <row r="9404" spans="5:9" x14ac:dyDescent="0.25">
      <c r="E9404" s="135"/>
      <c r="F9404" s="135"/>
      <c r="G9404" s="135"/>
      <c r="H9404" s="135"/>
      <c r="I9404" s="135"/>
    </row>
    <row r="9405" spans="5:9" x14ac:dyDescent="0.25">
      <c r="E9405" s="135"/>
      <c r="F9405" s="135"/>
      <c r="G9405" s="135"/>
      <c r="H9405" s="135"/>
      <c r="I9405" s="135"/>
    </row>
    <row r="9406" spans="5:9" x14ac:dyDescent="0.25">
      <c r="E9406" s="135"/>
      <c r="F9406" s="135"/>
      <c r="G9406" s="135"/>
      <c r="H9406" s="135"/>
      <c r="I9406" s="135"/>
    </row>
    <row r="9407" spans="5:9" x14ac:dyDescent="0.25">
      <c r="E9407" s="135"/>
      <c r="F9407" s="135"/>
      <c r="G9407" s="135"/>
      <c r="H9407" s="135"/>
      <c r="I9407" s="135"/>
    </row>
    <row r="9408" spans="5:9" x14ac:dyDescent="0.25">
      <c r="E9408" s="135"/>
      <c r="F9408" s="135"/>
      <c r="G9408" s="135"/>
      <c r="H9408" s="135"/>
      <c r="I9408" s="135"/>
    </row>
    <row r="9409" spans="5:9" x14ac:dyDescent="0.25">
      <c r="E9409" s="135"/>
      <c r="F9409" s="135"/>
      <c r="G9409" s="135"/>
      <c r="H9409" s="135"/>
      <c r="I9409" s="135"/>
    </row>
    <row r="9410" spans="5:9" x14ac:dyDescent="0.25">
      <c r="E9410" s="135"/>
      <c r="F9410" s="135"/>
      <c r="G9410" s="135"/>
      <c r="H9410" s="135"/>
      <c r="I9410" s="135"/>
    </row>
    <row r="9411" spans="5:9" x14ac:dyDescent="0.25">
      <c r="E9411" s="135"/>
      <c r="F9411" s="135"/>
      <c r="G9411" s="135"/>
      <c r="H9411" s="135"/>
      <c r="I9411" s="135"/>
    </row>
    <row r="9412" spans="5:9" x14ac:dyDescent="0.25">
      <c r="E9412" s="135"/>
      <c r="F9412" s="135"/>
      <c r="G9412" s="135"/>
      <c r="H9412" s="135"/>
      <c r="I9412" s="135"/>
    </row>
    <row r="9413" spans="5:9" x14ac:dyDescent="0.25">
      <c r="E9413" s="135"/>
      <c r="F9413" s="135"/>
      <c r="G9413" s="135"/>
      <c r="H9413" s="135"/>
      <c r="I9413" s="135"/>
    </row>
    <row r="9414" spans="5:9" x14ac:dyDescent="0.25">
      <c r="E9414" s="135"/>
      <c r="F9414" s="135"/>
      <c r="G9414" s="135"/>
      <c r="H9414" s="135"/>
      <c r="I9414" s="135"/>
    </row>
    <row r="9415" spans="5:9" x14ac:dyDescent="0.25">
      <c r="E9415" s="135"/>
      <c r="F9415" s="135"/>
      <c r="G9415" s="135"/>
      <c r="H9415" s="135"/>
      <c r="I9415" s="135"/>
    </row>
    <row r="9416" spans="5:9" x14ac:dyDescent="0.25">
      <c r="E9416" s="135"/>
      <c r="F9416" s="135"/>
      <c r="G9416" s="135"/>
      <c r="H9416" s="135"/>
      <c r="I9416" s="135"/>
    </row>
    <row r="9417" spans="5:9" x14ac:dyDescent="0.25">
      <c r="E9417" s="135"/>
      <c r="F9417" s="135"/>
      <c r="G9417" s="135"/>
      <c r="H9417" s="135"/>
      <c r="I9417" s="135"/>
    </row>
    <row r="9418" spans="5:9" x14ac:dyDescent="0.25">
      <c r="E9418" s="135"/>
      <c r="F9418" s="135"/>
      <c r="G9418" s="135"/>
      <c r="H9418" s="135"/>
      <c r="I9418" s="135"/>
    </row>
    <row r="9419" spans="5:9" x14ac:dyDescent="0.25">
      <c r="E9419" s="135"/>
      <c r="F9419" s="135"/>
      <c r="G9419" s="135"/>
      <c r="H9419" s="135"/>
      <c r="I9419" s="135"/>
    </row>
    <row r="9420" spans="5:9" x14ac:dyDescent="0.25">
      <c r="E9420" s="135"/>
      <c r="F9420" s="135"/>
      <c r="G9420" s="135"/>
      <c r="H9420" s="135"/>
      <c r="I9420" s="135"/>
    </row>
    <row r="9421" spans="5:9" x14ac:dyDescent="0.25">
      <c r="E9421" s="135"/>
      <c r="F9421" s="135"/>
      <c r="G9421" s="135"/>
      <c r="H9421" s="135"/>
      <c r="I9421" s="135"/>
    </row>
    <row r="9422" spans="5:9" x14ac:dyDescent="0.25">
      <c r="E9422" s="135"/>
      <c r="F9422" s="135"/>
      <c r="G9422" s="135"/>
      <c r="H9422" s="135"/>
      <c r="I9422" s="135"/>
    </row>
    <row r="9423" spans="5:9" x14ac:dyDescent="0.25">
      <c r="E9423" s="135"/>
      <c r="F9423" s="135"/>
      <c r="G9423" s="135"/>
      <c r="H9423" s="135"/>
      <c r="I9423" s="135"/>
    </row>
    <row r="9424" spans="5:9" x14ac:dyDescent="0.25">
      <c r="E9424" s="135"/>
      <c r="F9424" s="135"/>
      <c r="G9424" s="135"/>
      <c r="H9424" s="135"/>
      <c r="I9424" s="135"/>
    </row>
    <row r="9425" spans="5:9" x14ac:dyDescent="0.25">
      <c r="E9425" s="135"/>
      <c r="F9425" s="135"/>
      <c r="G9425" s="135"/>
      <c r="H9425" s="135"/>
      <c r="I9425" s="135"/>
    </row>
    <row r="9426" spans="5:9" x14ac:dyDescent="0.25">
      <c r="E9426" s="135"/>
      <c r="F9426" s="135"/>
      <c r="G9426" s="135"/>
      <c r="H9426" s="135"/>
      <c r="I9426" s="135"/>
    </row>
    <row r="9427" spans="5:9" x14ac:dyDescent="0.25">
      <c r="E9427" s="135"/>
      <c r="F9427" s="135"/>
      <c r="G9427" s="135"/>
      <c r="H9427" s="135"/>
      <c r="I9427" s="135"/>
    </row>
    <row r="9428" spans="5:9" x14ac:dyDescent="0.25">
      <c r="E9428" s="135"/>
      <c r="F9428" s="135"/>
      <c r="G9428" s="135"/>
      <c r="H9428" s="135"/>
      <c r="I9428" s="135"/>
    </row>
    <row r="9429" spans="5:9" x14ac:dyDescent="0.25">
      <c r="E9429" s="135"/>
      <c r="F9429" s="135"/>
      <c r="G9429" s="135"/>
      <c r="H9429" s="135"/>
      <c r="I9429" s="135"/>
    </row>
    <row r="9430" spans="5:9" x14ac:dyDescent="0.25">
      <c r="E9430" s="135"/>
      <c r="F9430" s="135"/>
      <c r="G9430" s="135"/>
      <c r="H9430" s="135"/>
      <c r="I9430" s="135"/>
    </row>
    <row r="9431" spans="5:9" x14ac:dyDescent="0.25">
      <c r="E9431" s="135"/>
      <c r="F9431" s="135"/>
      <c r="G9431" s="135"/>
      <c r="H9431" s="135"/>
      <c r="I9431" s="135"/>
    </row>
    <row r="9432" spans="5:9" x14ac:dyDescent="0.25">
      <c r="E9432" s="135"/>
      <c r="F9432" s="135"/>
      <c r="G9432" s="135"/>
      <c r="H9432" s="135"/>
      <c r="I9432" s="135"/>
    </row>
    <row r="9433" spans="5:9" x14ac:dyDescent="0.25">
      <c r="E9433" s="135"/>
      <c r="F9433" s="135"/>
      <c r="G9433" s="135"/>
      <c r="H9433" s="135"/>
      <c r="I9433" s="135"/>
    </row>
    <row r="9434" spans="5:9" x14ac:dyDescent="0.25">
      <c r="E9434" s="135"/>
      <c r="F9434" s="135"/>
      <c r="G9434" s="135"/>
      <c r="H9434" s="135"/>
      <c r="I9434" s="135"/>
    </row>
    <row r="9435" spans="5:9" x14ac:dyDescent="0.25">
      <c r="E9435" s="135"/>
      <c r="F9435" s="135"/>
      <c r="G9435" s="135"/>
      <c r="H9435" s="135"/>
      <c r="I9435" s="135"/>
    </row>
    <row r="9436" spans="5:9" x14ac:dyDescent="0.25">
      <c r="E9436" s="135"/>
      <c r="F9436" s="135"/>
      <c r="G9436" s="135"/>
      <c r="H9436" s="135"/>
      <c r="I9436" s="135"/>
    </row>
    <row r="9437" spans="5:9" x14ac:dyDescent="0.25">
      <c r="E9437" s="135"/>
      <c r="F9437" s="135"/>
      <c r="G9437" s="135"/>
      <c r="H9437" s="135"/>
      <c r="I9437" s="135"/>
    </row>
    <row r="9438" spans="5:9" x14ac:dyDescent="0.25">
      <c r="E9438" s="135"/>
      <c r="F9438" s="135"/>
      <c r="G9438" s="135"/>
      <c r="H9438" s="135"/>
      <c r="I9438" s="135"/>
    </row>
    <row r="9439" spans="5:9" x14ac:dyDescent="0.25">
      <c r="E9439" s="135"/>
      <c r="F9439" s="135"/>
      <c r="G9439" s="135"/>
      <c r="H9439" s="135"/>
      <c r="I9439" s="135"/>
    </row>
    <row r="9440" spans="5:9" x14ac:dyDescent="0.25">
      <c r="E9440" s="135"/>
      <c r="F9440" s="135"/>
      <c r="G9440" s="135"/>
      <c r="H9440" s="135"/>
      <c r="I9440" s="135"/>
    </row>
    <row r="9441" spans="5:9" x14ac:dyDescent="0.25">
      <c r="E9441" s="135"/>
      <c r="F9441" s="135"/>
      <c r="G9441" s="135"/>
      <c r="H9441" s="135"/>
      <c r="I9441" s="135"/>
    </row>
    <row r="9442" spans="5:9" x14ac:dyDescent="0.25">
      <c r="E9442" s="135"/>
      <c r="F9442" s="135"/>
      <c r="G9442" s="135"/>
      <c r="H9442" s="135"/>
      <c r="I9442" s="135"/>
    </row>
    <row r="9443" spans="5:9" x14ac:dyDescent="0.25">
      <c r="E9443" s="135"/>
      <c r="F9443" s="135"/>
      <c r="G9443" s="135"/>
      <c r="H9443" s="135"/>
      <c r="I9443" s="135"/>
    </row>
    <row r="9444" spans="5:9" x14ac:dyDescent="0.25">
      <c r="E9444" s="135"/>
      <c r="F9444" s="135"/>
      <c r="G9444" s="135"/>
      <c r="H9444" s="135"/>
      <c r="I9444" s="135"/>
    </row>
    <row r="9445" spans="5:9" x14ac:dyDescent="0.25">
      <c r="E9445" s="135"/>
      <c r="F9445" s="135"/>
      <c r="G9445" s="135"/>
      <c r="H9445" s="135"/>
      <c r="I9445" s="135"/>
    </row>
    <row r="9446" spans="5:9" x14ac:dyDescent="0.25">
      <c r="E9446" s="135"/>
      <c r="F9446" s="135"/>
      <c r="G9446" s="135"/>
      <c r="H9446" s="135"/>
      <c r="I9446" s="135"/>
    </row>
    <row r="9447" spans="5:9" x14ac:dyDescent="0.25">
      <c r="E9447" s="135"/>
      <c r="F9447" s="135"/>
      <c r="G9447" s="135"/>
      <c r="H9447" s="135"/>
      <c r="I9447" s="135"/>
    </row>
    <row r="9448" spans="5:9" x14ac:dyDescent="0.25">
      <c r="E9448" s="135"/>
      <c r="F9448" s="135"/>
      <c r="G9448" s="135"/>
      <c r="H9448" s="135"/>
      <c r="I9448" s="135"/>
    </row>
    <row r="9449" spans="5:9" x14ac:dyDescent="0.25">
      <c r="E9449" s="135"/>
      <c r="F9449" s="135"/>
      <c r="G9449" s="135"/>
      <c r="H9449" s="135"/>
      <c r="I9449" s="135"/>
    </row>
    <row r="9450" spans="5:9" x14ac:dyDescent="0.25">
      <c r="E9450" s="135"/>
      <c r="F9450" s="135"/>
      <c r="G9450" s="135"/>
      <c r="H9450" s="135"/>
      <c r="I9450" s="135"/>
    </row>
    <row r="9451" spans="5:9" x14ac:dyDescent="0.25">
      <c r="E9451" s="135"/>
      <c r="F9451" s="135"/>
      <c r="G9451" s="135"/>
      <c r="H9451" s="135"/>
      <c r="I9451" s="135"/>
    </row>
    <row r="9452" spans="5:9" x14ac:dyDescent="0.25">
      <c r="E9452" s="135"/>
      <c r="F9452" s="135"/>
      <c r="G9452" s="135"/>
      <c r="H9452" s="135"/>
      <c r="I9452" s="135"/>
    </row>
    <row r="9453" spans="5:9" x14ac:dyDescent="0.25">
      <c r="E9453" s="135"/>
      <c r="F9453" s="135"/>
      <c r="G9453" s="135"/>
      <c r="H9453" s="135"/>
      <c r="I9453" s="135"/>
    </row>
    <row r="9454" spans="5:9" x14ac:dyDescent="0.25">
      <c r="E9454" s="135"/>
      <c r="F9454" s="135"/>
      <c r="G9454" s="135"/>
      <c r="H9454" s="135"/>
      <c r="I9454" s="135"/>
    </row>
    <row r="9455" spans="5:9" x14ac:dyDescent="0.25">
      <c r="E9455" s="135"/>
      <c r="F9455" s="135"/>
      <c r="G9455" s="135"/>
      <c r="H9455" s="135"/>
      <c r="I9455" s="135"/>
    </row>
    <row r="9456" spans="5:9" x14ac:dyDescent="0.25">
      <c r="E9456" s="135"/>
      <c r="F9456" s="135"/>
      <c r="G9456" s="135"/>
      <c r="H9456" s="135"/>
      <c r="I9456" s="135"/>
    </row>
    <row r="9457" spans="5:9" x14ac:dyDescent="0.25">
      <c r="E9457" s="135"/>
      <c r="F9457" s="135"/>
      <c r="G9457" s="135"/>
      <c r="H9457" s="135"/>
      <c r="I9457" s="135"/>
    </row>
    <row r="9458" spans="5:9" x14ac:dyDescent="0.25">
      <c r="E9458" s="135"/>
      <c r="F9458" s="135"/>
      <c r="G9458" s="135"/>
      <c r="H9458" s="135"/>
      <c r="I9458" s="135"/>
    </row>
    <row r="9459" spans="5:9" x14ac:dyDescent="0.25">
      <c r="E9459" s="135"/>
      <c r="F9459" s="135"/>
      <c r="G9459" s="135"/>
      <c r="H9459" s="135"/>
      <c r="I9459" s="135"/>
    </row>
    <row r="9460" spans="5:9" x14ac:dyDescent="0.25">
      <c r="E9460" s="135"/>
      <c r="F9460" s="135"/>
      <c r="G9460" s="135"/>
      <c r="H9460" s="135"/>
      <c r="I9460" s="135"/>
    </row>
    <row r="9461" spans="5:9" x14ac:dyDescent="0.25">
      <c r="E9461" s="135"/>
      <c r="F9461" s="135"/>
      <c r="G9461" s="135"/>
      <c r="H9461" s="135"/>
      <c r="I9461" s="135"/>
    </row>
    <row r="9462" spans="5:9" x14ac:dyDescent="0.25">
      <c r="E9462" s="135"/>
      <c r="F9462" s="135"/>
      <c r="G9462" s="135"/>
      <c r="H9462" s="135"/>
      <c r="I9462" s="135"/>
    </row>
    <row r="9463" spans="5:9" x14ac:dyDescent="0.25">
      <c r="E9463" s="135"/>
      <c r="F9463" s="135"/>
      <c r="G9463" s="135"/>
      <c r="H9463" s="135"/>
      <c r="I9463" s="135"/>
    </row>
    <row r="9464" spans="5:9" x14ac:dyDescent="0.25">
      <c r="E9464" s="135"/>
      <c r="F9464" s="135"/>
      <c r="G9464" s="135"/>
      <c r="H9464" s="135"/>
      <c r="I9464" s="135"/>
    </row>
    <row r="9465" spans="5:9" x14ac:dyDescent="0.25">
      <c r="E9465" s="135"/>
      <c r="F9465" s="135"/>
      <c r="G9465" s="135"/>
      <c r="H9465" s="135"/>
      <c r="I9465" s="135"/>
    </row>
    <row r="9466" spans="5:9" x14ac:dyDescent="0.25">
      <c r="E9466" s="135"/>
      <c r="F9466" s="135"/>
      <c r="G9466" s="135"/>
      <c r="H9466" s="135"/>
      <c r="I9466" s="135"/>
    </row>
    <row r="9467" spans="5:9" x14ac:dyDescent="0.25">
      <c r="E9467" s="135"/>
      <c r="F9467" s="135"/>
      <c r="G9467" s="135"/>
      <c r="H9467" s="135"/>
      <c r="I9467" s="135"/>
    </row>
    <row r="9468" spans="5:9" x14ac:dyDescent="0.25">
      <c r="E9468" s="135"/>
      <c r="F9468" s="135"/>
      <c r="G9468" s="135"/>
      <c r="H9468" s="135"/>
      <c r="I9468" s="135"/>
    </row>
    <row r="9469" spans="5:9" x14ac:dyDescent="0.25">
      <c r="E9469" s="135"/>
      <c r="F9469" s="135"/>
      <c r="G9469" s="135"/>
      <c r="H9469" s="135"/>
      <c r="I9469" s="135"/>
    </row>
    <row r="9470" spans="5:9" x14ac:dyDescent="0.25">
      <c r="E9470" s="135"/>
      <c r="F9470" s="135"/>
      <c r="G9470" s="135"/>
      <c r="H9470" s="135"/>
      <c r="I9470" s="135"/>
    </row>
    <row r="9471" spans="5:9" x14ac:dyDescent="0.25">
      <c r="E9471" s="135"/>
      <c r="F9471" s="135"/>
      <c r="G9471" s="135"/>
      <c r="H9471" s="135"/>
      <c r="I9471" s="135"/>
    </row>
    <row r="9472" spans="5:9" x14ac:dyDescent="0.25">
      <c r="E9472" s="135"/>
      <c r="F9472" s="135"/>
      <c r="G9472" s="135"/>
      <c r="H9472" s="135"/>
      <c r="I9472" s="135"/>
    </row>
    <row r="9473" spans="5:9" x14ac:dyDescent="0.25">
      <c r="E9473" s="135"/>
      <c r="F9473" s="135"/>
      <c r="G9473" s="135"/>
      <c r="H9473" s="135"/>
      <c r="I9473" s="135"/>
    </row>
    <row r="9474" spans="5:9" x14ac:dyDescent="0.25">
      <c r="E9474" s="135"/>
      <c r="F9474" s="135"/>
      <c r="G9474" s="135"/>
      <c r="H9474" s="135"/>
      <c r="I9474" s="135"/>
    </row>
    <row r="9475" spans="5:9" x14ac:dyDescent="0.25">
      <c r="E9475" s="135"/>
      <c r="F9475" s="135"/>
      <c r="G9475" s="135"/>
      <c r="H9475" s="135"/>
      <c r="I9475" s="135"/>
    </row>
    <row r="9476" spans="5:9" x14ac:dyDescent="0.25">
      <c r="E9476" s="135"/>
      <c r="F9476" s="135"/>
      <c r="G9476" s="135"/>
      <c r="H9476" s="135"/>
      <c r="I9476" s="135"/>
    </row>
    <row r="9477" spans="5:9" x14ac:dyDescent="0.25">
      <c r="E9477" s="135"/>
      <c r="F9477" s="135"/>
      <c r="G9477" s="135"/>
      <c r="H9477" s="135"/>
      <c r="I9477" s="135"/>
    </row>
    <row r="9478" spans="5:9" x14ac:dyDescent="0.25">
      <c r="E9478" s="135"/>
      <c r="F9478" s="135"/>
      <c r="G9478" s="135"/>
      <c r="H9478" s="135"/>
      <c r="I9478" s="135"/>
    </row>
    <row r="9479" spans="5:9" x14ac:dyDescent="0.25">
      <c r="E9479" s="135"/>
      <c r="F9479" s="135"/>
      <c r="G9479" s="135"/>
      <c r="H9479" s="135"/>
      <c r="I9479" s="135"/>
    </row>
    <row r="9480" spans="5:9" x14ac:dyDescent="0.25">
      <c r="E9480" s="135"/>
      <c r="F9480" s="135"/>
      <c r="G9480" s="135"/>
      <c r="H9480" s="135"/>
      <c r="I9480" s="135"/>
    </row>
    <row r="9481" spans="5:9" x14ac:dyDescent="0.25">
      <c r="E9481" s="135"/>
      <c r="F9481" s="135"/>
      <c r="G9481" s="135"/>
      <c r="H9481" s="135"/>
      <c r="I9481" s="135"/>
    </row>
    <row r="9482" spans="5:9" x14ac:dyDescent="0.25">
      <c r="E9482" s="135"/>
      <c r="F9482" s="135"/>
      <c r="G9482" s="135"/>
      <c r="H9482" s="135"/>
      <c r="I9482" s="135"/>
    </row>
    <row r="9483" spans="5:9" x14ac:dyDescent="0.25">
      <c r="E9483" s="135"/>
      <c r="F9483" s="135"/>
      <c r="G9483" s="135"/>
      <c r="H9483" s="135"/>
      <c r="I9483" s="135"/>
    </row>
    <row r="9484" spans="5:9" x14ac:dyDescent="0.25">
      <c r="E9484" s="135"/>
      <c r="F9484" s="135"/>
      <c r="G9484" s="135"/>
      <c r="H9484" s="135"/>
      <c r="I9484" s="135"/>
    </row>
    <row r="9485" spans="5:9" x14ac:dyDescent="0.25">
      <c r="E9485" s="135"/>
      <c r="F9485" s="135"/>
      <c r="G9485" s="135"/>
      <c r="H9485" s="135"/>
      <c r="I9485" s="135"/>
    </row>
    <row r="9486" spans="5:9" x14ac:dyDescent="0.25">
      <c r="E9486" s="135"/>
      <c r="F9486" s="135"/>
      <c r="G9486" s="135"/>
      <c r="H9486" s="135"/>
      <c r="I9486" s="135"/>
    </row>
    <row r="9487" spans="5:9" x14ac:dyDescent="0.25">
      <c r="E9487" s="135"/>
      <c r="F9487" s="135"/>
      <c r="G9487" s="135"/>
      <c r="H9487" s="135"/>
      <c r="I9487" s="135"/>
    </row>
    <row r="9488" spans="5:9" x14ac:dyDescent="0.25">
      <c r="E9488" s="135"/>
      <c r="F9488" s="135"/>
      <c r="G9488" s="135"/>
      <c r="H9488" s="135"/>
      <c r="I9488" s="135"/>
    </row>
    <row r="9489" spans="5:9" x14ac:dyDescent="0.25">
      <c r="E9489" s="135"/>
      <c r="F9489" s="135"/>
      <c r="G9489" s="135"/>
      <c r="H9489" s="135"/>
      <c r="I9489" s="135"/>
    </row>
    <row r="9490" spans="5:9" x14ac:dyDescent="0.25">
      <c r="E9490" s="135"/>
      <c r="F9490" s="135"/>
      <c r="G9490" s="135"/>
      <c r="H9490" s="135"/>
      <c r="I9490" s="135"/>
    </row>
    <row r="9491" spans="5:9" x14ac:dyDescent="0.25">
      <c r="E9491" s="135"/>
      <c r="F9491" s="135"/>
      <c r="G9491" s="135"/>
      <c r="H9491" s="135"/>
      <c r="I9491" s="135"/>
    </row>
    <row r="9492" spans="5:9" x14ac:dyDescent="0.25">
      <c r="E9492" s="135"/>
      <c r="F9492" s="135"/>
      <c r="G9492" s="135"/>
      <c r="H9492" s="135"/>
      <c r="I9492" s="135"/>
    </row>
    <row r="9493" spans="5:9" x14ac:dyDescent="0.25">
      <c r="E9493" s="135"/>
      <c r="F9493" s="135"/>
      <c r="G9493" s="135"/>
      <c r="H9493" s="135"/>
      <c r="I9493" s="135"/>
    </row>
    <row r="9494" spans="5:9" x14ac:dyDescent="0.25">
      <c r="E9494" s="135"/>
      <c r="F9494" s="135"/>
      <c r="G9494" s="135"/>
      <c r="H9494" s="135"/>
      <c r="I9494" s="135"/>
    </row>
    <row r="9495" spans="5:9" x14ac:dyDescent="0.25">
      <c r="E9495" s="135"/>
      <c r="F9495" s="135"/>
      <c r="G9495" s="135"/>
      <c r="H9495" s="135"/>
      <c r="I9495" s="135"/>
    </row>
    <row r="9496" spans="5:9" x14ac:dyDescent="0.25">
      <c r="E9496" s="135"/>
      <c r="F9496" s="135"/>
      <c r="G9496" s="135"/>
      <c r="H9496" s="135"/>
      <c r="I9496" s="135"/>
    </row>
    <row r="9497" spans="5:9" x14ac:dyDescent="0.25">
      <c r="E9497" s="135"/>
      <c r="F9497" s="135"/>
      <c r="G9497" s="135"/>
      <c r="H9497" s="135"/>
      <c r="I9497" s="135"/>
    </row>
    <row r="9498" spans="5:9" x14ac:dyDescent="0.25">
      <c r="E9498" s="135"/>
      <c r="F9498" s="135"/>
      <c r="G9498" s="135"/>
      <c r="H9498" s="135"/>
      <c r="I9498" s="135"/>
    </row>
    <row r="9499" spans="5:9" x14ac:dyDescent="0.25">
      <c r="E9499" s="135"/>
      <c r="F9499" s="135"/>
      <c r="G9499" s="135"/>
      <c r="H9499" s="135"/>
      <c r="I9499" s="135"/>
    </row>
    <row r="9500" spans="5:9" x14ac:dyDescent="0.25">
      <c r="E9500" s="135"/>
      <c r="F9500" s="135"/>
      <c r="G9500" s="135"/>
      <c r="H9500" s="135"/>
      <c r="I9500" s="135"/>
    </row>
    <row r="9501" spans="5:9" x14ac:dyDescent="0.25">
      <c r="E9501" s="135"/>
      <c r="F9501" s="135"/>
      <c r="G9501" s="135"/>
      <c r="H9501" s="135"/>
      <c r="I9501" s="135"/>
    </row>
    <row r="9502" spans="5:9" x14ac:dyDescent="0.25">
      <c r="E9502" s="135"/>
      <c r="F9502" s="135"/>
      <c r="G9502" s="135"/>
      <c r="H9502" s="135"/>
      <c r="I9502" s="135"/>
    </row>
    <row r="9503" spans="5:9" x14ac:dyDescent="0.25">
      <c r="E9503" s="135"/>
      <c r="F9503" s="135"/>
      <c r="G9503" s="135"/>
      <c r="H9503" s="135"/>
      <c r="I9503" s="135"/>
    </row>
    <row r="9504" spans="5:9" x14ac:dyDescent="0.25">
      <c r="E9504" s="135"/>
      <c r="F9504" s="135"/>
      <c r="G9504" s="135"/>
      <c r="H9504" s="135"/>
      <c r="I9504" s="135"/>
    </row>
    <row r="9505" spans="5:9" x14ac:dyDescent="0.25">
      <c r="E9505" s="135"/>
      <c r="F9505" s="135"/>
      <c r="G9505" s="135"/>
      <c r="H9505" s="135"/>
      <c r="I9505" s="135"/>
    </row>
    <row r="9506" spans="5:9" x14ac:dyDescent="0.25">
      <c r="E9506" s="135"/>
      <c r="F9506" s="135"/>
      <c r="G9506" s="135"/>
      <c r="H9506" s="135"/>
      <c r="I9506" s="135"/>
    </row>
    <row r="9507" spans="5:9" x14ac:dyDescent="0.25">
      <c r="E9507" s="135"/>
      <c r="F9507" s="135"/>
      <c r="G9507" s="135"/>
      <c r="H9507" s="135"/>
      <c r="I9507" s="135"/>
    </row>
    <row r="9508" spans="5:9" x14ac:dyDescent="0.25">
      <c r="E9508" s="135"/>
      <c r="F9508" s="135"/>
      <c r="G9508" s="135"/>
      <c r="H9508" s="135"/>
      <c r="I9508" s="135"/>
    </row>
    <row r="9509" spans="5:9" x14ac:dyDescent="0.25">
      <c r="E9509" s="135"/>
      <c r="F9509" s="135"/>
      <c r="G9509" s="135"/>
      <c r="H9509" s="135"/>
      <c r="I9509" s="135"/>
    </row>
    <row r="9510" spans="5:9" x14ac:dyDescent="0.25">
      <c r="E9510" s="135"/>
      <c r="F9510" s="135"/>
      <c r="G9510" s="135"/>
      <c r="H9510" s="135"/>
      <c r="I9510" s="135"/>
    </row>
    <row r="9511" spans="5:9" x14ac:dyDescent="0.25">
      <c r="E9511" s="135"/>
      <c r="F9511" s="135"/>
      <c r="G9511" s="135"/>
      <c r="H9511" s="135"/>
      <c r="I9511" s="135"/>
    </row>
    <row r="9512" spans="5:9" x14ac:dyDescent="0.25">
      <c r="E9512" s="135"/>
      <c r="F9512" s="135"/>
      <c r="G9512" s="135"/>
      <c r="H9512" s="135"/>
      <c r="I9512" s="135"/>
    </row>
    <row r="9513" spans="5:9" x14ac:dyDescent="0.25">
      <c r="E9513" s="135"/>
      <c r="F9513" s="135"/>
      <c r="G9513" s="135"/>
      <c r="H9513" s="135"/>
      <c r="I9513" s="135"/>
    </row>
    <row r="9514" spans="5:9" x14ac:dyDescent="0.25">
      <c r="E9514" s="135"/>
      <c r="F9514" s="135"/>
      <c r="G9514" s="135"/>
      <c r="H9514" s="135"/>
      <c r="I9514" s="135"/>
    </row>
    <row r="9515" spans="5:9" x14ac:dyDescent="0.25">
      <c r="E9515" s="135"/>
      <c r="F9515" s="135"/>
      <c r="G9515" s="135"/>
      <c r="H9515" s="135"/>
      <c r="I9515" s="135"/>
    </row>
    <row r="9516" spans="5:9" x14ac:dyDescent="0.25">
      <c r="E9516" s="135"/>
      <c r="F9516" s="135"/>
      <c r="G9516" s="135"/>
      <c r="H9516" s="135"/>
      <c r="I9516" s="135"/>
    </row>
    <row r="9517" spans="5:9" x14ac:dyDescent="0.25">
      <c r="E9517" s="135"/>
      <c r="F9517" s="135"/>
      <c r="G9517" s="135"/>
      <c r="H9517" s="135"/>
      <c r="I9517" s="135"/>
    </row>
    <row r="9518" spans="5:9" x14ac:dyDescent="0.25">
      <c r="E9518" s="135"/>
      <c r="F9518" s="135"/>
      <c r="G9518" s="135"/>
      <c r="H9518" s="135"/>
      <c r="I9518" s="135"/>
    </row>
    <row r="9519" spans="5:9" x14ac:dyDescent="0.25">
      <c r="E9519" s="135"/>
      <c r="F9519" s="135"/>
      <c r="G9519" s="135"/>
      <c r="H9519" s="135"/>
      <c r="I9519" s="135"/>
    </row>
    <row r="9520" spans="5:9" x14ac:dyDescent="0.25">
      <c r="E9520" s="135"/>
      <c r="F9520" s="135"/>
      <c r="G9520" s="135"/>
      <c r="H9520" s="135"/>
      <c r="I9520" s="135"/>
    </row>
    <row r="9521" spans="5:9" x14ac:dyDescent="0.25">
      <c r="E9521" s="135"/>
      <c r="F9521" s="135"/>
      <c r="G9521" s="135"/>
      <c r="H9521" s="135"/>
      <c r="I9521" s="135"/>
    </row>
    <row r="9522" spans="5:9" x14ac:dyDescent="0.25">
      <c r="E9522" s="135"/>
      <c r="F9522" s="135"/>
      <c r="G9522" s="135"/>
      <c r="H9522" s="135"/>
      <c r="I9522" s="135"/>
    </row>
    <row r="9523" spans="5:9" x14ac:dyDescent="0.25">
      <c r="E9523" s="135"/>
      <c r="F9523" s="135"/>
      <c r="G9523" s="135"/>
      <c r="H9523" s="135"/>
      <c r="I9523" s="135"/>
    </row>
    <row r="9524" spans="5:9" x14ac:dyDescent="0.25">
      <c r="E9524" s="135"/>
      <c r="F9524" s="135"/>
      <c r="G9524" s="135"/>
      <c r="H9524" s="135"/>
      <c r="I9524" s="135"/>
    </row>
    <row r="9525" spans="5:9" x14ac:dyDescent="0.25">
      <c r="E9525" s="135"/>
      <c r="F9525" s="135"/>
      <c r="G9525" s="135"/>
      <c r="H9525" s="135"/>
      <c r="I9525" s="135"/>
    </row>
    <row r="9526" spans="5:9" x14ac:dyDescent="0.25">
      <c r="E9526" s="135"/>
      <c r="F9526" s="135"/>
      <c r="G9526" s="135"/>
      <c r="H9526" s="135"/>
      <c r="I9526" s="135"/>
    </row>
    <row r="9527" spans="5:9" x14ac:dyDescent="0.25">
      <c r="E9527" s="135"/>
      <c r="F9527" s="135"/>
      <c r="G9527" s="135"/>
      <c r="H9527" s="135"/>
      <c r="I9527" s="135"/>
    </row>
    <row r="9528" spans="5:9" x14ac:dyDescent="0.25">
      <c r="E9528" s="135"/>
      <c r="F9528" s="135"/>
      <c r="G9528" s="135"/>
      <c r="H9528" s="135"/>
      <c r="I9528" s="135"/>
    </row>
    <row r="9529" spans="5:9" x14ac:dyDescent="0.25">
      <c r="E9529" s="135"/>
      <c r="F9529" s="135"/>
      <c r="G9529" s="135"/>
      <c r="H9529" s="135"/>
      <c r="I9529" s="135"/>
    </row>
    <row r="9530" spans="5:9" x14ac:dyDescent="0.25">
      <c r="E9530" s="135"/>
      <c r="F9530" s="135"/>
      <c r="G9530" s="135"/>
      <c r="H9530" s="135"/>
      <c r="I9530" s="135"/>
    </row>
    <row r="9531" spans="5:9" x14ac:dyDescent="0.25">
      <c r="E9531" s="135"/>
      <c r="F9531" s="135"/>
      <c r="G9531" s="135"/>
      <c r="H9531" s="135"/>
      <c r="I9531" s="135"/>
    </row>
    <row r="9532" spans="5:9" x14ac:dyDescent="0.25">
      <c r="E9532" s="135"/>
      <c r="F9532" s="135"/>
      <c r="G9532" s="135"/>
      <c r="H9532" s="135"/>
      <c r="I9532" s="135"/>
    </row>
    <row r="9533" spans="5:9" x14ac:dyDescent="0.25">
      <c r="E9533" s="135"/>
      <c r="F9533" s="135"/>
      <c r="G9533" s="135"/>
      <c r="H9533" s="135"/>
      <c r="I9533" s="135"/>
    </row>
    <row r="9534" spans="5:9" x14ac:dyDescent="0.25">
      <c r="E9534" s="135"/>
      <c r="F9534" s="135"/>
      <c r="G9534" s="135"/>
      <c r="H9534" s="135"/>
      <c r="I9534" s="135"/>
    </row>
    <row r="9535" spans="5:9" x14ac:dyDescent="0.25">
      <c r="E9535" s="135"/>
      <c r="F9535" s="135"/>
      <c r="G9535" s="135"/>
      <c r="H9535" s="135"/>
      <c r="I9535" s="135"/>
    </row>
    <row r="9536" spans="5:9" x14ac:dyDescent="0.25">
      <c r="E9536" s="135"/>
      <c r="F9536" s="135"/>
      <c r="G9536" s="135"/>
      <c r="H9536" s="135"/>
      <c r="I9536" s="135"/>
    </row>
    <row r="9537" spans="5:9" x14ac:dyDescent="0.25">
      <c r="E9537" s="135"/>
      <c r="F9537" s="135"/>
      <c r="G9537" s="135"/>
      <c r="H9537" s="135"/>
      <c r="I9537" s="135"/>
    </row>
    <row r="9538" spans="5:9" x14ac:dyDescent="0.25">
      <c r="E9538" s="135"/>
      <c r="F9538" s="135"/>
      <c r="G9538" s="135"/>
      <c r="H9538" s="135"/>
      <c r="I9538" s="135"/>
    </row>
    <row r="9539" spans="5:9" x14ac:dyDescent="0.25">
      <c r="E9539" s="135"/>
      <c r="F9539" s="135"/>
      <c r="G9539" s="135"/>
      <c r="H9539" s="135"/>
      <c r="I9539" s="135"/>
    </row>
    <row r="9540" spans="5:9" x14ac:dyDescent="0.25">
      <c r="E9540" s="135"/>
      <c r="F9540" s="135"/>
      <c r="G9540" s="135"/>
      <c r="H9540" s="135"/>
      <c r="I9540" s="135"/>
    </row>
    <row r="9541" spans="5:9" x14ac:dyDescent="0.25">
      <c r="E9541" s="135"/>
      <c r="F9541" s="135"/>
      <c r="G9541" s="135"/>
      <c r="H9541" s="135"/>
      <c r="I9541" s="135"/>
    </row>
    <row r="9542" spans="5:9" x14ac:dyDescent="0.25">
      <c r="E9542" s="135"/>
      <c r="F9542" s="135"/>
      <c r="G9542" s="135"/>
      <c r="H9542" s="135"/>
      <c r="I9542" s="135"/>
    </row>
    <row r="9543" spans="5:9" x14ac:dyDescent="0.25">
      <c r="E9543" s="135"/>
      <c r="F9543" s="135"/>
      <c r="G9543" s="135"/>
      <c r="H9543" s="135"/>
      <c r="I9543" s="135"/>
    </row>
    <row r="9544" spans="5:9" x14ac:dyDescent="0.25">
      <c r="E9544" s="135"/>
      <c r="F9544" s="135"/>
      <c r="G9544" s="135"/>
      <c r="H9544" s="135"/>
      <c r="I9544" s="135"/>
    </row>
    <row r="9545" spans="5:9" x14ac:dyDescent="0.25">
      <c r="E9545" s="135"/>
      <c r="F9545" s="135"/>
      <c r="G9545" s="135"/>
      <c r="H9545" s="135"/>
      <c r="I9545" s="135"/>
    </row>
    <row r="9546" spans="5:9" x14ac:dyDescent="0.25">
      <c r="E9546" s="135"/>
      <c r="F9546" s="135"/>
      <c r="G9546" s="135"/>
      <c r="H9546" s="135"/>
      <c r="I9546" s="135"/>
    </row>
    <row r="9547" spans="5:9" x14ac:dyDescent="0.25">
      <c r="E9547" s="135"/>
      <c r="F9547" s="135"/>
      <c r="G9547" s="135"/>
      <c r="H9547" s="135"/>
      <c r="I9547" s="135"/>
    </row>
    <row r="9548" spans="5:9" x14ac:dyDescent="0.25">
      <c r="E9548" s="135"/>
      <c r="F9548" s="135"/>
      <c r="G9548" s="135"/>
      <c r="H9548" s="135"/>
      <c r="I9548" s="135"/>
    </row>
    <row r="9549" spans="5:9" x14ac:dyDescent="0.25">
      <c r="E9549" s="135"/>
      <c r="F9549" s="135"/>
      <c r="G9549" s="135"/>
      <c r="H9549" s="135"/>
      <c r="I9549" s="135"/>
    </row>
    <row r="9550" spans="5:9" x14ac:dyDescent="0.25">
      <c r="E9550" s="135"/>
      <c r="F9550" s="135"/>
      <c r="G9550" s="135"/>
      <c r="H9550" s="135"/>
      <c r="I9550" s="135"/>
    </row>
    <row r="9551" spans="5:9" x14ac:dyDescent="0.25">
      <c r="E9551" s="135"/>
      <c r="F9551" s="135"/>
      <c r="G9551" s="135"/>
      <c r="H9551" s="135"/>
      <c r="I9551" s="135"/>
    </row>
    <row r="9552" spans="5:9" x14ac:dyDescent="0.25">
      <c r="E9552" s="135"/>
      <c r="F9552" s="135"/>
      <c r="G9552" s="135"/>
      <c r="H9552" s="135"/>
      <c r="I9552" s="135"/>
    </row>
    <row r="9553" spans="5:9" x14ac:dyDescent="0.25">
      <c r="E9553" s="135"/>
      <c r="F9553" s="135"/>
      <c r="G9553" s="135"/>
      <c r="H9553" s="135"/>
      <c r="I9553" s="135"/>
    </row>
    <row r="9554" spans="5:9" x14ac:dyDescent="0.25">
      <c r="E9554" s="135"/>
      <c r="F9554" s="135"/>
      <c r="G9554" s="135"/>
      <c r="H9554" s="135"/>
      <c r="I9554" s="135"/>
    </row>
    <row r="9555" spans="5:9" x14ac:dyDescent="0.25">
      <c r="E9555" s="135"/>
      <c r="F9555" s="135"/>
      <c r="G9555" s="135"/>
      <c r="H9555" s="135"/>
      <c r="I9555" s="135"/>
    </row>
    <row r="9556" spans="5:9" x14ac:dyDescent="0.25">
      <c r="E9556" s="135"/>
      <c r="F9556" s="135"/>
      <c r="G9556" s="135"/>
      <c r="H9556" s="135"/>
      <c r="I9556" s="135"/>
    </row>
    <row r="9557" spans="5:9" x14ac:dyDescent="0.25">
      <c r="E9557" s="135"/>
      <c r="F9557" s="135"/>
      <c r="G9557" s="135"/>
      <c r="H9557" s="135"/>
      <c r="I9557" s="135"/>
    </row>
    <row r="9558" spans="5:9" x14ac:dyDescent="0.25">
      <c r="E9558" s="135"/>
      <c r="F9558" s="135"/>
      <c r="G9558" s="135"/>
      <c r="H9558" s="135"/>
      <c r="I9558" s="135"/>
    </row>
    <row r="9559" spans="5:9" x14ac:dyDescent="0.25">
      <c r="E9559" s="135"/>
      <c r="F9559" s="135"/>
      <c r="G9559" s="135"/>
      <c r="H9559" s="135"/>
      <c r="I9559" s="135"/>
    </row>
    <row r="9560" spans="5:9" x14ac:dyDescent="0.25">
      <c r="E9560" s="135"/>
      <c r="F9560" s="135"/>
      <c r="G9560" s="135"/>
      <c r="H9560" s="135"/>
      <c r="I9560" s="135"/>
    </row>
    <row r="9561" spans="5:9" x14ac:dyDescent="0.25">
      <c r="E9561" s="135"/>
      <c r="F9561" s="135"/>
      <c r="G9561" s="135"/>
      <c r="H9561" s="135"/>
      <c r="I9561" s="135"/>
    </row>
    <row r="9562" spans="5:9" x14ac:dyDescent="0.25">
      <c r="E9562" s="135"/>
      <c r="F9562" s="135"/>
      <c r="G9562" s="135"/>
      <c r="H9562" s="135"/>
      <c r="I9562" s="135"/>
    </row>
    <row r="9563" spans="5:9" x14ac:dyDescent="0.25">
      <c r="E9563" s="135"/>
      <c r="F9563" s="135"/>
      <c r="G9563" s="135"/>
      <c r="H9563" s="135"/>
      <c r="I9563" s="135"/>
    </row>
    <row r="9564" spans="5:9" x14ac:dyDescent="0.25">
      <c r="E9564" s="135"/>
      <c r="F9564" s="135"/>
      <c r="G9564" s="135"/>
      <c r="H9564" s="135"/>
      <c r="I9564" s="135"/>
    </row>
    <row r="9565" spans="5:9" x14ac:dyDescent="0.25">
      <c r="E9565" s="135"/>
      <c r="F9565" s="135"/>
      <c r="G9565" s="135"/>
      <c r="H9565" s="135"/>
      <c r="I9565" s="135"/>
    </row>
    <row r="9566" spans="5:9" x14ac:dyDescent="0.25">
      <c r="E9566" s="135"/>
      <c r="F9566" s="135"/>
      <c r="G9566" s="135"/>
      <c r="H9566" s="135"/>
      <c r="I9566" s="135"/>
    </row>
    <row r="9567" spans="5:9" x14ac:dyDescent="0.25">
      <c r="E9567" s="135"/>
      <c r="F9567" s="135"/>
      <c r="G9567" s="135"/>
      <c r="H9567" s="135"/>
      <c r="I9567" s="135"/>
    </row>
    <row r="9568" spans="5:9" x14ac:dyDescent="0.25">
      <c r="E9568" s="135"/>
      <c r="F9568" s="135"/>
      <c r="G9568" s="135"/>
      <c r="H9568" s="135"/>
      <c r="I9568" s="135"/>
    </row>
    <row r="9569" spans="5:9" x14ac:dyDescent="0.25">
      <c r="E9569" s="135"/>
      <c r="F9569" s="135"/>
      <c r="G9569" s="135"/>
      <c r="H9569" s="135"/>
      <c r="I9569" s="135"/>
    </row>
    <row r="9570" spans="5:9" x14ac:dyDescent="0.25">
      <c r="E9570" s="135"/>
      <c r="F9570" s="135"/>
      <c r="G9570" s="135"/>
      <c r="H9570" s="135"/>
      <c r="I9570" s="135"/>
    </row>
    <row r="9571" spans="5:9" x14ac:dyDescent="0.25">
      <c r="E9571" s="135"/>
      <c r="F9571" s="135"/>
      <c r="G9571" s="135"/>
      <c r="H9571" s="135"/>
      <c r="I9571" s="135"/>
    </row>
    <row r="9572" spans="5:9" x14ac:dyDescent="0.25">
      <c r="E9572" s="135"/>
      <c r="F9572" s="135"/>
      <c r="G9572" s="135"/>
      <c r="H9572" s="135"/>
      <c r="I9572" s="135"/>
    </row>
    <row r="9573" spans="5:9" x14ac:dyDescent="0.25">
      <c r="E9573" s="135"/>
      <c r="F9573" s="135"/>
      <c r="G9573" s="135"/>
      <c r="H9573" s="135"/>
      <c r="I9573" s="135"/>
    </row>
    <row r="9574" spans="5:9" x14ac:dyDescent="0.25">
      <c r="E9574" s="135"/>
      <c r="F9574" s="135"/>
      <c r="G9574" s="135"/>
      <c r="H9574" s="135"/>
      <c r="I9574" s="135"/>
    </row>
    <row r="9575" spans="5:9" x14ac:dyDescent="0.25">
      <c r="E9575" s="135"/>
      <c r="F9575" s="135"/>
      <c r="G9575" s="135"/>
      <c r="H9575" s="135"/>
      <c r="I9575" s="135"/>
    </row>
    <row r="9576" spans="5:9" x14ac:dyDescent="0.25">
      <c r="E9576" s="135"/>
      <c r="F9576" s="135"/>
      <c r="G9576" s="135"/>
      <c r="H9576" s="135"/>
      <c r="I9576" s="135"/>
    </row>
    <row r="9577" spans="5:9" x14ac:dyDescent="0.25">
      <c r="E9577" s="135"/>
      <c r="F9577" s="135"/>
      <c r="G9577" s="135"/>
      <c r="H9577" s="135"/>
      <c r="I9577" s="135"/>
    </row>
    <row r="9578" spans="5:9" x14ac:dyDescent="0.25">
      <c r="E9578" s="135"/>
      <c r="F9578" s="135"/>
      <c r="G9578" s="135"/>
      <c r="H9578" s="135"/>
      <c r="I9578" s="135"/>
    </row>
    <row r="9579" spans="5:9" x14ac:dyDescent="0.25">
      <c r="E9579" s="135"/>
      <c r="F9579" s="135"/>
      <c r="G9579" s="135"/>
      <c r="H9579" s="135"/>
      <c r="I9579" s="135"/>
    </row>
    <row r="9580" spans="5:9" x14ac:dyDescent="0.25">
      <c r="E9580" s="135"/>
      <c r="F9580" s="135"/>
      <c r="G9580" s="135"/>
      <c r="H9580" s="135"/>
      <c r="I9580" s="135"/>
    </row>
    <row r="9581" spans="5:9" x14ac:dyDescent="0.25">
      <c r="E9581" s="135"/>
      <c r="F9581" s="135"/>
      <c r="G9581" s="135"/>
      <c r="H9581" s="135"/>
      <c r="I9581" s="135"/>
    </row>
    <row r="9582" spans="5:9" x14ac:dyDescent="0.25">
      <c r="E9582" s="135"/>
      <c r="F9582" s="135"/>
      <c r="G9582" s="135"/>
      <c r="H9582" s="135"/>
      <c r="I9582" s="135"/>
    </row>
    <row r="9583" spans="5:9" x14ac:dyDescent="0.25">
      <c r="E9583" s="135"/>
      <c r="F9583" s="135"/>
      <c r="G9583" s="135"/>
      <c r="H9583" s="135"/>
      <c r="I9583" s="135"/>
    </row>
    <row r="9584" spans="5:9" x14ac:dyDescent="0.25">
      <c r="E9584" s="135"/>
      <c r="F9584" s="135"/>
      <c r="G9584" s="135"/>
      <c r="H9584" s="135"/>
      <c r="I9584" s="135"/>
    </row>
    <row r="9585" spans="5:9" x14ac:dyDescent="0.25">
      <c r="E9585" s="135"/>
      <c r="F9585" s="135"/>
      <c r="G9585" s="135"/>
      <c r="H9585" s="135"/>
      <c r="I9585" s="135"/>
    </row>
    <row r="9586" spans="5:9" x14ac:dyDescent="0.25">
      <c r="E9586" s="135"/>
      <c r="F9586" s="135"/>
      <c r="G9586" s="135"/>
      <c r="H9586" s="135"/>
      <c r="I9586" s="135"/>
    </row>
    <row r="9587" spans="5:9" x14ac:dyDescent="0.25">
      <c r="E9587" s="135"/>
      <c r="F9587" s="135"/>
      <c r="G9587" s="135"/>
      <c r="H9587" s="135"/>
      <c r="I9587" s="135"/>
    </row>
    <row r="9588" spans="5:9" x14ac:dyDescent="0.25">
      <c r="E9588" s="135"/>
      <c r="F9588" s="135"/>
      <c r="G9588" s="135"/>
      <c r="H9588" s="135"/>
      <c r="I9588" s="135"/>
    </row>
    <row r="9589" spans="5:9" x14ac:dyDescent="0.25">
      <c r="E9589" s="135"/>
      <c r="F9589" s="135"/>
      <c r="G9589" s="135"/>
      <c r="H9589" s="135"/>
      <c r="I9589" s="135"/>
    </row>
    <row r="9590" spans="5:9" x14ac:dyDescent="0.25">
      <c r="E9590" s="135"/>
      <c r="F9590" s="135"/>
      <c r="G9590" s="135"/>
      <c r="H9590" s="135"/>
      <c r="I9590" s="135"/>
    </row>
    <row r="9591" spans="5:9" x14ac:dyDescent="0.25">
      <c r="E9591" s="135"/>
      <c r="F9591" s="135"/>
      <c r="G9591" s="135"/>
      <c r="H9591" s="135"/>
      <c r="I9591" s="135"/>
    </row>
    <row r="9592" spans="5:9" x14ac:dyDescent="0.25">
      <c r="E9592" s="135"/>
      <c r="F9592" s="135"/>
      <c r="G9592" s="135"/>
      <c r="H9592" s="135"/>
      <c r="I9592" s="135"/>
    </row>
    <row r="9593" spans="5:9" x14ac:dyDescent="0.25">
      <c r="E9593" s="135"/>
      <c r="F9593" s="135"/>
      <c r="G9593" s="135"/>
      <c r="H9593" s="135"/>
      <c r="I9593" s="135"/>
    </row>
    <row r="9594" spans="5:9" x14ac:dyDescent="0.25">
      <c r="E9594" s="135"/>
      <c r="F9594" s="135"/>
      <c r="G9594" s="135"/>
      <c r="H9594" s="135"/>
      <c r="I9594" s="135"/>
    </row>
    <row r="9595" spans="5:9" x14ac:dyDescent="0.25">
      <c r="E9595" s="135"/>
      <c r="F9595" s="135"/>
      <c r="G9595" s="135"/>
      <c r="H9595" s="135"/>
      <c r="I9595" s="135"/>
    </row>
    <row r="9596" spans="5:9" x14ac:dyDescent="0.25">
      <c r="E9596" s="135"/>
      <c r="F9596" s="135"/>
      <c r="G9596" s="135"/>
      <c r="H9596" s="135"/>
      <c r="I9596" s="135"/>
    </row>
    <row r="9597" spans="5:9" x14ac:dyDescent="0.25">
      <c r="E9597" s="135"/>
      <c r="F9597" s="135"/>
      <c r="G9597" s="135"/>
      <c r="H9597" s="135"/>
      <c r="I9597" s="135"/>
    </row>
    <row r="9598" spans="5:9" x14ac:dyDescent="0.25">
      <c r="E9598" s="135"/>
      <c r="F9598" s="135"/>
      <c r="G9598" s="135"/>
      <c r="H9598" s="135"/>
      <c r="I9598" s="135"/>
    </row>
    <row r="9599" spans="5:9" x14ac:dyDescent="0.25">
      <c r="E9599" s="135"/>
      <c r="F9599" s="135"/>
      <c r="G9599" s="135"/>
      <c r="H9599" s="135"/>
      <c r="I9599" s="135"/>
    </row>
    <row r="9600" spans="5:9" x14ac:dyDescent="0.25">
      <c r="E9600" s="135"/>
      <c r="F9600" s="135"/>
      <c r="G9600" s="135"/>
      <c r="H9600" s="135"/>
      <c r="I9600" s="135"/>
    </row>
    <row r="9601" spans="5:9" x14ac:dyDescent="0.25">
      <c r="E9601" s="135"/>
      <c r="F9601" s="135"/>
      <c r="G9601" s="135"/>
      <c r="H9601" s="135"/>
      <c r="I9601" s="135"/>
    </row>
    <row r="9602" spans="5:9" x14ac:dyDescent="0.25">
      <c r="E9602" s="135"/>
      <c r="F9602" s="135"/>
      <c r="G9602" s="135"/>
      <c r="H9602" s="135"/>
      <c r="I9602" s="135"/>
    </row>
    <row r="9603" spans="5:9" x14ac:dyDescent="0.25">
      <c r="E9603" s="135"/>
      <c r="F9603" s="135"/>
      <c r="G9603" s="135"/>
      <c r="H9603" s="135"/>
      <c r="I9603" s="135"/>
    </row>
    <row r="9604" spans="5:9" x14ac:dyDescent="0.25">
      <c r="E9604" s="135"/>
      <c r="F9604" s="135"/>
      <c r="G9604" s="135"/>
      <c r="H9604" s="135"/>
      <c r="I9604" s="135"/>
    </row>
    <row r="9605" spans="5:9" x14ac:dyDescent="0.25">
      <c r="E9605" s="135"/>
      <c r="F9605" s="135"/>
      <c r="G9605" s="135"/>
      <c r="H9605" s="135"/>
      <c r="I9605" s="135"/>
    </row>
    <row r="9606" spans="5:9" x14ac:dyDescent="0.25">
      <c r="E9606" s="135"/>
      <c r="F9606" s="135"/>
      <c r="G9606" s="135"/>
      <c r="H9606" s="135"/>
      <c r="I9606" s="135"/>
    </row>
    <row r="9607" spans="5:9" x14ac:dyDescent="0.25">
      <c r="E9607" s="135"/>
      <c r="F9607" s="135"/>
      <c r="G9607" s="135"/>
      <c r="H9607" s="135"/>
      <c r="I9607" s="135"/>
    </row>
    <row r="9608" spans="5:9" x14ac:dyDescent="0.25">
      <c r="E9608" s="135"/>
      <c r="F9608" s="135"/>
      <c r="G9608" s="135"/>
      <c r="H9608" s="135"/>
      <c r="I9608" s="135"/>
    </row>
    <row r="9609" spans="5:9" x14ac:dyDescent="0.25">
      <c r="E9609" s="135"/>
      <c r="F9609" s="135"/>
      <c r="G9609" s="135"/>
      <c r="H9609" s="135"/>
      <c r="I9609" s="135"/>
    </row>
    <row r="9610" spans="5:9" x14ac:dyDescent="0.25">
      <c r="E9610" s="135"/>
      <c r="F9610" s="135"/>
      <c r="G9610" s="135"/>
      <c r="H9610" s="135"/>
      <c r="I9610" s="135"/>
    </row>
    <row r="9611" spans="5:9" x14ac:dyDescent="0.25">
      <c r="E9611" s="135"/>
      <c r="F9611" s="135"/>
      <c r="G9611" s="135"/>
      <c r="H9611" s="135"/>
      <c r="I9611" s="135"/>
    </row>
    <row r="9612" spans="5:9" x14ac:dyDescent="0.25">
      <c r="E9612" s="135"/>
      <c r="F9612" s="135"/>
      <c r="G9612" s="135"/>
      <c r="H9612" s="135"/>
      <c r="I9612" s="135"/>
    </row>
    <row r="9613" spans="5:9" x14ac:dyDescent="0.25">
      <c r="E9613" s="135"/>
      <c r="F9613" s="135"/>
      <c r="G9613" s="135"/>
      <c r="H9613" s="135"/>
      <c r="I9613" s="135"/>
    </row>
    <row r="9614" spans="5:9" x14ac:dyDescent="0.25">
      <c r="E9614" s="135"/>
      <c r="F9614" s="135"/>
      <c r="G9614" s="135"/>
      <c r="H9614" s="135"/>
      <c r="I9614" s="135"/>
    </row>
    <row r="9615" spans="5:9" x14ac:dyDescent="0.25">
      <c r="E9615" s="135"/>
      <c r="F9615" s="135"/>
      <c r="G9615" s="135"/>
      <c r="H9615" s="135"/>
      <c r="I9615" s="135"/>
    </row>
    <row r="9616" spans="5:9" x14ac:dyDescent="0.25">
      <c r="E9616" s="135"/>
      <c r="F9616" s="135"/>
      <c r="G9616" s="135"/>
      <c r="H9616" s="135"/>
      <c r="I9616" s="135"/>
    </row>
    <row r="9617" spans="5:9" x14ac:dyDescent="0.25">
      <c r="E9617" s="135"/>
      <c r="F9617" s="135"/>
      <c r="G9617" s="135"/>
      <c r="H9617" s="135"/>
      <c r="I9617" s="135"/>
    </row>
    <row r="9618" spans="5:9" x14ac:dyDescent="0.25">
      <c r="E9618" s="135"/>
      <c r="F9618" s="135"/>
      <c r="G9618" s="135"/>
      <c r="H9618" s="135"/>
      <c r="I9618" s="135"/>
    </row>
    <row r="9619" spans="5:9" x14ac:dyDescent="0.25">
      <c r="E9619" s="135"/>
      <c r="F9619" s="135"/>
      <c r="G9619" s="135"/>
      <c r="H9619" s="135"/>
      <c r="I9619" s="135"/>
    </row>
    <row r="9620" spans="5:9" x14ac:dyDescent="0.25">
      <c r="E9620" s="135"/>
      <c r="F9620" s="135"/>
      <c r="G9620" s="135"/>
      <c r="H9620" s="135"/>
      <c r="I9620" s="135"/>
    </row>
    <row r="9621" spans="5:9" x14ac:dyDescent="0.25">
      <c r="E9621" s="135"/>
      <c r="F9621" s="135"/>
      <c r="G9621" s="135"/>
      <c r="H9621" s="135"/>
      <c r="I9621" s="135"/>
    </row>
    <row r="9622" spans="5:9" x14ac:dyDescent="0.25">
      <c r="E9622" s="135"/>
      <c r="F9622" s="135"/>
      <c r="G9622" s="135"/>
      <c r="H9622" s="135"/>
      <c r="I9622" s="135"/>
    </row>
    <row r="9623" spans="5:9" x14ac:dyDescent="0.25">
      <c r="E9623" s="135"/>
      <c r="F9623" s="135"/>
      <c r="G9623" s="135"/>
      <c r="H9623" s="135"/>
      <c r="I9623" s="135"/>
    </row>
    <row r="9624" spans="5:9" x14ac:dyDescent="0.25">
      <c r="E9624" s="135"/>
      <c r="F9624" s="135"/>
      <c r="G9624" s="135"/>
      <c r="H9624" s="135"/>
      <c r="I9624" s="135"/>
    </row>
    <row r="9625" spans="5:9" x14ac:dyDescent="0.25">
      <c r="E9625" s="135"/>
      <c r="F9625" s="135"/>
      <c r="G9625" s="135"/>
      <c r="H9625" s="135"/>
      <c r="I9625" s="135"/>
    </row>
    <row r="9626" spans="5:9" x14ac:dyDescent="0.25">
      <c r="E9626" s="135"/>
      <c r="F9626" s="135"/>
      <c r="G9626" s="135"/>
      <c r="H9626" s="135"/>
      <c r="I9626" s="135"/>
    </row>
    <row r="9627" spans="5:9" x14ac:dyDescent="0.25">
      <c r="E9627" s="135"/>
      <c r="F9627" s="135"/>
      <c r="G9627" s="135"/>
      <c r="H9627" s="135"/>
      <c r="I9627" s="135"/>
    </row>
    <row r="9628" spans="5:9" x14ac:dyDescent="0.25">
      <c r="E9628" s="135"/>
      <c r="F9628" s="135"/>
      <c r="G9628" s="135"/>
      <c r="H9628" s="135"/>
      <c r="I9628" s="135"/>
    </row>
    <row r="9629" spans="5:9" x14ac:dyDescent="0.25">
      <c r="E9629" s="135"/>
      <c r="F9629" s="135"/>
      <c r="G9629" s="135"/>
      <c r="H9629" s="135"/>
      <c r="I9629" s="135"/>
    </row>
    <row r="9630" spans="5:9" x14ac:dyDescent="0.25">
      <c r="E9630" s="135"/>
      <c r="F9630" s="135"/>
      <c r="G9630" s="135"/>
      <c r="H9630" s="135"/>
      <c r="I9630" s="135"/>
    </row>
    <row r="9631" spans="5:9" x14ac:dyDescent="0.25">
      <c r="E9631" s="135"/>
      <c r="F9631" s="135"/>
      <c r="G9631" s="135"/>
      <c r="H9631" s="135"/>
      <c r="I9631" s="135"/>
    </row>
    <row r="9632" spans="5:9" x14ac:dyDescent="0.25">
      <c r="E9632" s="135"/>
      <c r="F9632" s="135"/>
      <c r="G9632" s="135"/>
      <c r="H9632" s="135"/>
      <c r="I9632" s="135"/>
    </row>
    <row r="9633" spans="5:9" x14ac:dyDescent="0.25">
      <c r="E9633" s="135"/>
      <c r="F9633" s="135"/>
      <c r="G9633" s="135"/>
      <c r="H9633" s="135"/>
      <c r="I9633" s="135"/>
    </row>
    <row r="9634" spans="5:9" x14ac:dyDescent="0.25">
      <c r="E9634" s="135"/>
      <c r="F9634" s="135"/>
      <c r="G9634" s="135"/>
      <c r="H9634" s="135"/>
      <c r="I9634" s="135"/>
    </row>
    <row r="9635" spans="5:9" x14ac:dyDescent="0.25">
      <c r="E9635" s="135"/>
      <c r="F9635" s="135"/>
      <c r="G9635" s="135"/>
      <c r="H9635" s="135"/>
      <c r="I9635" s="135"/>
    </row>
    <row r="9636" spans="5:9" x14ac:dyDescent="0.25">
      <c r="E9636" s="135"/>
      <c r="F9636" s="135"/>
      <c r="G9636" s="135"/>
      <c r="H9636" s="135"/>
      <c r="I9636" s="135"/>
    </row>
    <row r="9637" spans="5:9" x14ac:dyDescent="0.25">
      <c r="E9637" s="135"/>
      <c r="F9637" s="135"/>
      <c r="G9637" s="135"/>
      <c r="H9637" s="135"/>
      <c r="I9637" s="135"/>
    </row>
    <row r="9638" spans="5:9" x14ac:dyDescent="0.25">
      <c r="E9638" s="135"/>
      <c r="F9638" s="135"/>
      <c r="G9638" s="135"/>
      <c r="H9638" s="135"/>
      <c r="I9638" s="135"/>
    </row>
    <row r="9639" spans="5:9" x14ac:dyDescent="0.25">
      <c r="E9639" s="135"/>
      <c r="F9639" s="135"/>
      <c r="G9639" s="135"/>
      <c r="H9639" s="135"/>
      <c r="I9639" s="135"/>
    </row>
    <row r="9640" spans="5:9" x14ac:dyDescent="0.25">
      <c r="E9640" s="135"/>
      <c r="F9640" s="135"/>
      <c r="G9640" s="135"/>
      <c r="H9640" s="135"/>
      <c r="I9640" s="135"/>
    </row>
    <row r="9641" spans="5:9" x14ac:dyDescent="0.25">
      <c r="E9641" s="135"/>
      <c r="F9641" s="135"/>
      <c r="G9641" s="135"/>
      <c r="H9641" s="135"/>
      <c r="I9641" s="135"/>
    </row>
    <row r="9642" spans="5:9" x14ac:dyDescent="0.25">
      <c r="E9642" s="135"/>
      <c r="F9642" s="135"/>
      <c r="G9642" s="135"/>
      <c r="H9642" s="135"/>
      <c r="I9642" s="135"/>
    </row>
    <row r="9643" spans="5:9" x14ac:dyDescent="0.25">
      <c r="E9643" s="135"/>
      <c r="F9643" s="135"/>
      <c r="G9643" s="135"/>
      <c r="H9643" s="135"/>
      <c r="I9643" s="135"/>
    </row>
    <row r="9644" spans="5:9" x14ac:dyDescent="0.25">
      <c r="E9644" s="135"/>
      <c r="F9644" s="135"/>
      <c r="G9644" s="135"/>
      <c r="H9644" s="135"/>
      <c r="I9644" s="135"/>
    </row>
    <row r="9645" spans="5:9" x14ac:dyDescent="0.25">
      <c r="E9645" s="135"/>
      <c r="F9645" s="135"/>
      <c r="G9645" s="135"/>
      <c r="H9645" s="135"/>
      <c r="I9645" s="135"/>
    </row>
    <row r="9646" spans="5:9" x14ac:dyDescent="0.25">
      <c r="E9646" s="135"/>
      <c r="F9646" s="135"/>
      <c r="G9646" s="135"/>
      <c r="H9646" s="135"/>
      <c r="I9646" s="135"/>
    </row>
    <row r="9647" spans="5:9" x14ac:dyDescent="0.25">
      <c r="E9647" s="135"/>
      <c r="F9647" s="135"/>
      <c r="G9647" s="135"/>
      <c r="H9647" s="135"/>
      <c r="I9647" s="135"/>
    </row>
    <row r="9648" spans="5:9" x14ac:dyDescent="0.25">
      <c r="E9648" s="135"/>
      <c r="F9648" s="135"/>
      <c r="G9648" s="135"/>
      <c r="H9648" s="135"/>
      <c r="I9648" s="135"/>
    </row>
    <row r="9649" spans="5:9" x14ac:dyDescent="0.25">
      <c r="E9649" s="135"/>
      <c r="F9649" s="135"/>
      <c r="G9649" s="135"/>
      <c r="H9649" s="135"/>
      <c r="I9649" s="135"/>
    </row>
    <row r="9650" spans="5:9" x14ac:dyDescent="0.25">
      <c r="E9650" s="135"/>
      <c r="F9650" s="135"/>
      <c r="G9650" s="135"/>
      <c r="H9650" s="135"/>
      <c r="I9650" s="135"/>
    </row>
    <row r="9651" spans="5:9" x14ac:dyDescent="0.25">
      <c r="E9651" s="135"/>
      <c r="F9651" s="135"/>
      <c r="G9651" s="135"/>
      <c r="H9651" s="135"/>
      <c r="I9651" s="135"/>
    </row>
    <row r="9652" spans="5:9" x14ac:dyDescent="0.25">
      <c r="E9652" s="135"/>
      <c r="F9652" s="135"/>
      <c r="G9652" s="135"/>
      <c r="H9652" s="135"/>
      <c r="I9652" s="135"/>
    </row>
    <row r="9653" spans="5:9" x14ac:dyDescent="0.25">
      <c r="E9653" s="135"/>
      <c r="F9653" s="135"/>
      <c r="G9653" s="135"/>
      <c r="H9653" s="135"/>
      <c r="I9653" s="135"/>
    </row>
    <row r="9654" spans="5:9" x14ac:dyDescent="0.25">
      <c r="E9654" s="135"/>
      <c r="F9654" s="135"/>
      <c r="G9654" s="135"/>
      <c r="H9654" s="135"/>
      <c r="I9654" s="135"/>
    </row>
    <row r="9655" spans="5:9" x14ac:dyDescent="0.25">
      <c r="E9655" s="135"/>
      <c r="F9655" s="135"/>
      <c r="G9655" s="135"/>
      <c r="H9655" s="135"/>
      <c r="I9655" s="135"/>
    </row>
    <row r="9656" spans="5:9" x14ac:dyDescent="0.25">
      <c r="E9656" s="135"/>
      <c r="F9656" s="135"/>
      <c r="G9656" s="135"/>
      <c r="H9656" s="135"/>
      <c r="I9656" s="135"/>
    </row>
    <row r="9657" spans="5:9" x14ac:dyDescent="0.25">
      <c r="E9657" s="135"/>
      <c r="F9657" s="135"/>
      <c r="G9657" s="135"/>
      <c r="H9657" s="135"/>
      <c r="I9657" s="135"/>
    </row>
    <row r="9658" spans="5:9" x14ac:dyDescent="0.25">
      <c r="E9658" s="135"/>
      <c r="F9658" s="135"/>
      <c r="G9658" s="135"/>
      <c r="H9658" s="135"/>
      <c r="I9658" s="135"/>
    </row>
    <row r="9659" spans="5:9" x14ac:dyDescent="0.25">
      <c r="E9659" s="135"/>
      <c r="F9659" s="135"/>
      <c r="G9659" s="135"/>
      <c r="H9659" s="135"/>
      <c r="I9659" s="135"/>
    </row>
    <row r="9660" spans="5:9" x14ac:dyDescent="0.25">
      <c r="E9660" s="135"/>
      <c r="F9660" s="135"/>
      <c r="G9660" s="135"/>
      <c r="H9660" s="135"/>
      <c r="I9660" s="135"/>
    </row>
    <row r="9661" spans="5:9" x14ac:dyDescent="0.25">
      <c r="E9661" s="135"/>
      <c r="F9661" s="135"/>
      <c r="G9661" s="135"/>
      <c r="H9661" s="135"/>
      <c r="I9661" s="135"/>
    </row>
    <row r="9662" spans="5:9" x14ac:dyDescent="0.25">
      <c r="E9662" s="135"/>
      <c r="F9662" s="135"/>
      <c r="G9662" s="135"/>
      <c r="H9662" s="135"/>
      <c r="I9662" s="135"/>
    </row>
    <row r="9663" spans="5:9" x14ac:dyDescent="0.25">
      <c r="E9663" s="135"/>
      <c r="F9663" s="135"/>
      <c r="G9663" s="135"/>
      <c r="H9663" s="135"/>
      <c r="I9663" s="135"/>
    </row>
    <row r="9664" spans="5:9" x14ac:dyDescent="0.25">
      <c r="E9664" s="135"/>
      <c r="F9664" s="135"/>
      <c r="G9664" s="135"/>
      <c r="H9664" s="135"/>
      <c r="I9664" s="135"/>
    </row>
    <row r="9665" spans="5:9" x14ac:dyDescent="0.25">
      <c r="E9665" s="135"/>
      <c r="F9665" s="135"/>
      <c r="G9665" s="135"/>
      <c r="H9665" s="135"/>
      <c r="I9665" s="135"/>
    </row>
    <row r="9666" spans="5:9" x14ac:dyDescent="0.25">
      <c r="E9666" s="135"/>
      <c r="F9666" s="135"/>
      <c r="G9666" s="135"/>
      <c r="H9666" s="135"/>
      <c r="I9666" s="135"/>
    </row>
    <row r="9667" spans="5:9" x14ac:dyDescent="0.25">
      <c r="E9667" s="135"/>
      <c r="F9667" s="135"/>
      <c r="G9667" s="135"/>
      <c r="H9667" s="135"/>
      <c r="I9667" s="135"/>
    </row>
    <row r="9668" spans="5:9" x14ac:dyDescent="0.25">
      <c r="E9668" s="135"/>
      <c r="F9668" s="135"/>
      <c r="G9668" s="135"/>
      <c r="H9668" s="135"/>
      <c r="I9668" s="135"/>
    </row>
    <row r="9669" spans="5:9" x14ac:dyDescent="0.25">
      <c r="E9669" s="135"/>
      <c r="F9669" s="135"/>
      <c r="G9669" s="135"/>
      <c r="H9669" s="135"/>
      <c r="I9669" s="135"/>
    </row>
    <row r="9670" spans="5:9" x14ac:dyDescent="0.25">
      <c r="E9670" s="135"/>
      <c r="F9670" s="135"/>
      <c r="G9670" s="135"/>
      <c r="H9670" s="135"/>
      <c r="I9670" s="135"/>
    </row>
    <row r="9671" spans="5:9" x14ac:dyDescent="0.25">
      <c r="E9671" s="135"/>
      <c r="F9671" s="135"/>
      <c r="G9671" s="135"/>
      <c r="H9671" s="135"/>
      <c r="I9671" s="135"/>
    </row>
    <row r="9672" spans="5:9" x14ac:dyDescent="0.25">
      <c r="E9672" s="135"/>
      <c r="F9672" s="135"/>
      <c r="G9672" s="135"/>
      <c r="H9672" s="135"/>
      <c r="I9672" s="135"/>
    </row>
    <row r="9673" spans="5:9" x14ac:dyDescent="0.25">
      <c r="E9673" s="135"/>
      <c r="F9673" s="135"/>
      <c r="G9673" s="135"/>
      <c r="H9673" s="135"/>
      <c r="I9673" s="135"/>
    </row>
    <row r="9674" spans="5:9" x14ac:dyDescent="0.25">
      <c r="E9674" s="135"/>
      <c r="F9674" s="135"/>
      <c r="G9674" s="135"/>
      <c r="H9674" s="135"/>
      <c r="I9674" s="135"/>
    </row>
    <row r="9675" spans="5:9" x14ac:dyDescent="0.25">
      <c r="E9675" s="135"/>
      <c r="F9675" s="135"/>
      <c r="G9675" s="135"/>
      <c r="H9675" s="135"/>
      <c r="I9675" s="135"/>
    </row>
    <row r="9676" spans="5:9" x14ac:dyDescent="0.25">
      <c r="E9676" s="135"/>
      <c r="F9676" s="135"/>
      <c r="G9676" s="135"/>
      <c r="H9676" s="135"/>
      <c r="I9676" s="135"/>
    </row>
    <row r="9677" spans="5:9" x14ac:dyDescent="0.25">
      <c r="E9677" s="135"/>
      <c r="F9677" s="135"/>
      <c r="G9677" s="135"/>
      <c r="H9677" s="135"/>
      <c r="I9677" s="135"/>
    </row>
    <row r="9678" spans="5:9" x14ac:dyDescent="0.25">
      <c r="E9678" s="135"/>
      <c r="F9678" s="135"/>
      <c r="G9678" s="135"/>
      <c r="H9678" s="135"/>
      <c r="I9678" s="135"/>
    </row>
    <row r="9679" spans="5:9" x14ac:dyDescent="0.25">
      <c r="E9679" s="135"/>
      <c r="F9679" s="135"/>
      <c r="G9679" s="135"/>
      <c r="H9679" s="135"/>
      <c r="I9679" s="135"/>
    </row>
    <row r="9680" spans="5:9" x14ac:dyDescent="0.25">
      <c r="E9680" s="135"/>
      <c r="F9680" s="135"/>
      <c r="G9680" s="135"/>
      <c r="H9680" s="135"/>
      <c r="I9680" s="135"/>
    </row>
    <row r="9681" spans="5:9" x14ac:dyDescent="0.25">
      <c r="E9681" s="135"/>
      <c r="F9681" s="135"/>
      <c r="G9681" s="135"/>
      <c r="H9681" s="135"/>
      <c r="I9681" s="135"/>
    </row>
    <row r="9682" spans="5:9" x14ac:dyDescent="0.25">
      <c r="E9682" s="135"/>
      <c r="F9682" s="135"/>
      <c r="G9682" s="135"/>
      <c r="H9682" s="135"/>
      <c r="I9682" s="135"/>
    </row>
    <row r="9683" spans="5:9" x14ac:dyDescent="0.25">
      <c r="E9683" s="135"/>
      <c r="F9683" s="135"/>
      <c r="G9683" s="135"/>
      <c r="H9683" s="135"/>
      <c r="I9683" s="135"/>
    </row>
    <row r="9684" spans="5:9" x14ac:dyDescent="0.25">
      <c r="E9684" s="135"/>
      <c r="F9684" s="135"/>
      <c r="G9684" s="135"/>
      <c r="H9684" s="135"/>
      <c r="I9684" s="135"/>
    </row>
    <row r="9685" spans="5:9" x14ac:dyDescent="0.25">
      <c r="E9685" s="135"/>
      <c r="F9685" s="135"/>
      <c r="G9685" s="135"/>
      <c r="H9685" s="135"/>
      <c r="I9685" s="135"/>
    </row>
    <row r="9686" spans="5:9" x14ac:dyDescent="0.25">
      <c r="E9686" s="135"/>
      <c r="F9686" s="135"/>
      <c r="G9686" s="135"/>
      <c r="H9686" s="135"/>
      <c r="I9686" s="135"/>
    </row>
    <row r="9687" spans="5:9" x14ac:dyDescent="0.25">
      <c r="E9687" s="135"/>
      <c r="F9687" s="135"/>
      <c r="G9687" s="135"/>
      <c r="H9687" s="135"/>
      <c r="I9687" s="135"/>
    </row>
    <row r="9688" spans="5:9" x14ac:dyDescent="0.25">
      <c r="E9688" s="135"/>
      <c r="F9688" s="135"/>
      <c r="G9688" s="135"/>
      <c r="H9688" s="135"/>
      <c r="I9688" s="135"/>
    </row>
    <row r="9689" spans="5:9" x14ac:dyDescent="0.25">
      <c r="E9689" s="135"/>
      <c r="F9689" s="135"/>
      <c r="G9689" s="135"/>
      <c r="H9689" s="135"/>
      <c r="I9689" s="135"/>
    </row>
    <row r="9690" spans="5:9" x14ac:dyDescent="0.25">
      <c r="E9690" s="135"/>
      <c r="F9690" s="135"/>
      <c r="G9690" s="135"/>
      <c r="H9690" s="135"/>
      <c r="I9690" s="135"/>
    </row>
    <row r="9691" spans="5:9" x14ac:dyDescent="0.25">
      <c r="E9691" s="135"/>
      <c r="F9691" s="135"/>
      <c r="G9691" s="135"/>
      <c r="H9691" s="135"/>
      <c r="I9691" s="135"/>
    </row>
    <row r="9692" spans="5:9" x14ac:dyDescent="0.25">
      <c r="E9692" s="135"/>
      <c r="F9692" s="135"/>
      <c r="G9692" s="135"/>
      <c r="H9692" s="135"/>
      <c r="I9692" s="135"/>
    </row>
    <row r="9693" spans="5:9" x14ac:dyDescent="0.25">
      <c r="E9693" s="135"/>
      <c r="F9693" s="135"/>
      <c r="G9693" s="135"/>
      <c r="H9693" s="135"/>
      <c r="I9693" s="135"/>
    </row>
    <row r="9694" spans="5:9" x14ac:dyDescent="0.25">
      <c r="E9694" s="135"/>
      <c r="F9694" s="135"/>
      <c r="G9694" s="135"/>
      <c r="H9694" s="135"/>
      <c r="I9694" s="135"/>
    </row>
    <row r="9695" spans="5:9" x14ac:dyDescent="0.25">
      <c r="E9695" s="135"/>
      <c r="F9695" s="135"/>
      <c r="G9695" s="135"/>
      <c r="H9695" s="135"/>
      <c r="I9695" s="135"/>
    </row>
    <row r="9696" spans="5:9" x14ac:dyDescent="0.25">
      <c r="E9696" s="135"/>
      <c r="F9696" s="135"/>
      <c r="G9696" s="135"/>
      <c r="H9696" s="135"/>
      <c r="I9696" s="135"/>
    </row>
    <row r="9697" spans="5:9" x14ac:dyDescent="0.25">
      <c r="E9697" s="135"/>
      <c r="F9697" s="135"/>
      <c r="G9697" s="135"/>
      <c r="H9697" s="135"/>
      <c r="I9697" s="135"/>
    </row>
    <row r="9698" spans="5:9" x14ac:dyDescent="0.25">
      <c r="E9698" s="135"/>
      <c r="F9698" s="135"/>
      <c r="G9698" s="135"/>
      <c r="H9698" s="135"/>
      <c r="I9698" s="135"/>
    </row>
    <row r="9699" spans="5:9" x14ac:dyDescent="0.25">
      <c r="E9699" s="135"/>
      <c r="F9699" s="135"/>
      <c r="G9699" s="135"/>
      <c r="H9699" s="135"/>
      <c r="I9699" s="135"/>
    </row>
    <row r="9700" spans="5:9" x14ac:dyDescent="0.25">
      <c r="E9700" s="135"/>
      <c r="F9700" s="135"/>
      <c r="G9700" s="135"/>
      <c r="H9700" s="135"/>
      <c r="I9700" s="135"/>
    </row>
    <row r="9701" spans="5:9" x14ac:dyDescent="0.25">
      <c r="E9701" s="135"/>
      <c r="F9701" s="135"/>
      <c r="G9701" s="135"/>
      <c r="H9701" s="135"/>
      <c r="I9701" s="135"/>
    </row>
    <row r="9702" spans="5:9" x14ac:dyDescent="0.25">
      <c r="E9702" s="135"/>
      <c r="F9702" s="135"/>
      <c r="G9702" s="135"/>
      <c r="H9702" s="135"/>
      <c r="I9702" s="135"/>
    </row>
    <row r="9703" spans="5:9" x14ac:dyDescent="0.25">
      <c r="E9703" s="135"/>
      <c r="F9703" s="135"/>
      <c r="G9703" s="135"/>
      <c r="H9703" s="135"/>
      <c r="I9703" s="135"/>
    </row>
    <row r="9704" spans="5:9" x14ac:dyDescent="0.25">
      <c r="E9704" s="135"/>
      <c r="F9704" s="135"/>
      <c r="G9704" s="135"/>
      <c r="H9704" s="135"/>
      <c r="I9704" s="135"/>
    </row>
    <row r="9705" spans="5:9" x14ac:dyDescent="0.25">
      <c r="E9705" s="135"/>
      <c r="F9705" s="135"/>
      <c r="G9705" s="135"/>
      <c r="H9705" s="135"/>
      <c r="I9705" s="135"/>
    </row>
    <row r="9706" spans="5:9" x14ac:dyDescent="0.25">
      <c r="E9706" s="135"/>
      <c r="F9706" s="135"/>
      <c r="G9706" s="135"/>
      <c r="H9706" s="135"/>
      <c r="I9706" s="135"/>
    </row>
    <row r="9707" spans="5:9" x14ac:dyDescent="0.25">
      <c r="E9707" s="135"/>
      <c r="F9707" s="135"/>
      <c r="G9707" s="135"/>
      <c r="H9707" s="135"/>
      <c r="I9707" s="135"/>
    </row>
    <row r="9708" spans="5:9" x14ac:dyDescent="0.25">
      <c r="E9708" s="135"/>
      <c r="F9708" s="135"/>
      <c r="G9708" s="135"/>
      <c r="H9708" s="135"/>
      <c r="I9708" s="135"/>
    </row>
    <row r="9709" spans="5:9" x14ac:dyDescent="0.25">
      <c r="E9709" s="135"/>
      <c r="F9709" s="135"/>
      <c r="G9709" s="135"/>
      <c r="H9709" s="135"/>
      <c r="I9709" s="135"/>
    </row>
    <row r="9710" spans="5:9" x14ac:dyDescent="0.25">
      <c r="E9710" s="135"/>
      <c r="F9710" s="135"/>
      <c r="G9710" s="135"/>
      <c r="H9710" s="135"/>
      <c r="I9710" s="135"/>
    </row>
    <row r="9711" spans="5:9" x14ac:dyDescent="0.25">
      <c r="E9711" s="135"/>
      <c r="F9711" s="135"/>
      <c r="G9711" s="135"/>
      <c r="H9711" s="135"/>
      <c r="I9711" s="135"/>
    </row>
    <row r="9712" spans="5:9" x14ac:dyDescent="0.25">
      <c r="E9712" s="135"/>
      <c r="F9712" s="135"/>
      <c r="G9712" s="135"/>
      <c r="H9712" s="135"/>
      <c r="I9712" s="135"/>
    </row>
    <row r="9713" spans="5:9" x14ac:dyDescent="0.25">
      <c r="E9713" s="135"/>
      <c r="F9713" s="135"/>
      <c r="G9713" s="135"/>
      <c r="H9713" s="135"/>
      <c r="I9713" s="135"/>
    </row>
    <row r="9714" spans="5:9" x14ac:dyDescent="0.25">
      <c r="E9714" s="135"/>
      <c r="F9714" s="135"/>
      <c r="G9714" s="135"/>
      <c r="H9714" s="135"/>
      <c r="I9714" s="135"/>
    </row>
    <row r="9715" spans="5:9" x14ac:dyDescent="0.25">
      <c r="E9715" s="135"/>
      <c r="F9715" s="135"/>
      <c r="G9715" s="135"/>
      <c r="H9715" s="135"/>
      <c r="I9715" s="135"/>
    </row>
    <row r="9716" spans="5:9" x14ac:dyDescent="0.25">
      <c r="E9716" s="135"/>
      <c r="F9716" s="135"/>
      <c r="G9716" s="135"/>
      <c r="H9716" s="135"/>
      <c r="I9716" s="135"/>
    </row>
    <row r="9717" spans="5:9" x14ac:dyDescent="0.25">
      <c r="E9717" s="135"/>
      <c r="F9717" s="135"/>
      <c r="G9717" s="135"/>
      <c r="H9717" s="135"/>
      <c r="I9717" s="135"/>
    </row>
    <row r="9718" spans="5:9" x14ac:dyDescent="0.25">
      <c r="E9718" s="135"/>
      <c r="F9718" s="135"/>
      <c r="G9718" s="135"/>
      <c r="H9718" s="135"/>
      <c r="I9718" s="135"/>
    </row>
    <row r="9719" spans="5:9" x14ac:dyDescent="0.25">
      <c r="E9719" s="135"/>
      <c r="F9719" s="135"/>
      <c r="G9719" s="135"/>
      <c r="H9719" s="135"/>
      <c r="I9719" s="135"/>
    </row>
    <row r="9720" spans="5:9" x14ac:dyDescent="0.25">
      <c r="E9720" s="135"/>
      <c r="F9720" s="135"/>
      <c r="G9720" s="135"/>
      <c r="H9720" s="135"/>
      <c r="I9720" s="135"/>
    </row>
    <row r="9721" spans="5:9" x14ac:dyDescent="0.25">
      <c r="E9721" s="135"/>
      <c r="F9721" s="135"/>
      <c r="G9721" s="135"/>
      <c r="H9721" s="135"/>
      <c r="I9721" s="135"/>
    </row>
    <row r="9722" spans="5:9" x14ac:dyDescent="0.25">
      <c r="E9722" s="135"/>
      <c r="F9722" s="135"/>
      <c r="G9722" s="135"/>
      <c r="H9722" s="135"/>
      <c r="I9722" s="135"/>
    </row>
    <row r="9723" spans="5:9" x14ac:dyDescent="0.25">
      <c r="E9723" s="135"/>
      <c r="F9723" s="135"/>
      <c r="G9723" s="135"/>
      <c r="H9723" s="135"/>
      <c r="I9723" s="135"/>
    </row>
    <row r="9724" spans="5:9" x14ac:dyDescent="0.25">
      <c r="E9724" s="135"/>
      <c r="F9724" s="135"/>
      <c r="G9724" s="135"/>
      <c r="H9724" s="135"/>
      <c r="I9724" s="135"/>
    </row>
    <row r="9725" spans="5:9" x14ac:dyDescent="0.25">
      <c r="E9725" s="135"/>
      <c r="F9725" s="135"/>
      <c r="G9725" s="135"/>
      <c r="H9725" s="135"/>
      <c r="I9725" s="135"/>
    </row>
    <row r="9726" spans="5:9" x14ac:dyDescent="0.25">
      <c r="E9726" s="135"/>
      <c r="F9726" s="135"/>
      <c r="G9726" s="135"/>
      <c r="H9726" s="135"/>
      <c r="I9726" s="135"/>
    </row>
    <row r="9727" spans="5:9" x14ac:dyDescent="0.25">
      <c r="E9727" s="135"/>
      <c r="F9727" s="135"/>
      <c r="G9727" s="135"/>
      <c r="H9727" s="135"/>
      <c r="I9727" s="135"/>
    </row>
    <row r="9728" spans="5:9" x14ac:dyDescent="0.25">
      <c r="E9728" s="135"/>
      <c r="F9728" s="135"/>
      <c r="G9728" s="135"/>
      <c r="H9728" s="135"/>
      <c r="I9728" s="135"/>
    </row>
    <row r="9729" spans="5:9" x14ac:dyDescent="0.25">
      <c r="E9729" s="135"/>
      <c r="F9729" s="135"/>
      <c r="G9729" s="135"/>
      <c r="H9729" s="135"/>
      <c r="I9729" s="135"/>
    </row>
    <row r="9730" spans="5:9" x14ac:dyDescent="0.25">
      <c r="E9730" s="135"/>
      <c r="F9730" s="135"/>
      <c r="G9730" s="135"/>
      <c r="H9730" s="135"/>
      <c r="I9730" s="135"/>
    </row>
    <row r="9731" spans="5:9" x14ac:dyDescent="0.25">
      <c r="E9731" s="135"/>
      <c r="F9731" s="135"/>
      <c r="G9731" s="135"/>
      <c r="H9731" s="135"/>
      <c r="I9731" s="135"/>
    </row>
    <row r="9732" spans="5:9" x14ac:dyDescent="0.25">
      <c r="E9732" s="135"/>
      <c r="F9732" s="135"/>
      <c r="G9732" s="135"/>
      <c r="H9732" s="135"/>
      <c r="I9732" s="135"/>
    </row>
    <row r="9733" spans="5:9" x14ac:dyDescent="0.25">
      <c r="E9733" s="135"/>
      <c r="F9733" s="135"/>
      <c r="G9733" s="135"/>
      <c r="H9733" s="135"/>
      <c r="I9733" s="135"/>
    </row>
    <row r="9734" spans="5:9" x14ac:dyDescent="0.25">
      <c r="E9734" s="135"/>
      <c r="F9734" s="135"/>
      <c r="G9734" s="135"/>
      <c r="H9734" s="135"/>
      <c r="I9734" s="135"/>
    </row>
    <row r="9735" spans="5:9" x14ac:dyDescent="0.25">
      <c r="E9735" s="135"/>
      <c r="F9735" s="135"/>
      <c r="G9735" s="135"/>
      <c r="H9735" s="135"/>
      <c r="I9735" s="135"/>
    </row>
    <row r="9736" spans="5:9" x14ac:dyDescent="0.25">
      <c r="E9736" s="135"/>
      <c r="F9736" s="135"/>
      <c r="G9736" s="135"/>
      <c r="H9736" s="135"/>
      <c r="I9736" s="135"/>
    </row>
    <row r="9737" spans="5:9" x14ac:dyDescent="0.25">
      <c r="E9737" s="135"/>
      <c r="F9737" s="135"/>
      <c r="G9737" s="135"/>
      <c r="H9737" s="135"/>
      <c r="I9737" s="135"/>
    </row>
    <row r="9738" spans="5:9" x14ac:dyDescent="0.25">
      <c r="E9738" s="135"/>
      <c r="F9738" s="135"/>
      <c r="G9738" s="135"/>
      <c r="H9738" s="135"/>
      <c r="I9738" s="135"/>
    </row>
    <row r="9739" spans="5:9" x14ac:dyDescent="0.25">
      <c r="E9739" s="135"/>
      <c r="F9739" s="135"/>
      <c r="G9739" s="135"/>
      <c r="H9739" s="135"/>
      <c r="I9739" s="135"/>
    </row>
    <row r="9740" spans="5:9" x14ac:dyDescent="0.25">
      <c r="E9740" s="135"/>
      <c r="F9740" s="135"/>
      <c r="G9740" s="135"/>
      <c r="H9740" s="135"/>
      <c r="I9740" s="135"/>
    </row>
    <row r="9741" spans="5:9" x14ac:dyDescent="0.25">
      <c r="E9741" s="135"/>
      <c r="F9741" s="135"/>
      <c r="G9741" s="135"/>
      <c r="H9741" s="135"/>
      <c r="I9741" s="135"/>
    </row>
    <row r="9742" spans="5:9" x14ac:dyDescent="0.25">
      <c r="E9742" s="135"/>
      <c r="F9742" s="135"/>
      <c r="G9742" s="135"/>
      <c r="H9742" s="135"/>
      <c r="I9742" s="135"/>
    </row>
    <row r="9743" spans="5:9" x14ac:dyDescent="0.25">
      <c r="E9743" s="135"/>
      <c r="F9743" s="135"/>
      <c r="G9743" s="135"/>
      <c r="H9743" s="135"/>
      <c r="I9743" s="135"/>
    </row>
    <row r="9744" spans="5:9" x14ac:dyDescent="0.25">
      <c r="E9744" s="135"/>
      <c r="F9744" s="135"/>
      <c r="G9744" s="135"/>
      <c r="H9744" s="135"/>
      <c r="I9744" s="135"/>
    </row>
    <row r="9745" spans="5:9" x14ac:dyDescent="0.25">
      <c r="E9745" s="135"/>
      <c r="F9745" s="135"/>
      <c r="G9745" s="135"/>
      <c r="H9745" s="135"/>
      <c r="I9745" s="135"/>
    </row>
    <row r="9746" spans="5:9" x14ac:dyDescent="0.25">
      <c r="E9746" s="135"/>
      <c r="F9746" s="135"/>
      <c r="G9746" s="135"/>
      <c r="H9746" s="135"/>
      <c r="I9746" s="135"/>
    </row>
    <row r="9747" spans="5:9" x14ac:dyDescent="0.25">
      <c r="E9747" s="135"/>
      <c r="F9747" s="135"/>
      <c r="G9747" s="135"/>
      <c r="H9747" s="135"/>
      <c r="I9747" s="135"/>
    </row>
    <row r="9748" spans="5:9" x14ac:dyDescent="0.25">
      <c r="E9748" s="135"/>
      <c r="F9748" s="135"/>
      <c r="G9748" s="135"/>
      <c r="H9748" s="135"/>
      <c r="I9748" s="135"/>
    </row>
    <row r="9749" spans="5:9" x14ac:dyDescent="0.25">
      <c r="E9749" s="135"/>
      <c r="F9749" s="135"/>
      <c r="G9749" s="135"/>
      <c r="H9749" s="135"/>
      <c r="I9749" s="135"/>
    </row>
    <row r="9750" spans="5:9" x14ac:dyDescent="0.25">
      <c r="E9750" s="135"/>
      <c r="F9750" s="135"/>
      <c r="G9750" s="135"/>
      <c r="H9750" s="135"/>
      <c r="I9750" s="135"/>
    </row>
    <row r="9751" spans="5:9" x14ac:dyDescent="0.25">
      <c r="E9751" s="135"/>
      <c r="F9751" s="135"/>
      <c r="G9751" s="135"/>
      <c r="H9751" s="135"/>
      <c r="I9751" s="135"/>
    </row>
    <row r="9752" spans="5:9" x14ac:dyDescent="0.25">
      <c r="E9752" s="135"/>
      <c r="F9752" s="135"/>
      <c r="G9752" s="135"/>
      <c r="H9752" s="135"/>
      <c r="I9752" s="135"/>
    </row>
    <row r="9753" spans="5:9" x14ac:dyDescent="0.25">
      <c r="E9753" s="135"/>
      <c r="F9753" s="135"/>
      <c r="G9753" s="135"/>
      <c r="H9753" s="135"/>
      <c r="I9753" s="135"/>
    </row>
    <row r="9754" spans="5:9" x14ac:dyDescent="0.25">
      <c r="E9754" s="135"/>
      <c r="F9754" s="135"/>
      <c r="G9754" s="135"/>
      <c r="H9754" s="135"/>
      <c r="I9754" s="135"/>
    </row>
    <row r="9755" spans="5:9" x14ac:dyDescent="0.25">
      <c r="E9755" s="135"/>
      <c r="F9755" s="135"/>
      <c r="G9755" s="135"/>
      <c r="H9755" s="135"/>
      <c r="I9755" s="135"/>
    </row>
    <row r="9756" spans="5:9" x14ac:dyDescent="0.25">
      <c r="E9756" s="135"/>
      <c r="F9756" s="135"/>
      <c r="G9756" s="135"/>
      <c r="H9756" s="135"/>
      <c r="I9756" s="135"/>
    </row>
    <row r="9757" spans="5:9" x14ac:dyDescent="0.25">
      <c r="E9757" s="135"/>
      <c r="F9757" s="135"/>
      <c r="G9757" s="135"/>
      <c r="H9757" s="135"/>
      <c r="I9757" s="135"/>
    </row>
    <row r="9758" spans="5:9" x14ac:dyDescent="0.25">
      <c r="E9758" s="135"/>
      <c r="F9758" s="135"/>
      <c r="G9758" s="135"/>
      <c r="H9758" s="135"/>
      <c r="I9758" s="135"/>
    </row>
    <row r="9759" spans="5:9" x14ac:dyDescent="0.25">
      <c r="E9759" s="135"/>
      <c r="F9759" s="135"/>
      <c r="G9759" s="135"/>
      <c r="H9759" s="135"/>
      <c r="I9759" s="135"/>
    </row>
    <row r="9760" spans="5:9" x14ac:dyDescent="0.25">
      <c r="E9760" s="135"/>
      <c r="F9760" s="135"/>
      <c r="G9760" s="135"/>
      <c r="H9760" s="135"/>
      <c r="I9760" s="135"/>
    </row>
    <row r="9761" spans="5:9" x14ac:dyDescent="0.25">
      <c r="E9761" s="135"/>
      <c r="F9761" s="135"/>
      <c r="G9761" s="135"/>
      <c r="H9761" s="135"/>
      <c r="I9761" s="135"/>
    </row>
    <row r="9762" spans="5:9" x14ac:dyDescent="0.25">
      <c r="E9762" s="135"/>
      <c r="F9762" s="135"/>
      <c r="G9762" s="135"/>
      <c r="H9762" s="135"/>
      <c r="I9762" s="135"/>
    </row>
    <row r="9763" spans="5:9" x14ac:dyDescent="0.25">
      <c r="E9763" s="135"/>
      <c r="F9763" s="135"/>
      <c r="G9763" s="135"/>
      <c r="H9763" s="135"/>
      <c r="I9763" s="135"/>
    </row>
    <row r="9764" spans="5:9" x14ac:dyDescent="0.25">
      <c r="E9764" s="135"/>
      <c r="F9764" s="135"/>
      <c r="G9764" s="135"/>
      <c r="H9764" s="135"/>
      <c r="I9764" s="135"/>
    </row>
    <row r="9765" spans="5:9" x14ac:dyDescent="0.25">
      <c r="E9765" s="135"/>
      <c r="F9765" s="135"/>
      <c r="G9765" s="135"/>
      <c r="H9765" s="135"/>
      <c r="I9765" s="135"/>
    </row>
    <row r="9766" spans="5:9" x14ac:dyDescent="0.25">
      <c r="E9766" s="135"/>
      <c r="F9766" s="135"/>
      <c r="G9766" s="135"/>
      <c r="H9766" s="135"/>
      <c r="I9766" s="135"/>
    </row>
    <row r="9767" spans="5:9" x14ac:dyDescent="0.25">
      <c r="E9767" s="135"/>
      <c r="F9767" s="135"/>
      <c r="G9767" s="135"/>
      <c r="H9767" s="135"/>
      <c r="I9767" s="135"/>
    </row>
    <row r="9768" spans="5:9" x14ac:dyDescent="0.25">
      <c r="E9768" s="135"/>
      <c r="F9768" s="135"/>
      <c r="G9768" s="135"/>
      <c r="H9768" s="135"/>
      <c r="I9768" s="135"/>
    </row>
    <row r="9769" spans="5:9" x14ac:dyDescent="0.25">
      <c r="E9769" s="135"/>
      <c r="F9769" s="135"/>
      <c r="G9769" s="135"/>
      <c r="H9769" s="135"/>
      <c r="I9769" s="135"/>
    </row>
    <row r="9770" spans="5:9" x14ac:dyDescent="0.25">
      <c r="E9770" s="135"/>
      <c r="F9770" s="135"/>
      <c r="G9770" s="135"/>
      <c r="H9770" s="135"/>
      <c r="I9770" s="135"/>
    </row>
    <row r="9771" spans="5:9" x14ac:dyDescent="0.25">
      <c r="E9771" s="135"/>
      <c r="F9771" s="135"/>
      <c r="G9771" s="135"/>
      <c r="H9771" s="135"/>
      <c r="I9771" s="135"/>
    </row>
    <row r="9772" spans="5:9" x14ac:dyDescent="0.25">
      <c r="E9772" s="135"/>
      <c r="F9772" s="135"/>
      <c r="G9772" s="135"/>
      <c r="H9772" s="135"/>
      <c r="I9772" s="135"/>
    </row>
    <row r="9773" spans="5:9" x14ac:dyDescent="0.25">
      <c r="E9773" s="135"/>
      <c r="F9773" s="135"/>
      <c r="G9773" s="135"/>
      <c r="H9773" s="135"/>
      <c r="I9773" s="135"/>
    </row>
    <row r="9774" spans="5:9" x14ac:dyDescent="0.25">
      <c r="E9774" s="135"/>
      <c r="F9774" s="135"/>
      <c r="G9774" s="135"/>
      <c r="H9774" s="135"/>
      <c r="I9774" s="135"/>
    </row>
    <row r="9775" spans="5:9" x14ac:dyDescent="0.25">
      <c r="E9775" s="135"/>
      <c r="F9775" s="135"/>
      <c r="G9775" s="135"/>
      <c r="H9775" s="135"/>
      <c r="I9775" s="135"/>
    </row>
    <row r="9776" spans="5:9" x14ac:dyDescent="0.25">
      <c r="E9776" s="135"/>
      <c r="F9776" s="135"/>
      <c r="G9776" s="135"/>
      <c r="H9776" s="135"/>
      <c r="I9776" s="135"/>
    </row>
    <row r="9777" spans="5:9" x14ac:dyDescent="0.25">
      <c r="E9777" s="135"/>
      <c r="F9777" s="135"/>
      <c r="G9777" s="135"/>
      <c r="H9777" s="135"/>
      <c r="I9777" s="135"/>
    </row>
    <row r="9778" spans="5:9" x14ac:dyDescent="0.25">
      <c r="E9778" s="135"/>
      <c r="F9778" s="135"/>
      <c r="G9778" s="135"/>
      <c r="H9778" s="135"/>
      <c r="I9778" s="135"/>
    </row>
    <row r="9779" spans="5:9" x14ac:dyDescent="0.25">
      <c r="E9779" s="135"/>
      <c r="F9779" s="135"/>
      <c r="G9779" s="135"/>
      <c r="H9779" s="135"/>
      <c r="I9779" s="135"/>
    </row>
    <row r="9780" spans="5:9" x14ac:dyDescent="0.25">
      <c r="E9780" s="135"/>
      <c r="F9780" s="135"/>
      <c r="G9780" s="135"/>
      <c r="H9780" s="135"/>
      <c r="I9780" s="135"/>
    </row>
    <row r="9781" spans="5:9" x14ac:dyDescent="0.25">
      <c r="E9781" s="135"/>
      <c r="F9781" s="135"/>
      <c r="G9781" s="135"/>
      <c r="H9781" s="135"/>
      <c r="I9781" s="135"/>
    </row>
    <row r="9782" spans="5:9" x14ac:dyDescent="0.25">
      <c r="E9782" s="135"/>
      <c r="F9782" s="135"/>
      <c r="G9782" s="135"/>
      <c r="H9782" s="135"/>
      <c r="I9782" s="135"/>
    </row>
    <row r="9783" spans="5:9" x14ac:dyDescent="0.25">
      <c r="E9783" s="135"/>
      <c r="F9783" s="135"/>
      <c r="G9783" s="135"/>
      <c r="H9783" s="135"/>
      <c r="I9783" s="135"/>
    </row>
    <row r="9784" spans="5:9" x14ac:dyDescent="0.25">
      <c r="E9784" s="135"/>
      <c r="F9784" s="135"/>
      <c r="G9784" s="135"/>
      <c r="H9784" s="135"/>
      <c r="I9784" s="135"/>
    </row>
    <row r="9785" spans="5:9" x14ac:dyDescent="0.25">
      <c r="E9785" s="135"/>
      <c r="F9785" s="135"/>
      <c r="G9785" s="135"/>
      <c r="H9785" s="135"/>
      <c r="I9785" s="135"/>
    </row>
    <row r="9786" spans="5:9" x14ac:dyDescent="0.25">
      <c r="E9786" s="135"/>
      <c r="F9786" s="135"/>
      <c r="G9786" s="135"/>
      <c r="H9786" s="135"/>
      <c r="I9786" s="135"/>
    </row>
    <row r="9787" spans="5:9" x14ac:dyDescent="0.25">
      <c r="E9787" s="135"/>
      <c r="F9787" s="135"/>
      <c r="G9787" s="135"/>
      <c r="H9787" s="135"/>
      <c r="I9787" s="135"/>
    </row>
    <row r="9788" spans="5:9" x14ac:dyDescent="0.25">
      <c r="E9788" s="135"/>
      <c r="F9788" s="135"/>
      <c r="G9788" s="135"/>
      <c r="H9788" s="135"/>
      <c r="I9788" s="135"/>
    </row>
    <row r="9789" spans="5:9" x14ac:dyDescent="0.25">
      <c r="E9789" s="135"/>
      <c r="F9789" s="135"/>
      <c r="G9789" s="135"/>
      <c r="H9789" s="135"/>
      <c r="I9789" s="135"/>
    </row>
    <row r="9790" spans="5:9" x14ac:dyDescent="0.25">
      <c r="E9790" s="135"/>
      <c r="F9790" s="135"/>
      <c r="G9790" s="135"/>
      <c r="H9790" s="135"/>
      <c r="I9790" s="135"/>
    </row>
    <row r="9791" spans="5:9" x14ac:dyDescent="0.25">
      <c r="E9791" s="135"/>
      <c r="F9791" s="135"/>
      <c r="G9791" s="135"/>
      <c r="H9791" s="135"/>
      <c r="I9791" s="135"/>
    </row>
    <row r="9792" spans="5:9" x14ac:dyDescent="0.25">
      <c r="E9792" s="135"/>
      <c r="F9792" s="135"/>
      <c r="G9792" s="135"/>
      <c r="H9792" s="135"/>
      <c r="I9792" s="135"/>
    </row>
    <row r="9793" spans="5:9" x14ac:dyDescent="0.25">
      <c r="E9793" s="135"/>
      <c r="F9793" s="135"/>
      <c r="G9793" s="135"/>
      <c r="H9793" s="135"/>
      <c r="I9793" s="135"/>
    </row>
    <row r="9794" spans="5:9" x14ac:dyDescent="0.25">
      <c r="E9794" s="135"/>
      <c r="F9794" s="135"/>
      <c r="G9794" s="135"/>
      <c r="H9794" s="135"/>
      <c r="I9794" s="135"/>
    </row>
    <row r="9795" spans="5:9" x14ac:dyDescent="0.25">
      <c r="E9795" s="135"/>
      <c r="F9795" s="135"/>
      <c r="G9795" s="135"/>
      <c r="H9795" s="135"/>
      <c r="I9795" s="135"/>
    </row>
    <row r="9796" spans="5:9" x14ac:dyDescent="0.25">
      <c r="E9796" s="135"/>
      <c r="F9796" s="135"/>
      <c r="G9796" s="135"/>
      <c r="H9796" s="135"/>
      <c r="I9796" s="135"/>
    </row>
    <row r="9797" spans="5:9" x14ac:dyDescent="0.25">
      <c r="E9797" s="135"/>
      <c r="F9797" s="135"/>
      <c r="G9797" s="135"/>
      <c r="H9797" s="135"/>
      <c r="I9797" s="135"/>
    </row>
    <row r="9798" spans="5:9" x14ac:dyDescent="0.25">
      <c r="E9798" s="135"/>
      <c r="F9798" s="135"/>
      <c r="G9798" s="135"/>
      <c r="H9798" s="135"/>
      <c r="I9798" s="135"/>
    </row>
    <row r="9799" spans="5:9" x14ac:dyDescent="0.25">
      <c r="E9799" s="135"/>
      <c r="F9799" s="135"/>
      <c r="G9799" s="135"/>
      <c r="H9799" s="135"/>
      <c r="I9799" s="135"/>
    </row>
    <row r="9800" spans="5:9" x14ac:dyDescent="0.25">
      <c r="E9800" s="135"/>
      <c r="F9800" s="135"/>
      <c r="G9800" s="135"/>
      <c r="H9800" s="135"/>
      <c r="I9800" s="135"/>
    </row>
    <row r="9801" spans="5:9" x14ac:dyDescent="0.25">
      <c r="E9801" s="135"/>
      <c r="F9801" s="135"/>
      <c r="G9801" s="135"/>
      <c r="H9801" s="135"/>
      <c r="I9801" s="135"/>
    </row>
    <row r="9802" spans="5:9" x14ac:dyDescent="0.25">
      <c r="E9802" s="135"/>
      <c r="F9802" s="135"/>
      <c r="G9802" s="135"/>
      <c r="H9802" s="135"/>
      <c r="I9802" s="135"/>
    </row>
    <row r="9803" spans="5:9" x14ac:dyDescent="0.25">
      <c r="E9803" s="135"/>
      <c r="F9803" s="135"/>
      <c r="G9803" s="135"/>
      <c r="H9803" s="135"/>
      <c r="I9803" s="135"/>
    </row>
    <row r="9804" spans="5:9" x14ac:dyDescent="0.25">
      <c r="E9804" s="135"/>
      <c r="F9804" s="135"/>
      <c r="G9804" s="135"/>
      <c r="H9804" s="135"/>
      <c r="I9804" s="135"/>
    </row>
    <row r="9805" spans="5:9" x14ac:dyDescent="0.25">
      <c r="E9805" s="135"/>
      <c r="F9805" s="135"/>
      <c r="G9805" s="135"/>
      <c r="H9805" s="135"/>
      <c r="I9805" s="135"/>
    </row>
    <row r="9806" spans="5:9" x14ac:dyDescent="0.25">
      <c r="E9806" s="135"/>
      <c r="F9806" s="135"/>
      <c r="G9806" s="135"/>
      <c r="H9806" s="135"/>
      <c r="I9806" s="135"/>
    </row>
    <row r="9807" spans="5:9" x14ac:dyDescent="0.25">
      <c r="E9807" s="135"/>
      <c r="F9807" s="135"/>
      <c r="G9807" s="135"/>
      <c r="H9807" s="135"/>
      <c r="I9807" s="135"/>
    </row>
    <row r="9808" spans="5:9" x14ac:dyDescent="0.25">
      <c r="E9808" s="135"/>
      <c r="F9808" s="135"/>
      <c r="G9808" s="135"/>
      <c r="H9808" s="135"/>
      <c r="I9808" s="135"/>
    </row>
    <row r="9809" spans="5:9" x14ac:dyDescent="0.25">
      <c r="E9809" s="135"/>
      <c r="F9809" s="135"/>
      <c r="G9809" s="135"/>
      <c r="H9809" s="135"/>
      <c r="I9809" s="135"/>
    </row>
    <row r="9810" spans="5:9" x14ac:dyDescent="0.25">
      <c r="E9810" s="135"/>
      <c r="F9810" s="135"/>
      <c r="G9810" s="135"/>
      <c r="H9810" s="135"/>
      <c r="I9810" s="135"/>
    </row>
    <row r="9811" spans="5:9" x14ac:dyDescent="0.25">
      <c r="E9811" s="135"/>
      <c r="F9811" s="135"/>
      <c r="G9811" s="135"/>
      <c r="H9811" s="135"/>
      <c r="I9811" s="135"/>
    </row>
    <row r="9812" spans="5:9" x14ac:dyDescent="0.25">
      <c r="E9812" s="135"/>
      <c r="F9812" s="135"/>
      <c r="G9812" s="135"/>
      <c r="H9812" s="135"/>
      <c r="I9812" s="135"/>
    </row>
    <row r="9813" spans="5:9" x14ac:dyDescent="0.25">
      <c r="E9813" s="135"/>
      <c r="F9813" s="135"/>
      <c r="G9813" s="135"/>
      <c r="H9813" s="135"/>
      <c r="I9813" s="135"/>
    </row>
    <row r="9814" spans="5:9" x14ac:dyDescent="0.25">
      <c r="E9814" s="135"/>
      <c r="F9814" s="135"/>
      <c r="G9814" s="135"/>
      <c r="H9814" s="135"/>
      <c r="I9814" s="135"/>
    </row>
    <row r="9815" spans="5:9" x14ac:dyDescent="0.25">
      <c r="E9815" s="135"/>
      <c r="F9815" s="135"/>
      <c r="G9815" s="135"/>
      <c r="H9815" s="135"/>
      <c r="I9815" s="135"/>
    </row>
    <row r="9816" spans="5:9" x14ac:dyDescent="0.25">
      <c r="E9816" s="135"/>
      <c r="F9816" s="135"/>
      <c r="G9816" s="135"/>
      <c r="H9816" s="135"/>
      <c r="I9816" s="135"/>
    </row>
    <row r="9817" spans="5:9" x14ac:dyDescent="0.25">
      <c r="E9817" s="135"/>
      <c r="F9817" s="135"/>
      <c r="G9817" s="135"/>
      <c r="H9817" s="135"/>
      <c r="I9817" s="135"/>
    </row>
    <row r="9818" spans="5:9" x14ac:dyDescent="0.25">
      <c r="E9818" s="135"/>
      <c r="F9818" s="135"/>
      <c r="G9818" s="135"/>
      <c r="H9818" s="135"/>
      <c r="I9818" s="135"/>
    </row>
    <row r="9819" spans="5:9" x14ac:dyDescent="0.25">
      <c r="E9819" s="135"/>
      <c r="F9819" s="135"/>
      <c r="G9819" s="135"/>
      <c r="H9819" s="135"/>
      <c r="I9819" s="135"/>
    </row>
    <row r="9820" spans="5:9" x14ac:dyDescent="0.25">
      <c r="E9820" s="135"/>
      <c r="F9820" s="135"/>
      <c r="G9820" s="135"/>
      <c r="H9820" s="135"/>
      <c r="I9820" s="135"/>
    </row>
    <row r="9821" spans="5:9" x14ac:dyDescent="0.25">
      <c r="E9821" s="135"/>
      <c r="F9821" s="135"/>
      <c r="G9821" s="135"/>
      <c r="H9821" s="135"/>
      <c r="I9821" s="135"/>
    </row>
    <row r="9822" spans="5:9" x14ac:dyDescent="0.25">
      <c r="E9822" s="135"/>
      <c r="F9822" s="135"/>
      <c r="G9822" s="135"/>
      <c r="H9822" s="135"/>
      <c r="I9822" s="135"/>
    </row>
    <row r="9823" spans="5:9" x14ac:dyDescent="0.25">
      <c r="E9823" s="135"/>
      <c r="F9823" s="135"/>
      <c r="G9823" s="135"/>
      <c r="H9823" s="135"/>
      <c r="I9823" s="135"/>
    </row>
    <row r="9824" spans="5:9" x14ac:dyDescent="0.25">
      <c r="E9824" s="135"/>
      <c r="F9824" s="135"/>
      <c r="G9824" s="135"/>
      <c r="H9824" s="135"/>
      <c r="I9824" s="135"/>
    </row>
    <row r="9825" spans="5:9" x14ac:dyDescent="0.25">
      <c r="E9825" s="135"/>
      <c r="F9825" s="135"/>
      <c r="G9825" s="135"/>
      <c r="H9825" s="135"/>
      <c r="I9825" s="135"/>
    </row>
    <row r="9826" spans="5:9" x14ac:dyDescent="0.25">
      <c r="E9826" s="135"/>
      <c r="F9826" s="135"/>
      <c r="G9826" s="135"/>
      <c r="H9826" s="135"/>
      <c r="I9826" s="135"/>
    </row>
    <row r="9827" spans="5:9" x14ac:dyDescent="0.25">
      <c r="E9827" s="135"/>
      <c r="F9827" s="135"/>
      <c r="G9827" s="135"/>
      <c r="H9827" s="135"/>
      <c r="I9827" s="135"/>
    </row>
    <row r="9828" spans="5:9" x14ac:dyDescent="0.25">
      <c r="E9828" s="135"/>
      <c r="F9828" s="135"/>
      <c r="G9828" s="135"/>
      <c r="H9828" s="135"/>
      <c r="I9828" s="135"/>
    </row>
    <row r="9829" spans="5:9" x14ac:dyDescent="0.25">
      <c r="E9829" s="135"/>
      <c r="F9829" s="135"/>
      <c r="G9829" s="135"/>
      <c r="H9829" s="135"/>
      <c r="I9829" s="135"/>
    </row>
    <row r="9830" spans="5:9" x14ac:dyDescent="0.25">
      <c r="E9830" s="135"/>
      <c r="F9830" s="135"/>
      <c r="G9830" s="135"/>
      <c r="H9830" s="135"/>
      <c r="I9830" s="135"/>
    </row>
    <row r="9831" spans="5:9" x14ac:dyDescent="0.25">
      <c r="E9831" s="135"/>
      <c r="F9831" s="135"/>
      <c r="G9831" s="135"/>
      <c r="H9831" s="135"/>
      <c r="I9831" s="135"/>
    </row>
    <row r="9832" spans="5:9" x14ac:dyDescent="0.25">
      <c r="E9832" s="135"/>
      <c r="F9832" s="135"/>
      <c r="G9832" s="135"/>
      <c r="H9832" s="135"/>
      <c r="I9832" s="135"/>
    </row>
    <row r="9833" spans="5:9" x14ac:dyDescent="0.25">
      <c r="E9833" s="135"/>
      <c r="F9833" s="135"/>
      <c r="G9833" s="135"/>
      <c r="H9833" s="135"/>
      <c r="I9833" s="135"/>
    </row>
    <row r="9834" spans="5:9" x14ac:dyDescent="0.25">
      <c r="E9834" s="135"/>
      <c r="F9834" s="135"/>
      <c r="G9834" s="135"/>
      <c r="H9834" s="135"/>
      <c r="I9834" s="135"/>
    </row>
    <row r="9835" spans="5:9" x14ac:dyDescent="0.25">
      <c r="E9835" s="135"/>
      <c r="F9835" s="135"/>
      <c r="G9835" s="135"/>
      <c r="H9835" s="135"/>
      <c r="I9835" s="135"/>
    </row>
    <row r="9836" spans="5:9" x14ac:dyDescent="0.25">
      <c r="E9836" s="135"/>
      <c r="F9836" s="135"/>
      <c r="G9836" s="135"/>
      <c r="H9836" s="135"/>
      <c r="I9836" s="135"/>
    </row>
    <row r="9837" spans="5:9" x14ac:dyDescent="0.25">
      <c r="E9837" s="135"/>
      <c r="F9837" s="135"/>
      <c r="G9837" s="135"/>
      <c r="H9837" s="135"/>
      <c r="I9837" s="135"/>
    </row>
    <row r="9838" spans="5:9" x14ac:dyDescent="0.25">
      <c r="E9838" s="135"/>
      <c r="F9838" s="135"/>
      <c r="G9838" s="135"/>
      <c r="H9838" s="135"/>
      <c r="I9838" s="135"/>
    </row>
    <row r="9839" spans="5:9" x14ac:dyDescent="0.25">
      <c r="E9839" s="135"/>
      <c r="F9839" s="135"/>
      <c r="G9839" s="135"/>
      <c r="H9839" s="135"/>
      <c r="I9839" s="135"/>
    </row>
    <row r="9840" spans="5:9" x14ac:dyDescent="0.25">
      <c r="E9840" s="135"/>
      <c r="F9840" s="135"/>
      <c r="G9840" s="135"/>
      <c r="H9840" s="135"/>
      <c r="I9840" s="135"/>
    </row>
    <row r="9841" spans="5:9" x14ac:dyDescent="0.25">
      <c r="E9841" s="135"/>
      <c r="F9841" s="135"/>
      <c r="G9841" s="135"/>
      <c r="H9841" s="135"/>
      <c r="I9841" s="135"/>
    </row>
    <row r="9842" spans="5:9" x14ac:dyDescent="0.25">
      <c r="E9842" s="135"/>
      <c r="F9842" s="135"/>
      <c r="G9842" s="135"/>
      <c r="H9842" s="135"/>
      <c r="I9842" s="135"/>
    </row>
    <row r="9843" spans="5:9" x14ac:dyDescent="0.25">
      <c r="E9843" s="135"/>
      <c r="F9843" s="135"/>
      <c r="G9843" s="135"/>
      <c r="H9843" s="135"/>
      <c r="I9843" s="135"/>
    </row>
    <row r="9844" spans="5:9" x14ac:dyDescent="0.25">
      <c r="E9844" s="135"/>
      <c r="F9844" s="135"/>
      <c r="G9844" s="135"/>
      <c r="H9844" s="135"/>
      <c r="I9844" s="135"/>
    </row>
    <row r="9845" spans="5:9" x14ac:dyDescent="0.25">
      <c r="E9845" s="135"/>
      <c r="F9845" s="135"/>
      <c r="G9845" s="135"/>
      <c r="H9845" s="135"/>
      <c r="I9845" s="135"/>
    </row>
    <row r="9846" spans="5:9" x14ac:dyDescent="0.25">
      <c r="E9846" s="135"/>
      <c r="F9846" s="135"/>
      <c r="G9846" s="135"/>
      <c r="H9846" s="135"/>
      <c r="I9846" s="135"/>
    </row>
    <row r="9847" spans="5:9" x14ac:dyDescent="0.25">
      <c r="E9847" s="135"/>
      <c r="F9847" s="135"/>
      <c r="G9847" s="135"/>
      <c r="H9847" s="135"/>
      <c r="I9847" s="135"/>
    </row>
    <row r="9848" spans="5:9" x14ac:dyDescent="0.25">
      <c r="E9848" s="135"/>
      <c r="F9848" s="135"/>
      <c r="G9848" s="135"/>
      <c r="H9848" s="135"/>
      <c r="I9848" s="135"/>
    </row>
    <row r="9849" spans="5:9" x14ac:dyDescent="0.25">
      <c r="E9849" s="135"/>
      <c r="F9849" s="135"/>
      <c r="G9849" s="135"/>
      <c r="H9849" s="135"/>
      <c r="I9849" s="135"/>
    </row>
    <row r="9850" spans="5:9" x14ac:dyDescent="0.25">
      <c r="E9850" s="135"/>
      <c r="F9850" s="135"/>
      <c r="G9850" s="135"/>
      <c r="H9850" s="135"/>
      <c r="I9850" s="135"/>
    </row>
    <row r="9851" spans="5:9" x14ac:dyDescent="0.25">
      <c r="E9851" s="135"/>
      <c r="F9851" s="135"/>
      <c r="G9851" s="135"/>
      <c r="H9851" s="135"/>
      <c r="I9851" s="135"/>
    </row>
    <row r="9852" spans="5:9" x14ac:dyDescent="0.25">
      <c r="E9852" s="135"/>
      <c r="F9852" s="135"/>
      <c r="G9852" s="135"/>
      <c r="H9852" s="135"/>
      <c r="I9852" s="135"/>
    </row>
    <row r="9853" spans="5:9" x14ac:dyDescent="0.25">
      <c r="E9853" s="135"/>
      <c r="F9853" s="135"/>
      <c r="G9853" s="135"/>
      <c r="H9853" s="135"/>
      <c r="I9853" s="135"/>
    </row>
    <row r="9854" spans="5:9" x14ac:dyDescent="0.25">
      <c r="E9854" s="135"/>
      <c r="F9854" s="135"/>
      <c r="G9854" s="135"/>
      <c r="H9854" s="135"/>
      <c r="I9854" s="135"/>
    </row>
    <row r="9855" spans="5:9" x14ac:dyDescent="0.25">
      <c r="E9855" s="135"/>
      <c r="F9855" s="135"/>
      <c r="G9855" s="135"/>
      <c r="H9855" s="135"/>
      <c r="I9855" s="135"/>
    </row>
    <row r="9856" spans="5:9" x14ac:dyDescent="0.25">
      <c r="E9856" s="135"/>
      <c r="F9856" s="135"/>
      <c r="G9856" s="135"/>
      <c r="H9856" s="135"/>
      <c r="I9856" s="135"/>
    </row>
    <row r="9857" spans="5:9" x14ac:dyDescent="0.25">
      <c r="E9857" s="135"/>
      <c r="F9857" s="135"/>
      <c r="G9857" s="135"/>
      <c r="H9857" s="135"/>
      <c r="I9857" s="135"/>
    </row>
    <row r="9858" spans="5:9" x14ac:dyDescent="0.25">
      <c r="E9858" s="135"/>
      <c r="F9858" s="135"/>
      <c r="G9858" s="135"/>
      <c r="H9858" s="135"/>
      <c r="I9858" s="135"/>
    </row>
    <row r="9859" spans="5:9" x14ac:dyDescent="0.25">
      <c r="E9859" s="135"/>
      <c r="F9859" s="135"/>
      <c r="G9859" s="135"/>
      <c r="H9859" s="135"/>
      <c r="I9859" s="135"/>
    </row>
    <row r="9860" spans="5:9" x14ac:dyDescent="0.25">
      <c r="E9860" s="135"/>
      <c r="F9860" s="135"/>
      <c r="G9860" s="135"/>
      <c r="H9860" s="135"/>
      <c r="I9860" s="135"/>
    </row>
    <row r="9861" spans="5:9" x14ac:dyDescent="0.25">
      <c r="E9861" s="135"/>
      <c r="F9861" s="135"/>
      <c r="G9861" s="135"/>
      <c r="H9861" s="135"/>
      <c r="I9861" s="135"/>
    </row>
    <row r="9862" spans="5:9" x14ac:dyDescent="0.25">
      <c r="E9862" s="135"/>
      <c r="F9862" s="135"/>
      <c r="G9862" s="135"/>
      <c r="H9862" s="135"/>
      <c r="I9862" s="135"/>
    </row>
    <row r="9863" spans="5:9" x14ac:dyDescent="0.25">
      <c r="E9863" s="135"/>
      <c r="F9863" s="135"/>
      <c r="G9863" s="135"/>
      <c r="H9863" s="135"/>
      <c r="I9863" s="135"/>
    </row>
    <row r="9864" spans="5:9" x14ac:dyDescent="0.25">
      <c r="E9864" s="135"/>
      <c r="F9864" s="135"/>
      <c r="G9864" s="135"/>
      <c r="H9864" s="135"/>
      <c r="I9864" s="135"/>
    </row>
    <row r="9865" spans="5:9" x14ac:dyDescent="0.25">
      <c r="E9865" s="135"/>
      <c r="F9865" s="135"/>
      <c r="G9865" s="135"/>
      <c r="H9865" s="135"/>
      <c r="I9865" s="135"/>
    </row>
    <row r="9866" spans="5:9" x14ac:dyDescent="0.25">
      <c r="E9866" s="135"/>
      <c r="F9866" s="135"/>
      <c r="G9866" s="135"/>
      <c r="H9866" s="135"/>
      <c r="I9866" s="135"/>
    </row>
    <row r="9867" spans="5:9" x14ac:dyDescent="0.25">
      <c r="E9867" s="135"/>
      <c r="F9867" s="135"/>
      <c r="G9867" s="135"/>
      <c r="H9867" s="135"/>
      <c r="I9867" s="135"/>
    </row>
    <row r="9868" spans="5:9" x14ac:dyDescent="0.25">
      <c r="E9868" s="135"/>
      <c r="F9868" s="135"/>
      <c r="G9868" s="135"/>
      <c r="H9868" s="135"/>
      <c r="I9868" s="135"/>
    </row>
    <row r="9869" spans="5:9" x14ac:dyDescent="0.25">
      <c r="E9869" s="135"/>
      <c r="F9869" s="135"/>
      <c r="G9869" s="135"/>
      <c r="H9869" s="135"/>
      <c r="I9869" s="135"/>
    </row>
    <row r="9870" spans="5:9" x14ac:dyDescent="0.25">
      <c r="E9870" s="135"/>
      <c r="F9870" s="135"/>
      <c r="G9870" s="135"/>
      <c r="H9870" s="135"/>
      <c r="I9870" s="135"/>
    </row>
    <row r="9871" spans="5:9" x14ac:dyDescent="0.25">
      <c r="E9871" s="135"/>
      <c r="F9871" s="135"/>
      <c r="G9871" s="135"/>
      <c r="H9871" s="135"/>
      <c r="I9871" s="135"/>
    </row>
    <row r="9872" spans="5:9" x14ac:dyDescent="0.25">
      <c r="E9872" s="135"/>
      <c r="F9872" s="135"/>
      <c r="G9872" s="135"/>
      <c r="H9872" s="135"/>
      <c r="I9872" s="135"/>
    </row>
    <row r="9873" spans="5:9" x14ac:dyDescent="0.25">
      <c r="E9873" s="135"/>
      <c r="F9873" s="135"/>
      <c r="G9873" s="135"/>
      <c r="H9873" s="135"/>
      <c r="I9873" s="135"/>
    </row>
    <row r="9874" spans="5:9" x14ac:dyDescent="0.25">
      <c r="E9874" s="135"/>
      <c r="F9874" s="135"/>
      <c r="G9874" s="135"/>
      <c r="H9874" s="135"/>
      <c r="I9874" s="135"/>
    </row>
    <row r="9875" spans="5:9" x14ac:dyDescent="0.25">
      <c r="E9875" s="135"/>
      <c r="F9875" s="135"/>
      <c r="G9875" s="135"/>
      <c r="H9875" s="135"/>
      <c r="I9875" s="135"/>
    </row>
    <row r="9876" spans="5:9" x14ac:dyDescent="0.25">
      <c r="E9876" s="135"/>
      <c r="F9876" s="135"/>
      <c r="G9876" s="135"/>
      <c r="H9876" s="135"/>
      <c r="I9876" s="135"/>
    </row>
    <row r="9877" spans="5:9" x14ac:dyDescent="0.25">
      <c r="E9877" s="135"/>
      <c r="F9877" s="135"/>
      <c r="G9877" s="135"/>
      <c r="H9877" s="135"/>
      <c r="I9877" s="135"/>
    </row>
    <row r="9878" spans="5:9" x14ac:dyDescent="0.25">
      <c r="E9878" s="135"/>
      <c r="F9878" s="135"/>
      <c r="G9878" s="135"/>
      <c r="H9878" s="135"/>
      <c r="I9878" s="135"/>
    </row>
    <row r="9879" spans="5:9" x14ac:dyDescent="0.25">
      <c r="E9879" s="135"/>
      <c r="F9879" s="135"/>
      <c r="G9879" s="135"/>
      <c r="H9879" s="135"/>
      <c r="I9879" s="135"/>
    </row>
    <row r="9880" spans="5:9" x14ac:dyDescent="0.25">
      <c r="E9880" s="135"/>
      <c r="F9880" s="135"/>
      <c r="G9880" s="135"/>
      <c r="H9880" s="135"/>
      <c r="I9880" s="135"/>
    </row>
    <row r="9881" spans="5:9" x14ac:dyDescent="0.25">
      <c r="E9881" s="135"/>
      <c r="F9881" s="135"/>
      <c r="G9881" s="135"/>
      <c r="H9881" s="135"/>
      <c r="I9881" s="135"/>
    </row>
    <row r="9882" spans="5:9" x14ac:dyDescent="0.25">
      <c r="E9882" s="135"/>
      <c r="F9882" s="135"/>
      <c r="G9882" s="135"/>
      <c r="H9882" s="135"/>
      <c r="I9882" s="135"/>
    </row>
    <row r="9883" spans="5:9" x14ac:dyDescent="0.25">
      <c r="E9883" s="135"/>
      <c r="F9883" s="135"/>
      <c r="G9883" s="135"/>
      <c r="H9883" s="135"/>
      <c r="I9883" s="135"/>
    </row>
    <row r="9884" spans="5:9" x14ac:dyDescent="0.25">
      <c r="E9884" s="135"/>
      <c r="F9884" s="135"/>
      <c r="G9884" s="135"/>
      <c r="H9884" s="135"/>
      <c r="I9884" s="135"/>
    </row>
    <row r="9885" spans="5:9" x14ac:dyDescent="0.25">
      <c r="E9885" s="135"/>
      <c r="F9885" s="135"/>
      <c r="G9885" s="135"/>
      <c r="H9885" s="135"/>
      <c r="I9885" s="135"/>
    </row>
    <row r="9886" spans="5:9" x14ac:dyDescent="0.25">
      <c r="E9886" s="135"/>
      <c r="F9886" s="135"/>
      <c r="G9886" s="135"/>
      <c r="H9886" s="135"/>
      <c r="I9886" s="135"/>
    </row>
    <row r="9887" spans="5:9" x14ac:dyDescent="0.25">
      <c r="E9887" s="135"/>
      <c r="F9887" s="135"/>
      <c r="G9887" s="135"/>
      <c r="H9887" s="135"/>
      <c r="I9887" s="135"/>
    </row>
    <row r="9888" spans="5:9" x14ac:dyDescent="0.25">
      <c r="E9888" s="135"/>
      <c r="F9888" s="135"/>
      <c r="G9888" s="135"/>
      <c r="H9888" s="135"/>
      <c r="I9888" s="135"/>
    </row>
    <row r="9889" spans="5:9" x14ac:dyDescent="0.25">
      <c r="E9889" s="135"/>
      <c r="F9889" s="135"/>
      <c r="G9889" s="135"/>
      <c r="H9889" s="135"/>
      <c r="I9889" s="135"/>
    </row>
    <row r="9890" spans="5:9" x14ac:dyDescent="0.25">
      <c r="E9890" s="135"/>
      <c r="F9890" s="135"/>
      <c r="G9890" s="135"/>
      <c r="H9890" s="135"/>
      <c r="I9890" s="135"/>
    </row>
    <row r="9891" spans="5:9" x14ac:dyDescent="0.25">
      <c r="E9891" s="135"/>
      <c r="F9891" s="135"/>
      <c r="G9891" s="135"/>
      <c r="H9891" s="135"/>
      <c r="I9891" s="135"/>
    </row>
    <row r="9892" spans="5:9" x14ac:dyDescent="0.25">
      <c r="E9892" s="135"/>
      <c r="F9892" s="135"/>
      <c r="G9892" s="135"/>
      <c r="H9892" s="135"/>
      <c r="I9892" s="135"/>
    </row>
    <row r="9893" spans="5:9" x14ac:dyDescent="0.25">
      <c r="E9893" s="135"/>
      <c r="F9893" s="135"/>
      <c r="G9893" s="135"/>
      <c r="H9893" s="135"/>
      <c r="I9893" s="135"/>
    </row>
    <row r="9894" spans="5:9" x14ac:dyDescent="0.25">
      <c r="E9894" s="135"/>
      <c r="F9894" s="135"/>
      <c r="G9894" s="135"/>
      <c r="H9894" s="135"/>
      <c r="I9894" s="135"/>
    </row>
    <row r="9895" spans="5:9" x14ac:dyDescent="0.25">
      <c r="E9895" s="135"/>
      <c r="F9895" s="135"/>
      <c r="G9895" s="135"/>
      <c r="H9895" s="135"/>
      <c r="I9895" s="135"/>
    </row>
    <row r="9896" spans="5:9" x14ac:dyDescent="0.25">
      <c r="E9896" s="135"/>
      <c r="F9896" s="135"/>
      <c r="G9896" s="135"/>
      <c r="H9896" s="135"/>
      <c r="I9896" s="135"/>
    </row>
    <row r="9897" spans="5:9" x14ac:dyDescent="0.25">
      <c r="E9897" s="135"/>
      <c r="F9897" s="135"/>
      <c r="G9897" s="135"/>
      <c r="H9897" s="135"/>
      <c r="I9897" s="135"/>
    </row>
    <row r="9898" spans="5:9" x14ac:dyDescent="0.25">
      <c r="E9898" s="135"/>
      <c r="F9898" s="135"/>
      <c r="G9898" s="135"/>
      <c r="H9898" s="135"/>
      <c r="I9898" s="135"/>
    </row>
    <row r="9899" spans="5:9" x14ac:dyDescent="0.25">
      <c r="E9899" s="135"/>
      <c r="F9899" s="135"/>
      <c r="G9899" s="135"/>
      <c r="H9899" s="135"/>
      <c r="I9899" s="135"/>
    </row>
    <row r="9900" spans="5:9" x14ac:dyDescent="0.25">
      <c r="E9900" s="135"/>
      <c r="F9900" s="135"/>
      <c r="G9900" s="135"/>
      <c r="H9900" s="135"/>
      <c r="I9900" s="135"/>
    </row>
    <row r="9901" spans="5:9" x14ac:dyDescent="0.25">
      <c r="E9901" s="135"/>
      <c r="F9901" s="135"/>
      <c r="G9901" s="135"/>
      <c r="H9901" s="135"/>
      <c r="I9901" s="135"/>
    </row>
    <row r="9902" spans="5:9" x14ac:dyDescent="0.25">
      <c r="E9902" s="135"/>
      <c r="F9902" s="135"/>
      <c r="G9902" s="135"/>
      <c r="H9902" s="135"/>
      <c r="I9902" s="135"/>
    </row>
    <row r="9903" spans="5:9" x14ac:dyDescent="0.25">
      <c r="E9903" s="135"/>
      <c r="F9903" s="135"/>
      <c r="G9903" s="135"/>
      <c r="H9903" s="135"/>
      <c r="I9903" s="135"/>
    </row>
    <row r="9904" spans="5:9" x14ac:dyDescent="0.25">
      <c r="E9904" s="135"/>
      <c r="F9904" s="135"/>
      <c r="G9904" s="135"/>
      <c r="H9904" s="135"/>
      <c r="I9904" s="135"/>
    </row>
    <row r="9905" spans="5:9" x14ac:dyDescent="0.25">
      <c r="E9905" s="135"/>
      <c r="F9905" s="135"/>
      <c r="G9905" s="135"/>
      <c r="H9905" s="135"/>
      <c r="I9905" s="135"/>
    </row>
    <row r="9906" spans="5:9" x14ac:dyDescent="0.25">
      <c r="E9906" s="135"/>
      <c r="F9906" s="135"/>
      <c r="G9906" s="135"/>
      <c r="H9906" s="135"/>
      <c r="I9906" s="135"/>
    </row>
    <row r="9907" spans="5:9" x14ac:dyDescent="0.25">
      <c r="E9907" s="135"/>
      <c r="F9907" s="135"/>
      <c r="G9907" s="135"/>
      <c r="H9907" s="135"/>
      <c r="I9907" s="135"/>
    </row>
    <row r="9908" spans="5:9" x14ac:dyDescent="0.25">
      <c r="E9908" s="135"/>
      <c r="F9908" s="135"/>
      <c r="G9908" s="135"/>
      <c r="H9908" s="135"/>
      <c r="I9908" s="135"/>
    </row>
    <row r="9909" spans="5:9" x14ac:dyDescent="0.25">
      <c r="E9909" s="135"/>
      <c r="F9909" s="135"/>
      <c r="G9909" s="135"/>
      <c r="H9909" s="135"/>
      <c r="I9909" s="135"/>
    </row>
    <row r="9910" spans="5:9" x14ac:dyDescent="0.25">
      <c r="E9910" s="135"/>
      <c r="F9910" s="135"/>
      <c r="G9910" s="135"/>
      <c r="H9910" s="135"/>
      <c r="I9910" s="135"/>
    </row>
    <row r="9911" spans="5:9" x14ac:dyDescent="0.25">
      <c r="E9911" s="135"/>
      <c r="F9911" s="135"/>
      <c r="G9911" s="135"/>
      <c r="H9911" s="135"/>
      <c r="I9911" s="135"/>
    </row>
    <row r="9912" spans="5:9" x14ac:dyDescent="0.25">
      <c r="E9912" s="135"/>
      <c r="F9912" s="135"/>
      <c r="G9912" s="135"/>
      <c r="H9912" s="135"/>
      <c r="I9912" s="135"/>
    </row>
    <row r="9913" spans="5:9" x14ac:dyDescent="0.25">
      <c r="E9913" s="135"/>
      <c r="F9913" s="135"/>
      <c r="G9913" s="135"/>
      <c r="H9913" s="135"/>
      <c r="I9913" s="135"/>
    </row>
    <row r="9914" spans="5:9" x14ac:dyDescent="0.25">
      <c r="E9914" s="135"/>
      <c r="F9914" s="135"/>
      <c r="G9914" s="135"/>
      <c r="H9914" s="135"/>
      <c r="I9914" s="135"/>
    </row>
    <row r="9915" spans="5:9" x14ac:dyDescent="0.25">
      <c r="E9915" s="135"/>
      <c r="F9915" s="135"/>
      <c r="G9915" s="135"/>
      <c r="H9915" s="135"/>
      <c r="I9915" s="135"/>
    </row>
    <row r="9916" spans="5:9" x14ac:dyDescent="0.25">
      <c r="E9916" s="135"/>
      <c r="F9916" s="135"/>
      <c r="G9916" s="135"/>
      <c r="H9916" s="135"/>
      <c r="I9916" s="135"/>
    </row>
    <row r="9917" spans="5:9" x14ac:dyDescent="0.25">
      <c r="E9917" s="135"/>
      <c r="F9917" s="135"/>
      <c r="G9917" s="135"/>
      <c r="H9917" s="135"/>
      <c r="I9917" s="135"/>
    </row>
    <row r="9918" spans="5:9" x14ac:dyDescent="0.25">
      <c r="E9918" s="135"/>
      <c r="F9918" s="135"/>
      <c r="G9918" s="135"/>
      <c r="H9918" s="135"/>
      <c r="I9918" s="135"/>
    </row>
    <row r="9919" spans="5:9" x14ac:dyDescent="0.25">
      <c r="E9919" s="135"/>
      <c r="F9919" s="135"/>
      <c r="G9919" s="135"/>
      <c r="H9919" s="135"/>
      <c r="I9919" s="135"/>
    </row>
    <row r="9920" spans="5:9" x14ac:dyDescent="0.25">
      <c r="E9920" s="135"/>
      <c r="F9920" s="135"/>
      <c r="G9920" s="135"/>
      <c r="H9920" s="135"/>
      <c r="I9920" s="135"/>
    </row>
    <row r="9921" spans="5:9" x14ac:dyDescent="0.25">
      <c r="E9921" s="135"/>
      <c r="F9921" s="135"/>
      <c r="G9921" s="135"/>
      <c r="H9921" s="135"/>
      <c r="I9921" s="135"/>
    </row>
    <row r="9922" spans="5:9" x14ac:dyDescent="0.25">
      <c r="E9922" s="135"/>
      <c r="F9922" s="135"/>
      <c r="G9922" s="135"/>
      <c r="H9922" s="135"/>
      <c r="I9922" s="135"/>
    </row>
    <row r="9923" spans="5:9" x14ac:dyDescent="0.25">
      <c r="E9923" s="135"/>
      <c r="F9923" s="135"/>
      <c r="G9923" s="135"/>
      <c r="H9923" s="135"/>
      <c r="I9923" s="135"/>
    </row>
    <row r="9924" spans="5:9" x14ac:dyDescent="0.25">
      <c r="E9924" s="135"/>
      <c r="F9924" s="135"/>
      <c r="G9924" s="135"/>
      <c r="H9924" s="135"/>
      <c r="I9924" s="135"/>
    </row>
    <row r="9925" spans="5:9" x14ac:dyDescent="0.25">
      <c r="E9925" s="135"/>
      <c r="F9925" s="135"/>
      <c r="G9925" s="135"/>
      <c r="H9925" s="135"/>
      <c r="I9925" s="135"/>
    </row>
    <row r="9926" spans="5:9" x14ac:dyDescent="0.25">
      <c r="E9926" s="135"/>
      <c r="F9926" s="135"/>
      <c r="G9926" s="135"/>
      <c r="H9926" s="135"/>
      <c r="I9926" s="135"/>
    </row>
    <row r="9927" spans="5:9" x14ac:dyDescent="0.25">
      <c r="E9927" s="135"/>
      <c r="F9927" s="135"/>
      <c r="G9927" s="135"/>
      <c r="H9927" s="135"/>
      <c r="I9927" s="135"/>
    </row>
    <row r="9928" spans="5:9" x14ac:dyDescent="0.25">
      <c r="E9928" s="135"/>
      <c r="F9928" s="135"/>
      <c r="G9928" s="135"/>
      <c r="H9928" s="135"/>
      <c r="I9928" s="135"/>
    </row>
    <row r="9929" spans="5:9" x14ac:dyDescent="0.25">
      <c r="E9929" s="135"/>
      <c r="F9929" s="135"/>
      <c r="G9929" s="135"/>
      <c r="H9929" s="135"/>
      <c r="I9929" s="135"/>
    </row>
    <row r="9930" spans="5:9" x14ac:dyDescent="0.25">
      <c r="E9930" s="135"/>
      <c r="F9930" s="135"/>
      <c r="G9930" s="135"/>
      <c r="H9930" s="135"/>
      <c r="I9930" s="135"/>
    </row>
    <row r="9931" spans="5:9" x14ac:dyDescent="0.25">
      <c r="E9931" s="135"/>
      <c r="F9931" s="135"/>
      <c r="G9931" s="135"/>
      <c r="H9931" s="135"/>
      <c r="I9931" s="135"/>
    </row>
    <row r="9932" spans="5:9" x14ac:dyDescent="0.25">
      <c r="E9932" s="135"/>
      <c r="F9932" s="135"/>
      <c r="G9932" s="135"/>
      <c r="H9932" s="135"/>
      <c r="I9932" s="135"/>
    </row>
    <row r="9933" spans="5:9" x14ac:dyDescent="0.25">
      <c r="E9933" s="135"/>
      <c r="F9933" s="135"/>
      <c r="G9933" s="135"/>
      <c r="H9933" s="135"/>
      <c r="I9933" s="135"/>
    </row>
    <row r="9934" spans="5:9" x14ac:dyDescent="0.25">
      <c r="E9934" s="135"/>
      <c r="F9934" s="135"/>
      <c r="G9934" s="135"/>
      <c r="H9934" s="135"/>
      <c r="I9934" s="135"/>
    </row>
    <row r="9935" spans="5:9" x14ac:dyDescent="0.25">
      <c r="E9935" s="135"/>
      <c r="F9935" s="135"/>
      <c r="G9935" s="135"/>
      <c r="H9935" s="135"/>
      <c r="I9935" s="135"/>
    </row>
    <row r="9936" spans="5:9" x14ac:dyDescent="0.25">
      <c r="E9936" s="135"/>
      <c r="F9936" s="135"/>
      <c r="G9936" s="135"/>
      <c r="H9936" s="135"/>
      <c r="I9936" s="135"/>
    </row>
    <row r="9937" spans="5:9" x14ac:dyDescent="0.25">
      <c r="E9937" s="135"/>
      <c r="F9937" s="135"/>
      <c r="G9937" s="135"/>
      <c r="H9937" s="135"/>
      <c r="I9937" s="135"/>
    </row>
    <row r="9938" spans="5:9" x14ac:dyDescent="0.25">
      <c r="E9938" s="135"/>
      <c r="F9938" s="135"/>
      <c r="G9938" s="135"/>
      <c r="H9938" s="135"/>
      <c r="I9938" s="135"/>
    </row>
    <row r="9939" spans="5:9" x14ac:dyDescent="0.25">
      <c r="E9939" s="135"/>
      <c r="F9939" s="135"/>
      <c r="G9939" s="135"/>
      <c r="H9939" s="135"/>
      <c r="I9939" s="135"/>
    </row>
    <row r="9940" spans="5:9" x14ac:dyDescent="0.25">
      <c r="E9940" s="135"/>
      <c r="F9940" s="135"/>
      <c r="G9940" s="135"/>
      <c r="H9940" s="135"/>
      <c r="I9940" s="135"/>
    </row>
    <row r="9941" spans="5:9" x14ac:dyDescent="0.25">
      <c r="E9941" s="135"/>
      <c r="F9941" s="135"/>
      <c r="G9941" s="135"/>
      <c r="H9941" s="135"/>
      <c r="I9941" s="135"/>
    </row>
    <row r="9942" spans="5:9" x14ac:dyDescent="0.25">
      <c r="E9942" s="135"/>
      <c r="F9942" s="135"/>
      <c r="G9942" s="135"/>
      <c r="H9942" s="135"/>
      <c r="I9942" s="135"/>
    </row>
    <row r="9943" spans="5:9" x14ac:dyDescent="0.25">
      <c r="E9943" s="135"/>
      <c r="F9943" s="135"/>
      <c r="G9943" s="135"/>
      <c r="H9943" s="135"/>
      <c r="I9943" s="135"/>
    </row>
    <row r="9944" spans="5:9" x14ac:dyDescent="0.25">
      <c r="E9944" s="135"/>
      <c r="F9944" s="135"/>
      <c r="G9944" s="135"/>
      <c r="H9944" s="135"/>
      <c r="I9944" s="135"/>
    </row>
    <row r="9945" spans="5:9" x14ac:dyDescent="0.25">
      <c r="E9945" s="135"/>
      <c r="F9945" s="135"/>
      <c r="G9945" s="135"/>
      <c r="H9945" s="135"/>
      <c r="I9945" s="135"/>
    </row>
    <row r="9946" spans="5:9" x14ac:dyDescent="0.25">
      <c r="E9946" s="135"/>
      <c r="F9946" s="135"/>
      <c r="G9946" s="135"/>
      <c r="H9946" s="135"/>
      <c r="I9946" s="135"/>
    </row>
    <row r="9947" spans="5:9" x14ac:dyDescent="0.25">
      <c r="E9947" s="135"/>
      <c r="F9947" s="135"/>
      <c r="G9947" s="135"/>
      <c r="H9947" s="135"/>
      <c r="I9947" s="135"/>
    </row>
    <row r="9948" spans="5:9" x14ac:dyDescent="0.25">
      <c r="E9948" s="135"/>
      <c r="F9948" s="135"/>
      <c r="G9948" s="135"/>
      <c r="H9948" s="135"/>
      <c r="I9948" s="135"/>
    </row>
    <row r="9949" spans="5:9" x14ac:dyDescent="0.25">
      <c r="E9949" s="135"/>
      <c r="F9949" s="135"/>
      <c r="G9949" s="135"/>
      <c r="H9949" s="135"/>
      <c r="I9949" s="135"/>
    </row>
    <row r="9950" spans="5:9" x14ac:dyDescent="0.25">
      <c r="E9950" s="135"/>
      <c r="F9950" s="135"/>
      <c r="G9950" s="135"/>
      <c r="H9950" s="135"/>
      <c r="I9950" s="135"/>
    </row>
    <row r="9951" spans="5:9" x14ac:dyDescent="0.25">
      <c r="E9951" s="135"/>
      <c r="F9951" s="135"/>
      <c r="G9951" s="135"/>
      <c r="H9951" s="135"/>
      <c r="I9951" s="135"/>
    </row>
    <row r="9952" spans="5:9" x14ac:dyDescent="0.25">
      <c r="E9952" s="135"/>
      <c r="F9952" s="135"/>
      <c r="G9952" s="135"/>
      <c r="H9952" s="135"/>
      <c r="I9952" s="135"/>
    </row>
    <row r="9953" spans="5:9" x14ac:dyDescent="0.25">
      <c r="E9953" s="135"/>
      <c r="F9953" s="135"/>
      <c r="G9953" s="135"/>
      <c r="H9953" s="135"/>
      <c r="I9953" s="135"/>
    </row>
    <row r="9954" spans="5:9" x14ac:dyDescent="0.25">
      <c r="E9954" s="135"/>
      <c r="F9954" s="135"/>
      <c r="G9954" s="135"/>
      <c r="H9954" s="135"/>
      <c r="I9954" s="135"/>
    </row>
    <row r="9955" spans="5:9" x14ac:dyDescent="0.25">
      <c r="E9955" s="135"/>
      <c r="F9955" s="135"/>
      <c r="G9955" s="135"/>
      <c r="H9955" s="135"/>
      <c r="I9955" s="135"/>
    </row>
    <row r="9956" spans="5:9" x14ac:dyDescent="0.25">
      <c r="E9956" s="135"/>
      <c r="F9956" s="135"/>
      <c r="G9956" s="135"/>
      <c r="H9956" s="135"/>
      <c r="I9956" s="135"/>
    </row>
    <row r="9957" spans="5:9" x14ac:dyDescent="0.25">
      <c r="E9957" s="135"/>
      <c r="F9957" s="135"/>
      <c r="G9957" s="135"/>
      <c r="H9957" s="135"/>
      <c r="I9957" s="135"/>
    </row>
    <row r="9958" spans="5:9" x14ac:dyDescent="0.25">
      <c r="E9958" s="135"/>
      <c r="F9958" s="135"/>
      <c r="G9958" s="135"/>
      <c r="H9958" s="135"/>
      <c r="I9958" s="135"/>
    </row>
    <row r="9959" spans="5:9" x14ac:dyDescent="0.25">
      <c r="E9959" s="135"/>
      <c r="F9959" s="135"/>
      <c r="G9959" s="135"/>
      <c r="H9959" s="135"/>
      <c r="I9959" s="135"/>
    </row>
    <row r="9960" spans="5:9" x14ac:dyDescent="0.25">
      <c r="E9960" s="135"/>
      <c r="F9960" s="135"/>
      <c r="G9960" s="135"/>
      <c r="H9960" s="135"/>
      <c r="I9960" s="135"/>
    </row>
    <row r="9961" spans="5:9" x14ac:dyDescent="0.25">
      <c r="E9961" s="135"/>
      <c r="F9961" s="135"/>
      <c r="G9961" s="135"/>
      <c r="H9961" s="135"/>
      <c r="I9961" s="135"/>
    </row>
    <row r="9962" spans="5:9" x14ac:dyDescent="0.25">
      <c r="E9962" s="135"/>
      <c r="F9962" s="135"/>
      <c r="G9962" s="135"/>
      <c r="H9962" s="135"/>
      <c r="I9962" s="135"/>
    </row>
    <row r="9963" spans="5:9" x14ac:dyDescent="0.25">
      <c r="E9963" s="135"/>
      <c r="F9963" s="135"/>
      <c r="G9963" s="135"/>
      <c r="H9963" s="135"/>
      <c r="I9963" s="135"/>
    </row>
    <row r="9964" spans="5:9" x14ac:dyDescent="0.25">
      <c r="E9964" s="135"/>
      <c r="F9964" s="135"/>
      <c r="G9964" s="135"/>
      <c r="H9964" s="135"/>
      <c r="I9964" s="135"/>
    </row>
    <row r="9965" spans="5:9" x14ac:dyDescent="0.25">
      <c r="E9965" s="135"/>
      <c r="F9965" s="135"/>
      <c r="G9965" s="135"/>
      <c r="H9965" s="135"/>
      <c r="I9965" s="135"/>
    </row>
    <row r="9966" spans="5:9" x14ac:dyDescent="0.25">
      <c r="E9966" s="135"/>
      <c r="F9966" s="135"/>
      <c r="G9966" s="135"/>
      <c r="H9966" s="135"/>
      <c r="I9966" s="135"/>
    </row>
    <row r="9967" spans="5:9" x14ac:dyDescent="0.25">
      <c r="E9967" s="135"/>
      <c r="F9967" s="135"/>
      <c r="G9967" s="135"/>
      <c r="H9967" s="135"/>
      <c r="I9967" s="135"/>
    </row>
    <row r="9968" spans="5:9" x14ac:dyDescent="0.25">
      <c r="E9968" s="135"/>
      <c r="F9968" s="135"/>
      <c r="G9968" s="135"/>
      <c r="H9968" s="135"/>
      <c r="I9968" s="135"/>
    </row>
    <row r="9969" spans="5:9" x14ac:dyDescent="0.25">
      <c r="E9969" s="135"/>
      <c r="F9969" s="135"/>
      <c r="G9969" s="135"/>
      <c r="H9969" s="135"/>
      <c r="I9969" s="135"/>
    </row>
    <row r="9970" spans="5:9" x14ac:dyDescent="0.25">
      <c r="E9970" s="135"/>
      <c r="F9970" s="135"/>
      <c r="G9970" s="135"/>
      <c r="H9970" s="135"/>
      <c r="I9970" s="135"/>
    </row>
    <row r="9971" spans="5:9" x14ac:dyDescent="0.25">
      <c r="E9971" s="135"/>
      <c r="F9971" s="135"/>
      <c r="G9971" s="135"/>
      <c r="H9971" s="135"/>
      <c r="I9971" s="135"/>
    </row>
    <row r="9972" spans="5:9" x14ac:dyDescent="0.25">
      <c r="E9972" s="135"/>
      <c r="F9972" s="135"/>
      <c r="G9972" s="135"/>
      <c r="H9972" s="135"/>
      <c r="I9972" s="135"/>
    </row>
    <row r="9973" spans="5:9" x14ac:dyDescent="0.25">
      <c r="E9973" s="135"/>
      <c r="F9973" s="135"/>
      <c r="G9973" s="135"/>
      <c r="H9973" s="135"/>
      <c r="I9973" s="135"/>
    </row>
    <row r="9974" spans="5:9" x14ac:dyDescent="0.25">
      <c r="E9974" s="135"/>
      <c r="F9974" s="135"/>
      <c r="G9974" s="135"/>
      <c r="H9974" s="135"/>
      <c r="I9974" s="135"/>
    </row>
    <row r="9975" spans="5:9" x14ac:dyDescent="0.25">
      <c r="E9975" s="135"/>
      <c r="F9975" s="135"/>
      <c r="G9975" s="135"/>
      <c r="H9975" s="135"/>
      <c r="I9975" s="135"/>
    </row>
    <row r="9976" spans="5:9" x14ac:dyDescent="0.25">
      <c r="E9976" s="135"/>
      <c r="F9976" s="135"/>
      <c r="G9976" s="135"/>
      <c r="H9976" s="135"/>
      <c r="I9976" s="135"/>
    </row>
    <row r="9977" spans="5:9" x14ac:dyDescent="0.25">
      <c r="E9977" s="135"/>
      <c r="F9977" s="135"/>
      <c r="G9977" s="135"/>
      <c r="H9977" s="135"/>
      <c r="I9977" s="135"/>
    </row>
    <row r="9978" spans="5:9" x14ac:dyDescent="0.25">
      <c r="E9978" s="135"/>
      <c r="F9978" s="135"/>
      <c r="G9978" s="135"/>
      <c r="H9978" s="135"/>
      <c r="I9978" s="135"/>
    </row>
    <row r="9979" spans="5:9" x14ac:dyDescent="0.25">
      <c r="E9979" s="135"/>
      <c r="F9979" s="135"/>
      <c r="G9979" s="135"/>
      <c r="H9979" s="135"/>
      <c r="I9979" s="135"/>
    </row>
    <row r="9980" spans="5:9" x14ac:dyDescent="0.25">
      <c r="E9980" s="135"/>
      <c r="F9980" s="135"/>
      <c r="G9980" s="135"/>
      <c r="H9980" s="135"/>
      <c r="I9980" s="135"/>
    </row>
    <row r="9981" spans="5:9" x14ac:dyDescent="0.25">
      <c r="E9981" s="135"/>
      <c r="F9981" s="135"/>
      <c r="G9981" s="135"/>
      <c r="H9981" s="135"/>
      <c r="I9981" s="135"/>
    </row>
    <row r="9982" spans="5:9" x14ac:dyDescent="0.25">
      <c r="E9982" s="135"/>
      <c r="F9982" s="135"/>
      <c r="G9982" s="135"/>
      <c r="H9982" s="135"/>
      <c r="I9982" s="135"/>
    </row>
    <row r="9983" spans="5:9" x14ac:dyDescent="0.25">
      <c r="E9983" s="135"/>
      <c r="F9983" s="135"/>
      <c r="G9983" s="135"/>
      <c r="H9983" s="135"/>
      <c r="I9983" s="135"/>
    </row>
    <row r="9984" spans="5:9" x14ac:dyDescent="0.25">
      <c r="E9984" s="135"/>
      <c r="F9984" s="135"/>
      <c r="G9984" s="135"/>
      <c r="H9984" s="135"/>
      <c r="I9984" s="135"/>
    </row>
    <row r="9985" spans="5:9" x14ac:dyDescent="0.25">
      <c r="E9985" s="135"/>
      <c r="F9985" s="135"/>
      <c r="G9985" s="135"/>
      <c r="H9985" s="135"/>
      <c r="I9985" s="135"/>
    </row>
    <row r="9986" spans="5:9" x14ac:dyDescent="0.25">
      <c r="E9986" s="135"/>
      <c r="F9986" s="135"/>
      <c r="G9986" s="135"/>
      <c r="H9986" s="135"/>
      <c r="I9986" s="135"/>
    </row>
    <row r="9987" spans="5:9" x14ac:dyDescent="0.25">
      <c r="E9987" s="135"/>
      <c r="F9987" s="135"/>
      <c r="G9987" s="135"/>
      <c r="H9987" s="135"/>
      <c r="I9987" s="135"/>
    </row>
    <row r="9988" spans="5:9" x14ac:dyDescent="0.25">
      <c r="E9988" s="135"/>
      <c r="F9988" s="135"/>
      <c r="G9988" s="135"/>
      <c r="H9988" s="135"/>
      <c r="I9988" s="135"/>
    </row>
    <row r="9989" spans="5:9" x14ac:dyDescent="0.25">
      <c r="E9989" s="135"/>
      <c r="F9989" s="135"/>
      <c r="G9989" s="135"/>
      <c r="H9989" s="135"/>
      <c r="I9989" s="135"/>
    </row>
    <row r="9990" spans="5:9" x14ac:dyDescent="0.25">
      <c r="E9990" s="135"/>
      <c r="F9990" s="135"/>
      <c r="G9990" s="135"/>
      <c r="H9990" s="135"/>
      <c r="I9990" s="135"/>
    </row>
    <row r="9991" spans="5:9" x14ac:dyDescent="0.25">
      <c r="E9991" s="135"/>
      <c r="F9991" s="135"/>
      <c r="G9991" s="135"/>
      <c r="H9991" s="135"/>
      <c r="I9991" s="135"/>
    </row>
    <row r="9992" spans="5:9" x14ac:dyDescent="0.25">
      <c r="E9992" s="135"/>
      <c r="F9992" s="135"/>
      <c r="G9992" s="135"/>
      <c r="H9992" s="135"/>
      <c r="I9992" s="135"/>
    </row>
    <row r="9993" spans="5:9" x14ac:dyDescent="0.25">
      <c r="E9993" s="135"/>
      <c r="F9993" s="135"/>
      <c r="G9993" s="135"/>
      <c r="H9993" s="135"/>
      <c r="I9993" s="135"/>
    </row>
    <row r="9994" spans="5:9" x14ac:dyDescent="0.25">
      <c r="E9994" s="135"/>
      <c r="F9994" s="135"/>
      <c r="G9994" s="135"/>
      <c r="H9994" s="135"/>
      <c r="I9994" s="135"/>
    </row>
    <row r="9995" spans="5:9" x14ac:dyDescent="0.25">
      <c r="E9995" s="135"/>
      <c r="F9995" s="135"/>
      <c r="G9995" s="135"/>
      <c r="H9995" s="135"/>
      <c r="I9995" s="135"/>
    </row>
    <row r="9996" spans="5:9" x14ac:dyDescent="0.25">
      <c r="E9996" s="135"/>
      <c r="F9996" s="135"/>
      <c r="G9996" s="135"/>
      <c r="H9996" s="135"/>
      <c r="I9996" s="135"/>
    </row>
    <row r="9997" spans="5:9" x14ac:dyDescent="0.25">
      <c r="E9997" s="135"/>
      <c r="F9997" s="135"/>
      <c r="G9997" s="135"/>
      <c r="H9997" s="135"/>
      <c r="I9997" s="135"/>
    </row>
    <row r="9998" spans="5:9" x14ac:dyDescent="0.25">
      <c r="E9998" s="135"/>
      <c r="F9998" s="135"/>
      <c r="G9998" s="135"/>
      <c r="H9998" s="135"/>
      <c r="I9998" s="135"/>
    </row>
    <row r="9999" spans="5:9" x14ac:dyDescent="0.25">
      <c r="E9999" s="135"/>
      <c r="F9999" s="135"/>
      <c r="G9999" s="135"/>
      <c r="H9999" s="135"/>
      <c r="I9999" s="135"/>
    </row>
    <row r="10000" spans="5:9" x14ac:dyDescent="0.25">
      <c r="E10000" s="135"/>
      <c r="F10000" s="135"/>
      <c r="G10000" s="135"/>
      <c r="H10000" s="135"/>
      <c r="I10000" s="135"/>
    </row>
    <row r="10001" spans="5:9" x14ac:dyDescent="0.25">
      <c r="E10001" s="135"/>
      <c r="F10001" s="135"/>
      <c r="G10001" s="135"/>
      <c r="H10001" s="135"/>
      <c r="I10001" s="135"/>
    </row>
    <row r="10002" spans="5:9" x14ac:dyDescent="0.25">
      <c r="E10002" s="135"/>
      <c r="F10002" s="135"/>
      <c r="G10002" s="135"/>
      <c r="H10002" s="135"/>
      <c r="I10002" s="135"/>
    </row>
    <row r="10003" spans="5:9" x14ac:dyDescent="0.25">
      <c r="E10003" s="135"/>
      <c r="F10003" s="135"/>
      <c r="G10003" s="135"/>
      <c r="H10003" s="135"/>
      <c r="I10003" s="135"/>
    </row>
    <row r="10004" spans="5:9" x14ac:dyDescent="0.25">
      <c r="E10004" s="135"/>
      <c r="F10004" s="135"/>
      <c r="G10004" s="135"/>
      <c r="H10004" s="135"/>
      <c r="I10004" s="135"/>
    </row>
    <row r="10005" spans="5:9" x14ac:dyDescent="0.25">
      <c r="E10005" s="135"/>
      <c r="F10005" s="135"/>
      <c r="G10005" s="135"/>
      <c r="H10005" s="135"/>
      <c r="I10005" s="135"/>
    </row>
    <row r="10006" spans="5:9" x14ac:dyDescent="0.25">
      <c r="E10006" s="135"/>
      <c r="F10006" s="135"/>
      <c r="G10006" s="135"/>
      <c r="H10006" s="135"/>
      <c r="I10006" s="135"/>
    </row>
    <row r="10007" spans="5:9" x14ac:dyDescent="0.25">
      <c r="E10007" s="135"/>
      <c r="F10007" s="135"/>
      <c r="G10007" s="135"/>
      <c r="H10007" s="135"/>
      <c r="I10007" s="135"/>
    </row>
    <row r="10008" spans="5:9" x14ac:dyDescent="0.25">
      <c r="E10008" s="135"/>
      <c r="F10008" s="135"/>
      <c r="G10008" s="135"/>
      <c r="H10008" s="135"/>
      <c r="I10008" s="135"/>
    </row>
    <row r="10009" spans="5:9" x14ac:dyDescent="0.25">
      <c r="E10009" s="135"/>
      <c r="F10009" s="135"/>
      <c r="G10009" s="135"/>
      <c r="H10009" s="135"/>
      <c r="I10009" s="135"/>
    </row>
    <row r="10010" spans="5:9" x14ac:dyDescent="0.25">
      <c r="E10010" s="135"/>
      <c r="F10010" s="135"/>
      <c r="G10010" s="135"/>
      <c r="H10010" s="135"/>
      <c r="I10010" s="135"/>
    </row>
    <row r="10011" spans="5:9" x14ac:dyDescent="0.25">
      <c r="E10011" s="135"/>
      <c r="F10011" s="135"/>
      <c r="G10011" s="135"/>
      <c r="H10011" s="135"/>
      <c r="I10011" s="135"/>
    </row>
    <row r="10012" spans="5:9" x14ac:dyDescent="0.25">
      <c r="E10012" s="135"/>
      <c r="F10012" s="135"/>
      <c r="G10012" s="135"/>
      <c r="H10012" s="135"/>
      <c r="I10012" s="135"/>
    </row>
    <row r="10013" spans="5:9" x14ac:dyDescent="0.25">
      <c r="E10013" s="135"/>
      <c r="F10013" s="135"/>
      <c r="G10013" s="135"/>
      <c r="H10013" s="135"/>
      <c r="I10013" s="135"/>
    </row>
    <row r="10014" spans="5:9" x14ac:dyDescent="0.25">
      <c r="E10014" s="135"/>
      <c r="F10014" s="135"/>
      <c r="G10014" s="135"/>
      <c r="H10014" s="135"/>
      <c r="I10014" s="135"/>
    </row>
    <row r="10015" spans="5:9" x14ac:dyDescent="0.25">
      <c r="E10015" s="135"/>
      <c r="F10015" s="135"/>
      <c r="G10015" s="135"/>
      <c r="H10015" s="135"/>
      <c r="I10015" s="135"/>
    </row>
    <row r="10016" spans="5:9" x14ac:dyDescent="0.25">
      <c r="E10016" s="135"/>
      <c r="F10016" s="135"/>
      <c r="G10016" s="135"/>
      <c r="H10016" s="135"/>
      <c r="I10016" s="135"/>
    </row>
    <row r="10017" spans="5:9" x14ac:dyDescent="0.25">
      <c r="E10017" s="135"/>
      <c r="F10017" s="135"/>
      <c r="G10017" s="135"/>
      <c r="H10017" s="135"/>
      <c r="I10017" s="135"/>
    </row>
    <row r="10018" spans="5:9" x14ac:dyDescent="0.25">
      <c r="E10018" s="135"/>
      <c r="F10018" s="135"/>
      <c r="G10018" s="135"/>
      <c r="H10018" s="135"/>
      <c r="I10018" s="135"/>
    </row>
    <row r="10019" spans="5:9" x14ac:dyDescent="0.25">
      <c r="E10019" s="135"/>
      <c r="F10019" s="135"/>
      <c r="G10019" s="135"/>
      <c r="H10019" s="135"/>
      <c r="I10019" s="135"/>
    </row>
    <row r="10020" spans="5:9" x14ac:dyDescent="0.25">
      <c r="E10020" s="135"/>
      <c r="F10020" s="135"/>
      <c r="G10020" s="135"/>
      <c r="H10020" s="135"/>
      <c r="I10020" s="135"/>
    </row>
    <row r="10021" spans="5:9" x14ac:dyDescent="0.25">
      <c r="E10021" s="135"/>
      <c r="F10021" s="135"/>
      <c r="G10021" s="135"/>
      <c r="H10021" s="135"/>
      <c r="I10021" s="135"/>
    </row>
    <row r="10022" spans="5:9" x14ac:dyDescent="0.25">
      <c r="E10022" s="135"/>
      <c r="F10022" s="135"/>
      <c r="G10022" s="135"/>
      <c r="H10022" s="135"/>
      <c r="I10022" s="135"/>
    </row>
    <row r="10023" spans="5:9" x14ac:dyDescent="0.25">
      <c r="E10023" s="135"/>
      <c r="F10023" s="135"/>
      <c r="G10023" s="135"/>
      <c r="H10023" s="135"/>
      <c r="I10023" s="135"/>
    </row>
    <row r="10024" spans="5:9" x14ac:dyDescent="0.25">
      <c r="E10024" s="135"/>
      <c r="F10024" s="135"/>
      <c r="G10024" s="135"/>
      <c r="H10024" s="135"/>
      <c r="I10024" s="135"/>
    </row>
    <row r="10025" spans="5:9" x14ac:dyDescent="0.25">
      <c r="E10025" s="135"/>
      <c r="F10025" s="135"/>
      <c r="G10025" s="135"/>
      <c r="H10025" s="135"/>
      <c r="I10025" s="135"/>
    </row>
    <row r="10026" spans="5:9" x14ac:dyDescent="0.25">
      <c r="E10026" s="135"/>
      <c r="F10026" s="135"/>
      <c r="G10026" s="135"/>
      <c r="H10026" s="135"/>
      <c r="I10026" s="135"/>
    </row>
    <row r="10027" spans="5:9" x14ac:dyDescent="0.25">
      <c r="E10027" s="135"/>
      <c r="F10027" s="135"/>
      <c r="G10027" s="135"/>
      <c r="H10027" s="135"/>
      <c r="I10027" s="135"/>
    </row>
    <row r="10028" spans="5:9" x14ac:dyDescent="0.25">
      <c r="E10028" s="135"/>
      <c r="F10028" s="135"/>
      <c r="G10028" s="135"/>
      <c r="H10028" s="135"/>
      <c r="I10028" s="135"/>
    </row>
    <row r="10029" spans="5:9" x14ac:dyDescent="0.25">
      <c r="E10029" s="135"/>
      <c r="F10029" s="135"/>
      <c r="G10029" s="135"/>
      <c r="H10029" s="135"/>
      <c r="I10029" s="135"/>
    </row>
    <row r="10030" spans="5:9" x14ac:dyDescent="0.25">
      <c r="E10030" s="135"/>
      <c r="F10030" s="135"/>
      <c r="G10030" s="135"/>
      <c r="H10030" s="135"/>
      <c r="I10030" s="135"/>
    </row>
    <row r="10031" spans="5:9" x14ac:dyDescent="0.25">
      <c r="E10031" s="135"/>
      <c r="F10031" s="135"/>
      <c r="G10031" s="135"/>
      <c r="H10031" s="135"/>
      <c r="I10031" s="135"/>
    </row>
    <row r="10032" spans="5:9" x14ac:dyDescent="0.25">
      <c r="E10032" s="135"/>
      <c r="F10032" s="135"/>
      <c r="G10032" s="135"/>
      <c r="H10032" s="135"/>
      <c r="I10032" s="135"/>
    </row>
    <row r="10033" spans="5:9" x14ac:dyDescent="0.25">
      <c r="E10033" s="135"/>
      <c r="F10033" s="135"/>
      <c r="G10033" s="135"/>
      <c r="H10033" s="135"/>
      <c r="I10033" s="135"/>
    </row>
    <row r="10034" spans="5:9" x14ac:dyDescent="0.25">
      <c r="E10034" s="135"/>
      <c r="F10034" s="135"/>
      <c r="G10034" s="135"/>
      <c r="H10034" s="135"/>
      <c r="I10034" s="135"/>
    </row>
    <row r="10035" spans="5:9" x14ac:dyDescent="0.25">
      <c r="E10035" s="135"/>
      <c r="F10035" s="135"/>
      <c r="G10035" s="135"/>
      <c r="H10035" s="135"/>
      <c r="I10035" s="135"/>
    </row>
    <row r="10036" spans="5:9" x14ac:dyDescent="0.25">
      <c r="E10036" s="135"/>
      <c r="F10036" s="135"/>
      <c r="G10036" s="135"/>
      <c r="H10036" s="135"/>
      <c r="I10036" s="135"/>
    </row>
    <row r="10037" spans="5:9" x14ac:dyDescent="0.25">
      <c r="E10037" s="135"/>
      <c r="F10037" s="135"/>
      <c r="G10037" s="135"/>
      <c r="H10037" s="135"/>
      <c r="I10037" s="135"/>
    </row>
    <row r="10038" spans="5:9" x14ac:dyDescent="0.25">
      <c r="E10038" s="135"/>
      <c r="F10038" s="135"/>
      <c r="G10038" s="135"/>
      <c r="H10038" s="135"/>
      <c r="I10038" s="135"/>
    </row>
    <row r="10039" spans="5:9" x14ac:dyDescent="0.25">
      <c r="E10039" s="135"/>
      <c r="F10039" s="135"/>
      <c r="G10039" s="135"/>
      <c r="H10039" s="135"/>
      <c r="I10039" s="135"/>
    </row>
    <row r="10040" spans="5:9" x14ac:dyDescent="0.25">
      <c r="E10040" s="135"/>
      <c r="F10040" s="135"/>
      <c r="G10040" s="135"/>
      <c r="H10040" s="135"/>
      <c r="I10040" s="135"/>
    </row>
    <row r="10041" spans="5:9" x14ac:dyDescent="0.25">
      <c r="E10041" s="135"/>
      <c r="F10041" s="135"/>
      <c r="G10041" s="135"/>
      <c r="H10041" s="135"/>
      <c r="I10041" s="135"/>
    </row>
    <row r="10042" spans="5:9" x14ac:dyDescent="0.25">
      <c r="E10042" s="135"/>
      <c r="F10042" s="135"/>
      <c r="G10042" s="135"/>
      <c r="H10042" s="135"/>
      <c r="I10042" s="135"/>
    </row>
    <row r="10043" spans="5:9" x14ac:dyDescent="0.25">
      <c r="E10043" s="135"/>
      <c r="F10043" s="135"/>
      <c r="G10043" s="135"/>
      <c r="H10043" s="135"/>
      <c r="I10043" s="135"/>
    </row>
    <row r="10044" spans="5:9" x14ac:dyDescent="0.25">
      <c r="E10044" s="135"/>
      <c r="F10044" s="135"/>
      <c r="G10044" s="135"/>
      <c r="H10044" s="135"/>
      <c r="I10044" s="135"/>
    </row>
    <row r="10045" spans="5:9" x14ac:dyDescent="0.25">
      <c r="E10045" s="135"/>
      <c r="F10045" s="135"/>
      <c r="G10045" s="135"/>
      <c r="H10045" s="135"/>
      <c r="I10045" s="135"/>
    </row>
    <row r="10046" spans="5:9" x14ac:dyDescent="0.25">
      <c r="E10046" s="135"/>
      <c r="F10046" s="135"/>
      <c r="G10046" s="135"/>
      <c r="H10046" s="135"/>
      <c r="I10046" s="135"/>
    </row>
    <row r="10047" spans="5:9" x14ac:dyDescent="0.25">
      <c r="E10047" s="135"/>
      <c r="F10047" s="135"/>
      <c r="G10047" s="135"/>
      <c r="H10047" s="135"/>
      <c r="I10047" s="135"/>
    </row>
    <row r="10048" spans="5:9" x14ac:dyDescent="0.25">
      <c r="E10048" s="135"/>
      <c r="F10048" s="135"/>
      <c r="G10048" s="135"/>
      <c r="H10048" s="135"/>
      <c r="I10048" s="135"/>
    </row>
    <row r="10049" spans="5:9" x14ac:dyDescent="0.25">
      <c r="E10049" s="135"/>
      <c r="F10049" s="135"/>
      <c r="G10049" s="135"/>
      <c r="H10049" s="135"/>
      <c r="I10049" s="135"/>
    </row>
    <row r="10050" spans="5:9" x14ac:dyDescent="0.25">
      <c r="E10050" s="135"/>
      <c r="F10050" s="135"/>
      <c r="G10050" s="135"/>
      <c r="H10050" s="135"/>
      <c r="I10050" s="135"/>
    </row>
    <row r="10051" spans="5:9" x14ac:dyDescent="0.25">
      <c r="E10051" s="135"/>
      <c r="F10051" s="135"/>
      <c r="G10051" s="135"/>
      <c r="H10051" s="135"/>
      <c r="I10051" s="135"/>
    </row>
    <row r="10052" spans="5:9" x14ac:dyDescent="0.25">
      <c r="E10052" s="135"/>
      <c r="F10052" s="135"/>
      <c r="G10052" s="135"/>
      <c r="H10052" s="135"/>
      <c r="I10052" s="135"/>
    </row>
    <row r="10053" spans="5:9" x14ac:dyDescent="0.25">
      <c r="E10053" s="135"/>
      <c r="F10053" s="135"/>
      <c r="G10053" s="135"/>
      <c r="H10053" s="135"/>
      <c r="I10053" s="135"/>
    </row>
    <row r="10054" spans="5:9" x14ac:dyDescent="0.25">
      <c r="E10054" s="135"/>
      <c r="F10054" s="135"/>
      <c r="G10054" s="135"/>
      <c r="H10054" s="135"/>
      <c r="I10054" s="135"/>
    </row>
    <row r="10055" spans="5:9" x14ac:dyDescent="0.25">
      <c r="E10055" s="135"/>
      <c r="F10055" s="135"/>
      <c r="G10055" s="135"/>
      <c r="H10055" s="135"/>
      <c r="I10055" s="135"/>
    </row>
    <row r="10056" spans="5:9" x14ac:dyDescent="0.25">
      <c r="E10056" s="135"/>
      <c r="F10056" s="135"/>
      <c r="G10056" s="135"/>
      <c r="H10056" s="135"/>
      <c r="I10056" s="135"/>
    </row>
    <row r="10057" spans="5:9" x14ac:dyDescent="0.25">
      <c r="E10057" s="135"/>
      <c r="F10057" s="135"/>
      <c r="G10057" s="135"/>
      <c r="H10057" s="135"/>
      <c r="I10057" s="135"/>
    </row>
    <row r="10058" spans="5:9" x14ac:dyDescent="0.25">
      <c r="E10058" s="135"/>
      <c r="F10058" s="135"/>
      <c r="G10058" s="135"/>
      <c r="H10058" s="135"/>
      <c r="I10058" s="135"/>
    </row>
    <row r="10059" spans="5:9" x14ac:dyDescent="0.25">
      <c r="E10059" s="135"/>
      <c r="F10059" s="135"/>
      <c r="G10059" s="135"/>
      <c r="H10059" s="135"/>
      <c r="I10059" s="135"/>
    </row>
    <row r="10060" spans="5:9" x14ac:dyDescent="0.25">
      <c r="E10060" s="135"/>
      <c r="F10060" s="135"/>
      <c r="G10060" s="135"/>
      <c r="H10060" s="135"/>
      <c r="I10060" s="135"/>
    </row>
    <row r="10061" spans="5:9" x14ac:dyDescent="0.25">
      <c r="E10061" s="135"/>
      <c r="F10061" s="135"/>
      <c r="G10061" s="135"/>
      <c r="H10061" s="135"/>
      <c r="I10061" s="135"/>
    </row>
    <row r="10062" spans="5:9" x14ac:dyDescent="0.25">
      <c r="E10062" s="135"/>
      <c r="F10062" s="135"/>
      <c r="G10062" s="135"/>
      <c r="H10062" s="135"/>
      <c r="I10062" s="135"/>
    </row>
    <row r="10063" spans="5:9" x14ac:dyDescent="0.25">
      <c r="E10063" s="135"/>
      <c r="F10063" s="135"/>
      <c r="G10063" s="135"/>
      <c r="H10063" s="135"/>
      <c r="I10063" s="135"/>
    </row>
    <row r="10064" spans="5:9" x14ac:dyDescent="0.25">
      <c r="E10064" s="135"/>
      <c r="F10064" s="135"/>
      <c r="G10064" s="135"/>
      <c r="H10064" s="135"/>
      <c r="I10064" s="135"/>
    </row>
    <row r="10065" spans="5:9" x14ac:dyDescent="0.25">
      <c r="E10065" s="135"/>
      <c r="F10065" s="135"/>
      <c r="G10065" s="135"/>
      <c r="H10065" s="135"/>
      <c r="I10065" s="135"/>
    </row>
    <row r="10066" spans="5:9" x14ac:dyDescent="0.25">
      <c r="E10066" s="135"/>
      <c r="F10066" s="135"/>
      <c r="G10066" s="135"/>
      <c r="H10066" s="135"/>
      <c r="I10066" s="135"/>
    </row>
    <row r="10067" spans="5:9" x14ac:dyDescent="0.25">
      <c r="E10067" s="135"/>
      <c r="F10067" s="135"/>
      <c r="G10067" s="135"/>
      <c r="H10067" s="135"/>
      <c r="I10067" s="135"/>
    </row>
    <row r="10068" spans="5:9" x14ac:dyDescent="0.25">
      <c r="E10068" s="135"/>
      <c r="F10068" s="135"/>
      <c r="G10068" s="135"/>
      <c r="H10068" s="135"/>
      <c r="I10068" s="135"/>
    </row>
    <row r="10069" spans="5:9" x14ac:dyDescent="0.25">
      <c r="E10069" s="135"/>
      <c r="F10069" s="135"/>
      <c r="G10069" s="135"/>
      <c r="H10069" s="135"/>
      <c r="I10069" s="135"/>
    </row>
    <row r="10070" spans="5:9" x14ac:dyDescent="0.25">
      <c r="E10070" s="135"/>
      <c r="F10070" s="135"/>
      <c r="G10070" s="135"/>
      <c r="H10070" s="135"/>
      <c r="I10070" s="135"/>
    </row>
    <row r="10071" spans="5:9" x14ac:dyDescent="0.25">
      <c r="E10071" s="135"/>
      <c r="F10071" s="135"/>
      <c r="G10071" s="135"/>
      <c r="H10071" s="135"/>
      <c r="I10071" s="135"/>
    </row>
    <row r="10072" spans="5:9" x14ac:dyDescent="0.25">
      <c r="E10072" s="135"/>
      <c r="F10072" s="135"/>
      <c r="G10072" s="135"/>
      <c r="H10072" s="135"/>
      <c r="I10072" s="135"/>
    </row>
    <row r="10073" spans="5:9" x14ac:dyDescent="0.25">
      <c r="E10073" s="135"/>
      <c r="F10073" s="135"/>
      <c r="G10073" s="135"/>
      <c r="H10073" s="135"/>
      <c r="I10073" s="135"/>
    </row>
    <row r="10074" spans="5:9" x14ac:dyDescent="0.25">
      <c r="E10074" s="135"/>
      <c r="F10074" s="135"/>
      <c r="G10074" s="135"/>
      <c r="H10074" s="135"/>
      <c r="I10074" s="135"/>
    </row>
    <row r="10075" spans="5:9" x14ac:dyDescent="0.25">
      <c r="E10075" s="135"/>
      <c r="F10075" s="135"/>
      <c r="G10075" s="135"/>
      <c r="H10075" s="135"/>
      <c r="I10075" s="135"/>
    </row>
    <row r="10076" spans="5:9" x14ac:dyDescent="0.25">
      <c r="E10076" s="135"/>
      <c r="F10076" s="135"/>
      <c r="G10076" s="135"/>
      <c r="H10076" s="135"/>
      <c r="I10076" s="135"/>
    </row>
    <row r="10077" spans="5:9" x14ac:dyDescent="0.25">
      <c r="E10077" s="135"/>
      <c r="F10077" s="135"/>
      <c r="G10077" s="135"/>
      <c r="H10077" s="135"/>
      <c r="I10077" s="135"/>
    </row>
    <row r="10078" spans="5:9" x14ac:dyDescent="0.25">
      <c r="E10078" s="135"/>
      <c r="F10078" s="135"/>
      <c r="G10078" s="135"/>
      <c r="H10078" s="135"/>
      <c r="I10078" s="135"/>
    </row>
    <row r="10079" spans="5:9" x14ac:dyDescent="0.25">
      <c r="E10079" s="135"/>
      <c r="F10079" s="135"/>
      <c r="G10079" s="135"/>
      <c r="H10079" s="135"/>
      <c r="I10079" s="135"/>
    </row>
    <row r="10080" spans="5:9" x14ac:dyDescent="0.25">
      <c r="E10080" s="135"/>
      <c r="F10080" s="135"/>
      <c r="G10080" s="135"/>
      <c r="H10080" s="135"/>
      <c r="I10080" s="135"/>
    </row>
    <row r="10081" spans="5:9" x14ac:dyDescent="0.25">
      <c r="E10081" s="135"/>
      <c r="F10081" s="135"/>
      <c r="G10081" s="135"/>
      <c r="H10081" s="135"/>
      <c r="I10081" s="135"/>
    </row>
    <row r="10082" spans="5:9" x14ac:dyDescent="0.25">
      <c r="E10082" s="135"/>
      <c r="F10082" s="135"/>
      <c r="G10082" s="135"/>
      <c r="H10082" s="135"/>
      <c r="I10082" s="135"/>
    </row>
    <row r="10083" spans="5:9" x14ac:dyDescent="0.25">
      <c r="E10083" s="135"/>
      <c r="F10083" s="135"/>
      <c r="G10083" s="135"/>
      <c r="H10083" s="135"/>
      <c r="I10083" s="135"/>
    </row>
    <row r="10084" spans="5:9" x14ac:dyDescent="0.25">
      <c r="E10084" s="135"/>
      <c r="F10084" s="135"/>
      <c r="G10084" s="135"/>
      <c r="H10084" s="135"/>
      <c r="I10084" s="135"/>
    </row>
    <row r="10085" spans="5:9" x14ac:dyDescent="0.25">
      <c r="E10085" s="135"/>
      <c r="F10085" s="135"/>
      <c r="G10085" s="135"/>
      <c r="H10085" s="135"/>
      <c r="I10085" s="135"/>
    </row>
    <row r="10086" spans="5:9" x14ac:dyDescent="0.25">
      <c r="E10086" s="135"/>
      <c r="F10086" s="135"/>
      <c r="G10086" s="135"/>
      <c r="H10086" s="135"/>
      <c r="I10086" s="135"/>
    </row>
    <row r="10087" spans="5:9" x14ac:dyDescent="0.25">
      <c r="E10087" s="135"/>
      <c r="F10087" s="135"/>
      <c r="G10087" s="135"/>
      <c r="H10087" s="135"/>
      <c r="I10087" s="135"/>
    </row>
    <row r="10088" spans="5:9" x14ac:dyDescent="0.25">
      <c r="E10088" s="135"/>
      <c r="F10088" s="135"/>
      <c r="G10088" s="135"/>
      <c r="H10088" s="135"/>
      <c r="I10088" s="135"/>
    </row>
    <row r="10089" spans="5:9" x14ac:dyDescent="0.25">
      <c r="E10089" s="135"/>
      <c r="F10089" s="135"/>
      <c r="G10089" s="135"/>
      <c r="H10089" s="135"/>
      <c r="I10089" s="135"/>
    </row>
    <row r="10090" spans="5:9" x14ac:dyDescent="0.25">
      <c r="E10090" s="135"/>
      <c r="F10090" s="135"/>
      <c r="G10090" s="135"/>
      <c r="H10090" s="135"/>
      <c r="I10090" s="135"/>
    </row>
    <row r="10091" spans="5:9" x14ac:dyDescent="0.25">
      <c r="E10091" s="135"/>
      <c r="F10091" s="135"/>
      <c r="G10091" s="135"/>
      <c r="H10091" s="135"/>
      <c r="I10091" s="135"/>
    </row>
    <row r="10092" spans="5:9" x14ac:dyDescent="0.25">
      <c r="E10092" s="135"/>
      <c r="F10092" s="135"/>
      <c r="G10092" s="135"/>
      <c r="H10092" s="135"/>
      <c r="I10092" s="135"/>
    </row>
    <row r="10093" spans="5:9" x14ac:dyDescent="0.25">
      <c r="E10093" s="135"/>
      <c r="F10093" s="135"/>
      <c r="G10093" s="135"/>
      <c r="H10093" s="135"/>
      <c r="I10093" s="135"/>
    </row>
    <row r="10094" spans="5:9" x14ac:dyDescent="0.25">
      <c r="E10094" s="135"/>
      <c r="F10094" s="135"/>
      <c r="G10094" s="135"/>
      <c r="H10094" s="135"/>
      <c r="I10094" s="135"/>
    </row>
    <row r="10095" spans="5:9" x14ac:dyDescent="0.25">
      <c r="E10095" s="135"/>
      <c r="F10095" s="135"/>
      <c r="G10095" s="135"/>
      <c r="H10095" s="135"/>
      <c r="I10095" s="135"/>
    </row>
    <row r="10096" spans="5:9" x14ac:dyDescent="0.25">
      <c r="E10096" s="135"/>
      <c r="F10096" s="135"/>
      <c r="G10096" s="135"/>
      <c r="H10096" s="135"/>
      <c r="I10096" s="135"/>
    </row>
    <row r="10097" spans="5:9" x14ac:dyDescent="0.25">
      <c r="E10097" s="135"/>
      <c r="F10097" s="135"/>
      <c r="G10097" s="135"/>
      <c r="H10097" s="135"/>
      <c r="I10097" s="135"/>
    </row>
    <row r="10098" spans="5:9" x14ac:dyDescent="0.25">
      <c r="E10098" s="135"/>
      <c r="F10098" s="135"/>
      <c r="G10098" s="135"/>
      <c r="H10098" s="135"/>
      <c r="I10098" s="135"/>
    </row>
    <row r="10099" spans="5:9" x14ac:dyDescent="0.25">
      <c r="E10099" s="135"/>
      <c r="F10099" s="135"/>
      <c r="G10099" s="135"/>
      <c r="H10099" s="135"/>
      <c r="I10099" s="135"/>
    </row>
    <row r="10100" spans="5:9" x14ac:dyDescent="0.25">
      <c r="E10100" s="135"/>
      <c r="F10100" s="135"/>
      <c r="G10100" s="135"/>
      <c r="H10100" s="135"/>
      <c r="I10100" s="135"/>
    </row>
    <row r="10101" spans="5:9" x14ac:dyDescent="0.25">
      <c r="E10101" s="135"/>
      <c r="F10101" s="135"/>
      <c r="G10101" s="135"/>
      <c r="H10101" s="135"/>
      <c r="I10101" s="135"/>
    </row>
    <row r="10102" spans="5:9" x14ac:dyDescent="0.25">
      <c r="E10102" s="135"/>
      <c r="F10102" s="135"/>
      <c r="G10102" s="135"/>
      <c r="H10102" s="135"/>
      <c r="I10102" s="135"/>
    </row>
    <row r="10103" spans="5:9" x14ac:dyDescent="0.25">
      <c r="E10103" s="135"/>
      <c r="F10103" s="135"/>
      <c r="G10103" s="135"/>
      <c r="H10103" s="135"/>
      <c r="I10103" s="135"/>
    </row>
    <row r="10104" spans="5:9" x14ac:dyDescent="0.25">
      <c r="E10104" s="135"/>
      <c r="F10104" s="135"/>
      <c r="G10104" s="135"/>
      <c r="H10104" s="135"/>
      <c r="I10104" s="135"/>
    </row>
    <row r="10105" spans="5:9" x14ac:dyDescent="0.25">
      <c r="E10105" s="135"/>
      <c r="F10105" s="135"/>
      <c r="G10105" s="135"/>
      <c r="H10105" s="135"/>
      <c r="I10105" s="135"/>
    </row>
    <row r="10106" spans="5:9" x14ac:dyDescent="0.25">
      <c r="E10106" s="135"/>
      <c r="F10106" s="135"/>
      <c r="G10106" s="135"/>
      <c r="H10106" s="135"/>
      <c r="I10106" s="135"/>
    </row>
    <row r="10107" spans="5:9" x14ac:dyDescent="0.25">
      <c r="E10107" s="135"/>
      <c r="F10107" s="135"/>
      <c r="G10107" s="135"/>
      <c r="H10107" s="135"/>
      <c r="I10107" s="135"/>
    </row>
    <row r="10108" spans="5:9" x14ac:dyDescent="0.25">
      <c r="E10108" s="135"/>
      <c r="F10108" s="135"/>
      <c r="G10108" s="135"/>
      <c r="H10108" s="135"/>
      <c r="I10108" s="135"/>
    </row>
    <row r="10109" spans="5:9" x14ac:dyDescent="0.25">
      <c r="E10109" s="135"/>
      <c r="F10109" s="135"/>
      <c r="G10109" s="135"/>
      <c r="H10109" s="135"/>
      <c r="I10109" s="135"/>
    </row>
    <row r="10110" spans="5:9" x14ac:dyDescent="0.25">
      <c r="E10110" s="135"/>
      <c r="F10110" s="135"/>
      <c r="G10110" s="135"/>
      <c r="H10110" s="135"/>
      <c r="I10110" s="135"/>
    </row>
    <row r="10111" spans="5:9" x14ac:dyDescent="0.25">
      <c r="E10111" s="135"/>
      <c r="F10111" s="135"/>
      <c r="G10111" s="135"/>
      <c r="H10111" s="135"/>
      <c r="I10111" s="135"/>
    </row>
    <row r="10112" spans="5:9" x14ac:dyDescent="0.25">
      <c r="E10112" s="135"/>
      <c r="F10112" s="135"/>
      <c r="G10112" s="135"/>
      <c r="H10112" s="135"/>
      <c r="I10112" s="135"/>
    </row>
    <row r="10113" spans="5:9" x14ac:dyDescent="0.25">
      <c r="E10113" s="135"/>
      <c r="F10113" s="135"/>
      <c r="G10113" s="135"/>
      <c r="H10113" s="135"/>
      <c r="I10113" s="135"/>
    </row>
    <row r="10114" spans="5:9" x14ac:dyDescent="0.25">
      <c r="E10114" s="135"/>
      <c r="F10114" s="135"/>
      <c r="G10114" s="135"/>
      <c r="H10114" s="135"/>
      <c r="I10114" s="135"/>
    </row>
    <row r="10115" spans="5:9" x14ac:dyDescent="0.25">
      <c r="E10115" s="135"/>
      <c r="F10115" s="135"/>
      <c r="G10115" s="135"/>
      <c r="H10115" s="135"/>
      <c r="I10115" s="135"/>
    </row>
    <row r="10116" spans="5:9" x14ac:dyDescent="0.25">
      <c r="E10116" s="135"/>
      <c r="F10116" s="135"/>
      <c r="G10116" s="135"/>
      <c r="H10116" s="135"/>
      <c r="I10116" s="135"/>
    </row>
    <row r="10117" spans="5:9" x14ac:dyDescent="0.25">
      <c r="E10117" s="135"/>
      <c r="F10117" s="135"/>
      <c r="G10117" s="135"/>
      <c r="H10117" s="135"/>
      <c r="I10117" s="135"/>
    </row>
    <row r="10118" spans="5:9" x14ac:dyDescent="0.25">
      <c r="E10118" s="135"/>
      <c r="F10118" s="135"/>
      <c r="G10118" s="135"/>
      <c r="H10118" s="135"/>
      <c r="I10118" s="135"/>
    </row>
    <row r="10119" spans="5:9" x14ac:dyDescent="0.25">
      <c r="E10119" s="135"/>
      <c r="F10119" s="135"/>
      <c r="G10119" s="135"/>
      <c r="H10119" s="135"/>
      <c r="I10119" s="135"/>
    </row>
    <row r="10120" spans="5:9" x14ac:dyDescent="0.25">
      <c r="E10120" s="135"/>
      <c r="F10120" s="135"/>
      <c r="G10120" s="135"/>
      <c r="H10120" s="135"/>
      <c r="I10120" s="135"/>
    </row>
    <row r="10121" spans="5:9" x14ac:dyDescent="0.25">
      <c r="E10121" s="135"/>
      <c r="F10121" s="135"/>
      <c r="G10121" s="135"/>
      <c r="H10121" s="135"/>
      <c r="I10121" s="135"/>
    </row>
    <row r="10122" spans="5:9" x14ac:dyDescent="0.25">
      <c r="E10122" s="135"/>
      <c r="F10122" s="135"/>
      <c r="G10122" s="135"/>
      <c r="H10122" s="135"/>
      <c r="I10122" s="135"/>
    </row>
    <row r="10123" spans="5:9" x14ac:dyDescent="0.25">
      <c r="E10123" s="135"/>
      <c r="F10123" s="135"/>
      <c r="G10123" s="135"/>
      <c r="H10123" s="135"/>
      <c r="I10123" s="135"/>
    </row>
    <row r="10124" spans="5:9" x14ac:dyDescent="0.25">
      <c r="E10124" s="135"/>
      <c r="F10124" s="135"/>
      <c r="G10124" s="135"/>
      <c r="H10124" s="135"/>
      <c r="I10124" s="135"/>
    </row>
    <row r="10125" spans="5:9" x14ac:dyDescent="0.25">
      <c r="E10125" s="135"/>
      <c r="F10125" s="135"/>
      <c r="G10125" s="135"/>
      <c r="H10125" s="135"/>
      <c r="I10125" s="135"/>
    </row>
    <row r="10126" spans="5:9" x14ac:dyDescent="0.25">
      <c r="E10126" s="135"/>
      <c r="F10126" s="135"/>
      <c r="G10126" s="135"/>
      <c r="H10126" s="135"/>
      <c r="I10126" s="135"/>
    </row>
    <row r="10127" spans="5:9" x14ac:dyDescent="0.25">
      <c r="E10127" s="135"/>
      <c r="F10127" s="135"/>
      <c r="G10127" s="135"/>
      <c r="H10127" s="135"/>
      <c r="I10127" s="135"/>
    </row>
    <row r="10128" spans="5:9" x14ac:dyDescent="0.25">
      <c r="E10128" s="135"/>
      <c r="F10128" s="135"/>
      <c r="G10128" s="135"/>
      <c r="H10128" s="135"/>
      <c r="I10128" s="135"/>
    </row>
    <row r="10129" spans="5:9" x14ac:dyDescent="0.25">
      <c r="E10129" s="135"/>
      <c r="F10129" s="135"/>
      <c r="G10129" s="135"/>
      <c r="H10129" s="135"/>
      <c r="I10129" s="135"/>
    </row>
    <row r="10130" spans="5:9" x14ac:dyDescent="0.25">
      <c r="E10130" s="135"/>
      <c r="F10130" s="135"/>
      <c r="G10130" s="135"/>
      <c r="H10130" s="135"/>
      <c r="I10130" s="135"/>
    </row>
    <row r="10131" spans="5:9" x14ac:dyDescent="0.25">
      <c r="E10131" s="135"/>
      <c r="F10131" s="135"/>
      <c r="G10131" s="135"/>
      <c r="H10131" s="135"/>
      <c r="I10131" s="135"/>
    </row>
    <row r="10132" spans="5:9" x14ac:dyDescent="0.25">
      <c r="E10132" s="135"/>
      <c r="F10132" s="135"/>
      <c r="G10132" s="135"/>
      <c r="H10132" s="135"/>
      <c r="I10132" s="135"/>
    </row>
    <row r="10133" spans="5:9" x14ac:dyDescent="0.25">
      <c r="E10133" s="135"/>
      <c r="F10133" s="135"/>
      <c r="G10133" s="135"/>
      <c r="H10133" s="135"/>
      <c r="I10133" s="135"/>
    </row>
    <row r="10134" spans="5:9" x14ac:dyDescent="0.25">
      <c r="E10134" s="135"/>
      <c r="F10134" s="135"/>
      <c r="G10134" s="135"/>
      <c r="H10134" s="135"/>
      <c r="I10134" s="135"/>
    </row>
    <row r="10135" spans="5:9" x14ac:dyDescent="0.25">
      <c r="E10135" s="135"/>
      <c r="F10135" s="135"/>
      <c r="G10135" s="135"/>
      <c r="H10135" s="135"/>
      <c r="I10135" s="135"/>
    </row>
    <row r="10136" spans="5:9" x14ac:dyDescent="0.25">
      <c r="E10136" s="135"/>
      <c r="F10136" s="135"/>
      <c r="G10136" s="135"/>
      <c r="H10136" s="135"/>
      <c r="I10136" s="135"/>
    </row>
    <row r="10137" spans="5:9" x14ac:dyDescent="0.25">
      <c r="E10137" s="135"/>
      <c r="F10137" s="135"/>
      <c r="G10137" s="135"/>
      <c r="H10137" s="135"/>
      <c r="I10137" s="135"/>
    </row>
    <row r="10138" spans="5:9" x14ac:dyDescent="0.25">
      <c r="E10138" s="135"/>
      <c r="F10138" s="135"/>
      <c r="G10138" s="135"/>
      <c r="H10138" s="135"/>
      <c r="I10138" s="135"/>
    </row>
    <row r="10139" spans="5:9" x14ac:dyDescent="0.25">
      <c r="E10139" s="135"/>
      <c r="F10139" s="135"/>
      <c r="G10139" s="135"/>
      <c r="H10139" s="135"/>
      <c r="I10139" s="135"/>
    </row>
    <row r="10140" spans="5:9" x14ac:dyDescent="0.25">
      <c r="E10140" s="135"/>
      <c r="F10140" s="135"/>
      <c r="G10140" s="135"/>
      <c r="H10140" s="135"/>
      <c r="I10140" s="135"/>
    </row>
    <row r="10141" spans="5:9" x14ac:dyDescent="0.25">
      <c r="E10141" s="135"/>
      <c r="F10141" s="135"/>
      <c r="G10141" s="135"/>
      <c r="H10141" s="135"/>
      <c r="I10141" s="135"/>
    </row>
    <row r="10142" spans="5:9" x14ac:dyDescent="0.25">
      <c r="E10142" s="135"/>
      <c r="F10142" s="135"/>
      <c r="G10142" s="135"/>
      <c r="H10142" s="135"/>
      <c r="I10142" s="135"/>
    </row>
    <row r="10143" spans="5:9" x14ac:dyDescent="0.25">
      <c r="E10143" s="135"/>
      <c r="F10143" s="135"/>
      <c r="G10143" s="135"/>
      <c r="H10143" s="135"/>
      <c r="I10143" s="135"/>
    </row>
    <row r="10144" spans="5:9" x14ac:dyDescent="0.25">
      <c r="E10144" s="135"/>
      <c r="F10144" s="135"/>
      <c r="G10144" s="135"/>
      <c r="H10144" s="135"/>
      <c r="I10144" s="135"/>
    </row>
    <row r="10145" spans="5:9" x14ac:dyDescent="0.25">
      <c r="E10145" s="135"/>
      <c r="F10145" s="135"/>
      <c r="G10145" s="135"/>
      <c r="H10145" s="135"/>
      <c r="I10145" s="135"/>
    </row>
    <row r="10146" spans="5:9" x14ac:dyDescent="0.25">
      <c r="E10146" s="135"/>
      <c r="F10146" s="135"/>
      <c r="G10146" s="135"/>
      <c r="H10146" s="135"/>
      <c r="I10146" s="135"/>
    </row>
    <row r="10147" spans="5:9" x14ac:dyDescent="0.25">
      <c r="E10147" s="135"/>
      <c r="F10147" s="135"/>
      <c r="G10147" s="135"/>
      <c r="H10147" s="135"/>
      <c r="I10147" s="135"/>
    </row>
    <row r="10148" spans="5:9" x14ac:dyDescent="0.25">
      <c r="E10148" s="135"/>
      <c r="F10148" s="135"/>
      <c r="G10148" s="135"/>
      <c r="H10148" s="135"/>
      <c r="I10148" s="135"/>
    </row>
    <row r="10149" spans="5:9" x14ac:dyDescent="0.25">
      <c r="E10149" s="135"/>
      <c r="F10149" s="135"/>
      <c r="G10149" s="135"/>
      <c r="H10149" s="135"/>
      <c r="I10149" s="135"/>
    </row>
    <row r="10150" spans="5:9" x14ac:dyDescent="0.25">
      <c r="E10150" s="135"/>
      <c r="F10150" s="135"/>
      <c r="G10150" s="135"/>
      <c r="H10150" s="135"/>
      <c r="I10150" s="135"/>
    </row>
    <row r="10151" spans="5:9" x14ac:dyDescent="0.25">
      <c r="E10151" s="135"/>
      <c r="F10151" s="135"/>
      <c r="G10151" s="135"/>
      <c r="H10151" s="135"/>
      <c r="I10151" s="135"/>
    </row>
    <row r="10152" spans="5:9" x14ac:dyDescent="0.25">
      <c r="E10152" s="135"/>
      <c r="F10152" s="135"/>
      <c r="G10152" s="135"/>
      <c r="H10152" s="135"/>
      <c r="I10152" s="135"/>
    </row>
    <row r="10153" spans="5:9" x14ac:dyDescent="0.25">
      <c r="E10153" s="135"/>
      <c r="F10153" s="135"/>
      <c r="G10153" s="135"/>
      <c r="H10153" s="135"/>
      <c r="I10153" s="135"/>
    </row>
    <row r="10154" spans="5:9" x14ac:dyDescent="0.25">
      <c r="E10154" s="135"/>
      <c r="F10154" s="135"/>
      <c r="G10154" s="135"/>
      <c r="H10154" s="135"/>
      <c r="I10154" s="135"/>
    </row>
    <row r="10155" spans="5:9" x14ac:dyDescent="0.25">
      <c r="E10155" s="135"/>
      <c r="F10155" s="135"/>
      <c r="G10155" s="135"/>
      <c r="H10155" s="135"/>
      <c r="I10155" s="135"/>
    </row>
    <row r="10156" spans="5:9" x14ac:dyDescent="0.25">
      <c r="E10156" s="135"/>
      <c r="F10156" s="135"/>
      <c r="G10156" s="135"/>
      <c r="H10156" s="135"/>
      <c r="I10156" s="135"/>
    </row>
    <row r="10157" spans="5:9" x14ac:dyDescent="0.25">
      <c r="E10157" s="135"/>
      <c r="F10157" s="135"/>
      <c r="G10157" s="135"/>
      <c r="H10157" s="135"/>
      <c r="I10157" s="135"/>
    </row>
    <row r="10158" spans="5:9" x14ac:dyDescent="0.25">
      <c r="E10158" s="135"/>
      <c r="F10158" s="135"/>
      <c r="G10158" s="135"/>
      <c r="H10158" s="135"/>
      <c r="I10158" s="135"/>
    </row>
    <row r="10159" spans="5:9" x14ac:dyDescent="0.25">
      <c r="E10159" s="135"/>
      <c r="F10159" s="135"/>
      <c r="G10159" s="135"/>
      <c r="H10159" s="135"/>
      <c r="I10159" s="135"/>
    </row>
    <row r="10160" spans="5:9" x14ac:dyDescent="0.25">
      <c r="E10160" s="135"/>
      <c r="F10160" s="135"/>
      <c r="G10160" s="135"/>
      <c r="H10160" s="135"/>
      <c r="I10160" s="135"/>
    </row>
    <row r="10161" spans="5:9" x14ac:dyDescent="0.25">
      <c r="E10161" s="135"/>
      <c r="F10161" s="135"/>
      <c r="G10161" s="135"/>
      <c r="H10161" s="135"/>
      <c r="I10161" s="135"/>
    </row>
    <row r="10162" spans="5:9" x14ac:dyDescent="0.25">
      <c r="E10162" s="135"/>
      <c r="F10162" s="135"/>
      <c r="G10162" s="135"/>
      <c r="H10162" s="135"/>
      <c r="I10162" s="135"/>
    </row>
    <row r="10163" spans="5:9" x14ac:dyDescent="0.25">
      <c r="E10163" s="135"/>
      <c r="F10163" s="135"/>
      <c r="G10163" s="135"/>
      <c r="H10163" s="135"/>
      <c r="I10163" s="135"/>
    </row>
    <row r="10164" spans="5:9" x14ac:dyDescent="0.25">
      <c r="E10164" s="135"/>
      <c r="F10164" s="135"/>
      <c r="G10164" s="135"/>
      <c r="H10164" s="135"/>
      <c r="I10164" s="135"/>
    </row>
    <row r="10165" spans="5:9" x14ac:dyDescent="0.25">
      <c r="E10165" s="135"/>
      <c r="F10165" s="135"/>
      <c r="G10165" s="135"/>
      <c r="H10165" s="135"/>
      <c r="I10165" s="135"/>
    </row>
    <row r="10166" spans="5:9" x14ac:dyDescent="0.25">
      <c r="E10166" s="135"/>
      <c r="F10166" s="135"/>
      <c r="G10166" s="135"/>
      <c r="H10166" s="135"/>
      <c r="I10166" s="135"/>
    </row>
    <row r="10167" spans="5:9" x14ac:dyDescent="0.25">
      <c r="E10167" s="135"/>
      <c r="F10167" s="135"/>
      <c r="G10167" s="135"/>
      <c r="H10167" s="135"/>
      <c r="I10167" s="135"/>
    </row>
    <row r="10168" spans="5:9" x14ac:dyDescent="0.25">
      <c r="E10168" s="135"/>
      <c r="F10168" s="135"/>
      <c r="G10168" s="135"/>
      <c r="H10168" s="135"/>
      <c r="I10168" s="135"/>
    </row>
    <row r="10169" spans="5:9" x14ac:dyDescent="0.25">
      <c r="E10169" s="135"/>
      <c r="F10169" s="135"/>
      <c r="G10169" s="135"/>
      <c r="H10169" s="135"/>
      <c r="I10169" s="135"/>
    </row>
    <row r="10170" spans="5:9" x14ac:dyDescent="0.25">
      <c r="E10170" s="135"/>
      <c r="F10170" s="135"/>
      <c r="G10170" s="135"/>
      <c r="H10170" s="135"/>
      <c r="I10170" s="135"/>
    </row>
    <row r="10171" spans="5:9" x14ac:dyDescent="0.25">
      <c r="E10171" s="135"/>
      <c r="F10171" s="135"/>
      <c r="G10171" s="135"/>
      <c r="H10171" s="135"/>
      <c r="I10171" s="135"/>
    </row>
    <row r="10172" spans="5:9" x14ac:dyDescent="0.25">
      <c r="E10172" s="135"/>
      <c r="F10172" s="135"/>
      <c r="G10172" s="135"/>
      <c r="H10172" s="135"/>
      <c r="I10172" s="135"/>
    </row>
    <row r="10173" spans="5:9" x14ac:dyDescent="0.25">
      <c r="E10173" s="135"/>
      <c r="F10173" s="135"/>
      <c r="G10173" s="135"/>
      <c r="H10173" s="135"/>
      <c r="I10173" s="135"/>
    </row>
    <row r="10174" spans="5:9" x14ac:dyDescent="0.25">
      <c r="E10174" s="135"/>
      <c r="F10174" s="135"/>
      <c r="G10174" s="135"/>
      <c r="H10174" s="135"/>
      <c r="I10174" s="135"/>
    </row>
    <row r="10175" spans="5:9" x14ac:dyDescent="0.25">
      <c r="E10175" s="135"/>
      <c r="F10175" s="135"/>
      <c r="G10175" s="135"/>
      <c r="H10175" s="135"/>
      <c r="I10175" s="135"/>
    </row>
    <row r="10176" spans="5:9" x14ac:dyDescent="0.25">
      <c r="E10176" s="135"/>
      <c r="F10176" s="135"/>
      <c r="G10176" s="135"/>
      <c r="H10176" s="135"/>
      <c r="I10176" s="135"/>
    </row>
    <row r="10177" spans="5:9" x14ac:dyDescent="0.25">
      <c r="E10177" s="135"/>
      <c r="F10177" s="135"/>
      <c r="G10177" s="135"/>
      <c r="H10177" s="135"/>
      <c r="I10177" s="135"/>
    </row>
    <row r="10178" spans="5:9" x14ac:dyDescent="0.25">
      <c r="E10178" s="135"/>
      <c r="F10178" s="135"/>
      <c r="G10178" s="135"/>
      <c r="H10178" s="135"/>
      <c r="I10178" s="135"/>
    </row>
    <row r="10179" spans="5:9" x14ac:dyDescent="0.25">
      <c r="E10179" s="135"/>
      <c r="F10179" s="135"/>
      <c r="G10179" s="135"/>
      <c r="H10179" s="135"/>
      <c r="I10179" s="135"/>
    </row>
    <row r="10180" spans="5:9" x14ac:dyDescent="0.25">
      <c r="E10180" s="135"/>
      <c r="F10180" s="135"/>
      <c r="G10180" s="135"/>
      <c r="H10180" s="135"/>
      <c r="I10180" s="135"/>
    </row>
    <row r="10181" spans="5:9" x14ac:dyDescent="0.25">
      <c r="E10181" s="135"/>
      <c r="F10181" s="135"/>
      <c r="G10181" s="135"/>
      <c r="H10181" s="135"/>
      <c r="I10181" s="135"/>
    </row>
    <row r="10182" spans="5:9" x14ac:dyDescent="0.25">
      <c r="E10182" s="135"/>
      <c r="F10182" s="135"/>
      <c r="G10182" s="135"/>
      <c r="H10182" s="135"/>
      <c r="I10182" s="135"/>
    </row>
    <row r="10183" spans="5:9" x14ac:dyDescent="0.25">
      <c r="E10183" s="135"/>
      <c r="F10183" s="135"/>
      <c r="G10183" s="135"/>
      <c r="H10183" s="135"/>
      <c r="I10183" s="135"/>
    </row>
    <row r="10184" spans="5:9" x14ac:dyDescent="0.25">
      <c r="E10184" s="135"/>
      <c r="F10184" s="135"/>
      <c r="G10184" s="135"/>
      <c r="H10184" s="135"/>
      <c r="I10184" s="135"/>
    </row>
    <row r="10185" spans="5:9" x14ac:dyDescent="0.25">
      <c r="E10185" s="135"/>
      <c r="F10185" s="135"/>
      <c r="G10185" s="135"/>
      <c r="H10185" s="135"/>
      <c r="I10185" s="135"/>
    </row>
    <row r="10186" spans="5:9" x14ac:dyDescent="0.25">
      <c r="E10186" s="135"/>
      <c r="F10186" s="135"/>
      <c r="G10186" s="135"/>
      <c r="H10186" s="135"/>
      <c r="I10186" s="135"/>
    </row>
    <row r="10187" spans="5:9" x14ac:dyDescent="0.25">
      <c r="E10187" s="135"/>
      <c r="F10187" s="135"/>
      <c r="G10187" s="135"/>
      <c r="H10187" s="135"/>
      <c r="I10187" s="135"/>
    </row>
    <row r="10188" spans="5:9" x14ac:dyDescent="0.25">
      <c r="E10188" s="135"/>
      <c r="F10188" s="135"/>
      <c r="G10188" s="135"/>
      <c r="H10188" s="135"/>
      <c r="I10188" s="135"/>
    </row>
    <row r="10189" spans="5:9" x14ac:dyDescent="0.25">
      <c r="E10189" s="135"/>
      <c r="F10189" s="135"/>
      <c r="G10189" s="135"/>
      <c r="H10189" s="135"/>
      <c r="I10189" s="135"/>
    </row>
    <row r="10190" spans="5:9" x14ac:dyDescent="0.25">
      <c r="E10190" s="135"/>
      <c r="F10190" s="135"/>
      <c r="G10190" s="135"/>
      <c r="H10190" s="135"/>
      <c r="I10190" s="135"/>
    </row>
    <row r="10191" spans="5:9" x14ac:dyDescent="0.25">
      <c r="E10191" s="135"/>
      <c r="F10191" s="135"/>
      <c r="G10191" s="135"/>
      <c r="H10191" s="135"/>
      <c r="I10191" s="135"/>
    </row>
    <row r="10192" spans="5:9" x14ac:dyDescent="0.25">
      <c r="E10192" s="135"/>
      <c r="F10192" s="135"/>
      <c r="G10192" s="135"/>
      <c r="H10192" s="135"/>
      <c r="I10192" s="135"/>
    </row>
    <row r="10193" spans="5:9" x14ac:dyDescent="0.25">
      <c r="E10193" s="135"/>
      <c r="F10193" s="135"/>
      <c r="G10193" s="135"/>
      <c r="H10193" s="135"/>
      <c r="I10193" s="135"/>
    </row>
    <row r="10194" spans="5:9" x14ac:dyDescent="0.25">
      <c r="E10194" s="135"/>
      <c r="F10194" s="135"/>
      <c r="G10194" s="135"/>
      <c r="H10194" s="135"/>
      <c r="I10194" s="135"/>
    </row>
    <row r="10195" spans="5:9" x14ac:dyDescent="0.25">
      <c r="E10195" s="135"/>
      <c r="F10195" s="135"/>
      <c r="G10195" s="135"/>
      <c r="H10195" s="135"/>
      <c r="I10195" s="135"/>
    </row>
    <row r="10196" spans="5:9" x14ac:dyDescent="0.25">
      <c r="E10196" s="135"/>
      <c r="F10196" s="135"/>
      <c r="G10196" s="135"/>
      <c r="H10196" s="135"/>
      <c r="I10196" s="135"/>
    </row>
    <row r="10197" spans="5:9" x14ac:dyDescent="0.25">
      <c r="E10197" s="135"/>
      <c r="F10197" s="135"/>
      <c r="G10197" s="135"/>
      <c r="H10197" s="135"/>
      <c r="I10197" s="135"/>
    </row>
    <row r="10198" spans="5:9" x14ac:dyDescent="0.25">
      <c r="E10198" s="135"/>
      <c r="F10198" s="135"/>
      <c r="G10198" s="135"/>
      <c r="H10198" s="135"/>
      <c r="I10198" s="135"/>
    </row>
    <row r="10199" spans="5:9" x14ac:dyDescent="0.25">
      <c r="E10199" s="135"/>
      <c r="F10199" s="135"/>
      <c r="G10199" s="135"/>
      <c r="H10199" s="135"/>
      <c r="I10199" s="135"/>
    </row>
    <row r="10200" spans="5:9" x14ac:dyDescent="0.25">
      <c r="E10200" s="135"/>
      <c r="F10200" s="135"/>
      <c r="G10200" s="135"/>
      <c r="H10200" s="135"/>
      <c r="I10200" s="135"/>
    </row>
    <row r="10201" spans="5:9" x14ac:dyDescent="0.25">
      <c r="E10201" s="135"/>
      <c r="F10201" s="135"/>
      <c r="G10201" s="135"/>
      <c r="H10201" s="135"/>
      <c r="I10201" s="135"/>
    </row>
    <row r="10202" spans="5:9" x14ac:dyDescent="0.25">
      <c r="E10202" s="135"/>
      <c r="F10202" s="135"/>
      <c r="G10202" s="135"/>
      <c r="H10202" s="135"/>
      <c r="I10202" s="135"/>
    </row>
    <row r="10203" spans="5:9" x14ac:dyDescent="0.25">
      <c r="E10203" s="135"/>
      <c r="F10203" s="135"/>
      <c r="G10203" s="135"/>
      <c r="H10203" s="135"/>
      <c r="I10203" s="135"/>
    </row>
    <row r="10204" spans="5:9" x14ac:dyDescent="0.25">
      <c r="E10204" s="135"/>
      <c r="F10204" s="135"/>
      <c r="G10204" s="135"/>
      <c r="H10204" s="135"/>
      <c r="I10204" s="135"/>
    </row>
    <row r="10205" spans="5:9" x14ac:dyDescent="0.25">
      <c r="E10205" s="135"/>
      <c r="F10205" s="135"/>
      <c r="G10205" s="135"/>
      <c r="H10205" s="135"/>
      <c r="I10205" s="135"/>
    </row>
    <row r="10206" spans="5:9" x14ac:dyDescent="0.25">
      <c r="E10206" s="135"/>
      <c r="F10206" s="135"/>
      <c r="G10206" s="135"/>
      <c r="H10206" s="135"/>
      <c r="I10206" s="135"/>
    </row>
    <row r="10207" spans="5:9" x14ac:dyDescent="0.25">
      <c r="E10207" s="135"/>
      <c r="F10207" s="135"/>
      <c r="G10207" s="135"/>
      <c r="H10207" s="135"/>
      <c r="I10207" s="135"/>
    </row>
    <row r="10208" spans="5:9" x14ac:dyDescent="0.25">
      <c r="E10208" s="135"/>
      <c r="F10208" s="135"/>
      <c r="G10208" s="135"/>
      <c r="H10208" s="135"/>
      <c r="I10208" s="135"/>
    </row>
    <row r="10209" spans="5:9" x14ac:dyDescent="0.25">
      <c r="E10209" s="135"/>
      <c r="F10209" s="135"/>
      <c r="G10209" s="135"/>
      <c r="H10209" s="135"/>
      <c r="I10209" s="135"/>
    </row>
    <row r="10210" spans="5:9" x14ac:dyDescent="0.25">
      <c r="E10210" s="135"/>
      <c r="F10210" s="135"/>
      <c r="G10210" s="135"/>
      <c r="H10210" s="135"/>
      <c r="I10210" s="135"/>
    </row>
    <row r="10211" spans="5:9" x14ac:dyDescent="0.25">
      <c r="E10211" s="135"/>
      <c r="F10211" s="135"/>
      <c r="G10211" s="135"/>
      <c r="H10211" s="135"/>
      <c r="I10211" s="135"/>
    </row>
    <row r="10212" spans="5:9" x14ac:dyDescent="0.25">
      <c r="E10212" s="135"/>
      <c r="F10212" s="135"/>
      <c r="G10212" s="135"/>
      <c r="H10212" s="135"/>
      <c r="I10212" s="135"/>
    </row>
    <row r="10213" spans="5:9" x14ac:dyDescent="0.25">
      <c r="E10213" s="135"/>
      <c r="F10213" s="135"/>
      <c r="G10213" s="135"/>
      <c r="H10213" s="135"/>
      <c r="I10213" s="135"/>
    </row>
    <row r="10214" spans="5:9" x14ac:dyDescent="0.25">
      <c r="E10214" s="135"/>
      <c r="F10214" s="135"/>
      <c r="G10214" s="135"/>
      <c r="H10214" s="135"/>
      <c r="I10214" s="135"/>
    </row>
    <row r="10215" spans="5:9" x14ac:dyDescent="0.25">
      <c r="E10215" s="135"/>
      <c r="F10215" s="135"/>
      <c r="G10215" s="135"/>
      <c r="H10215" s="135"/>
      <c r="I10215" s="135"/>
    </row>
    <row r="10216" spans="5:9" x14ac:dyDescent="0.25">
      <c r="E10216" s="135"/>
      <c r="F10216" s="135"/>
      <c r="G10216" s="135"/>
      <c r="H10216" s="135"/>
      <c r="I10216" s="135"/>
    </row>
    <row r="10217" spans="5:9" x14ac:dyDescent="0.25">
      <c r="E10217" s="135"/>
      <c r="F10217" s="135"/>
      <c r="G10217" s="135"/>
      <c r="H10217" s="135"/>
      <c r="I10217" s="135"/>
    </row>
    <row r="10218" spans="5:9" x14ac:dyDescent="0.25">
      <c r="E10218" s="135"/>
      <c r="F10218" s="135"/>
      <c r="G10218" s="135"/>
      <c r="H10218" s="135"/>
      <c r="I10218" s="135"/>
    </row>
    <row r="10219" spans="5:9" x14ac:dyDescent="0.25">
      <c r="E10219" s="135"/>
      <c r="F10219" s="135"/>
      <c r="G10219" s="135"/>
      <c r="H10219" s="135"/>
      <c r="I10219" s="135"/>
    </row>
    <row r="10220" spans="5:9" x14ac:dyDescent="0.25">
      <c r="E10220" s="135"/>
      <c r="F10220" s="135"/>
      <c r="G10220" s="135"/>
      <c r="H10220" s="135"/>
      <c r="I10220" s="135"/>
    </row>
    <row r="10221" spans="5:9" x14ac:dyDescent="0.25">
      <c r="E10221" s="135"/>
      <c r="F10221" s="135"/>
      <c r="G10221" s="135"/>
      <c r="H10221" s="135"/>
      <c r="I10221" s="135"/>
    </row>
    <row r="10222" spans="5:9" x14ac:dyDescent="0.25">
      <c r="E10222" s="135"/>
      <c r="F10222" s="135"/>
      <c r="G10222" s="135"/>
      <c r="H10222" s="135"/>
      <c r="I10222" s="135"/>
    </row>
    <row r="10223" spans="5:9" x14ac:dyDescent="0.25">
      <c r="E10223" s="135"/>
      <c r="F10223" s="135"/>
      <c r="G10223" s="135"/>
      <c r="H10223" s="135"/>
      <c r="I10223" s="135"/>
    </row>
    <row r="10224" spans="5:9" x14ac:dyDescent="0.25">
      <c r="E10224" s="135"/>
      <c r="F10224" s="135"/>
      <c r="G10224" s="135"/>
      <c r="H10224" s="135"/>
      <c r="I10224" s="135"/>
    </row>
    <row r="10225" spans="5:9" x14ac:dyDescent="0.25">
      <c r="E10225" s="135"/>
      <c r="F10225" s="135"/>
      <c r="G10225" s="135"/>
      <c r="H10225" s="135"/>
      <c r="I10225" s="135"/>
    </row>
    <row r="10226" spans="5:9" x14ac:dyDescent="0.25">
      <c r="E10226" s="135"/>
      <c r="F10226" s="135"/>
      <c r="G10226" s="135"/>
      <c r="H10226" s="135"/>
      <c r="I10226" s="135"/>
    </row>
    <row r="10227" spans="5:9" x14ac:dyDescent="0.25">
      <c r="E10227" s="135"/>
      <c r="F10227" s="135"/>
      <c r="G10227" s="135"/>
      <c r="H10227" s="135"/>
      <c r="I10227" s="135"/>
    </row>
    <row r="10228" spans="5:9" x14ac:dyDescent="0.25">
      <c r="E10228" s="135"/>
      <c r="F10228" s="135"/>
      <c r="G10228" s="135"/>
      <c r="H10228" s="135"/>
      <c r="I10228" s="135"/>
    </row>
    <row r="10229" spans="5:9" x14ac:dyDescent="0.25">
      <c r="E10229" s="135"/>
      <c r="F10229" s="135"/>
      <c r="G10229" s="135"/>
      <c r="H10229" s="135"/>
      <c r="I10229" s="135"/>
    </row>
    <row r="10230" spans="5:9" x14ac:dyDescent="0.25">
      <c r="E10230" s="135"/>
      <c r="F10230" s="135"/>
      <c r="G10230" s="135"/>
      <c r="H10230" s="135"/>
      <c r="I10230" s="135"/>
    </row>
    <row r="10231" spans="5:9" x14ac:dyDescent="0.25">
      <c r="E10231" s="135"/>
      <c r="F10231" s="135"/>
      <c r="G10231" s="135"/>
      <c r="H10231" s="135"/>
      <c r="I10231" s="135"/>
    </row>
    <row r="10232" spans="5:9" x14ac:dyDescent="0.25">
      <c r="E10232" s="135"/>
      <c r="F10232" s="135"/>
      <c r="G10232" s="135"/>
      <c r="H10232" s="135"/>
      <c r="I10232" s="135"/>
    </row>
    <row r="10233" spans="5:9" x14ac:dyDescent="0.25">
      <c r="E10233" s="135"/>
      <c r="F10233" s="135"/>
      <c r="G10233" s="135"/>
      <c r="H10233" s="135"/>
      <c r="I10233" s="135"/>
    </row>
    <row r="10234" spans="5:9" x14ac:dyDescent="0.25">
      <c r="E10234" s="135"/>
      <c r="F10234" s="135"/>
      <c r="G10234" s="135"/>
      <c r="H10234" s="135"/>
      <c r="I10234" s="135"/>
    </row>
    <row r="10235" spans="5:9" x14ac:dyDescent="0.25">
      <c r="E10235" s="135"/>
      <c r="F10235" s="135"/>
      <c r="G10235" s="135"/>
      <c r="H10235" s="135"/>
      <c r="I10235" s="135"/>
    </row>
    <row r="10236" spans="5:9" x14ac:dyDescent="0.25">
      <c r="E10236" s="135"/>
      <c r="F10236" s="135"/>
      <c r="G10236" s="135"/>
      <c r="H10236" s="135"/>
      <c r="I10236" s="135"/>
    </row>
    <row r="10237" spans="5:9" x14ac:dyDescent="0.25">
      <c r="E10237" s="135"/>
      <c r="F10237" s="135"/>
      <c r="G10237" s="135"/>
      <c r="H10237" s="135"/>
      <c r="I10237" s="135"/>
    </row>
    <row r="10238" spans="5:9" x14ac:dyDescent="0.25">
      <c r="E10238" s="135"/>
      <c r="F10238" s="135"/>
      <c r="G10238" s="135"/>
      <c r="H10238" s="135"/>
      <c r="I10238" s="135"/>
    </row>
    <row r="10239" spans="5:9" x14ac:dyDescent="0.25">
      <c r="E10239" s="135"/>
      <c r="F10239" s="135"/>
      <c r="G10239" s="135"/>
      <c r="H10239" s="135"/>
      <c r="I10239" s="135"/>
    </row>
    <row r="10240" spans="5:9" x14ac:dyDescent="0.25">
      <c r="E10240" s="135"/>
      <c r="F10240" s="135"/>
      <c r="G10240" s="135"/>
      <c r="H10240" s="135"/>
      <c r="I10240" s="135"/>
    </row>
    <row r="10241" spans="5:9" x14ac:dyDescent="0.25">
      <c r="E10241" s="135"/>
      <c r="F10241" s="135"/>
      <c r="G10241" s="135"/>
      <c r="H10241" s="135"/>
      <c r="I10241" s="135"/>
    </row>
    <row r="10242" spans="5:9" x14ac:dyDescent="0.25">
      <c r="E10242" s="135"/>
      <c r="F10242" s="135"/>
      <c r="G10242" s="135"/>
      <c r="H10242" s="135"/>
      <c r="I10242" s="135"/>
    </row>
    <row r="10243" spans="5:9" x14ac:dyDescent="0.25">
      <c r="E10243" s="135"/>
      <c r="F10243" s="135"/>
      <c r="G10243" s="135"/>
      <c r="H10243" s="135"/>
      <c r="I10243" s="135"/>
    </row>
    <row r="10244" spans="5:9" x14ac:dyDescent="0.25">
      <c r="E10244" s="135"/>
      <c r="F10244" s="135"/>
      <c r="G10244" s="135"/>
      <c r="H10244" s="135"/>
      <c r="I10244" s="135"/>
    </row>
    <row r="10245" spans="5:9" x14ac:dyDescent="0.25">
      <c r="E10245" s="135"/>
      <c r="F10245" s="135"/>
      <c r="G10245" s="135"/>
      <c r="H10245" s="135"/>
      <c r="I10245" s="135"/>
    </row>
    <row r="10246" spans="5:9" x14ac:dyDescent="0.25">
      <c r="E10246" s="135"/>
      <c r="F10246" s="135"/>
      <c r="G10246" s="135"/>
      <c r="H10246" s="135"/>
      <c r="I10246" s="135"/>
    </row>
    <row r="10247" spans="5:9" x14ac:dyDescent="0.25">
      <c r="E10247" s="135"/>
      <c r="F10247" s="135"/>
      <c r="G10247" s="135"/>
      <c r="H10247" s="135"/>
      <c r="I10247" s="135"/>
    </row>
    <row r="10248" spans="5:9" x14ac:dyDescent="0.25">
      <c r="E10248" s="135"/>
      <c r="F10248" s="135"/>
      <c r="G10248" s="135"/>
      <c r="H10248" s="135"/>
      <c r="I10248" s="135"/>
    </row>
    <row r="10249" spans="5:9" x14ac:dyDescent="0.25">
      <c r="E10249" s="135"/>
      <c r="F10249" s="135"/>
      <c r="G10249" s="135"/>
      <c r="H10249" s="135"/>
      <c r="I10249" s="135"/>
    </row>
    <row r="10250" spans="5:9" x14ac:dyDescent="0.25">
      <c r="E10250" s="135"/>
      <c r="F10250" s="135"/>
      <c r="G10250" s="135"/>
      <c r="H10250" s="135"/>
      <c r="I10250" s="135"/>
    </row>
    <row r="10251" spans="5:9" x14ac:dyDescent="0.25">
      <c r="E10251" s="135"/>
      <c r="F10251" s="135"/>
      <c r="G10251" s="135"/>
      <c r="H10251" s="135"/>
      <c r="I10251" s="135"/>
    </row>
    <row r="10252" spans="5:9" x14ac:dyDescent="0.25">
      <c r="E10252" s="135"/>
      <c r="F10252" s="135"/>
      <c r="G10252" s="135"/>
      <c r="H10252" s="135"/>
      <c r="I10252" s="135"/>
    </row>
    <row r="10253" spans="5:9" x14ac:dyDescent="0.25">
      <c r="E10253" s="135"/>
      <c r="F10253" s="135"/>
      <c r="G10253" s="135"/>
      <c r="H10253" s="135"/>
      <c r="I10253" s="135"/>
    </row>
    <row r="10254" spans="5:9" x14ac:dyDescent="0.25">
      <c r="E10254" s="135"/>
      <c r="F10254" s="135"/>
      <c r="G10254" s="135"/>
      <c r="H10254" s="135"/>
      <c r="I10254" s="135"/>
    </row>
    <row r="10255" spans="5:9" x14ac:dyDescent="0.25">
      <c r="E10255" s="135"/>
      <c r="F10255" s="135"/>
      <c r="G10255" s="135"/>
      <c r="H10255" s="135"/>
      <c r="I10255" s="135"/>
    </row>
    <row r="10256" spans="5:9" x14ac:dyDescent="0.25">
      <c r="E10256" s="135"/>
      <c r="F10256" s="135"/>
      <c r="G10256" s="135"/>
      <c r="H10256" s="135"/>
      <c r="I10256" s="135"/>
    </row>
    <row r="10257" spans="5:9" x14ac:dyDescent="0.25">
      <c r="E10257" s="135"/>
      <c r="F10257" s="135"/>
      <c r="G10257" s="135"/>
      <c r="H10257" s="135"/>
      <c r="I10257" s="135"/>
    </row>
    <row r="10258" spans="5:9" x14ac:dyDescent="0.25">
      <c r="E10258" s="135"/>
      <c r="F10258" s="135"/>
      <c r="G10258" s="135"/>
      <c r="H10258" s="135"/>
      <c r="I10258" s="135"/>
    </row>
    <row r="10259" spans="5:9" x14ac:dyDescent="0.25">
      <c r="E10259" s="135"/>
      <c r="F10259" s="135"/>
      <c r="G10259" s="135"/>
      <c r="H10259" s="135"/>
      <c r="I10259" s="135"/>
    </row>
    <row r="10260" spans="5:9" x14ac:dyDescent="0.25">
      <c r="E10260" s="135"/>
      <c r="F10260" s="135"/>
      <c r="G10260" s="135"/>
      <c r="H10260" s="135"/>
      <c r="I10260" s="135"/>
    </row>
    <row r="10261" spans="5:9" x14ac:dyDescent="0.25">
      <c r="E10261" s="135"/>
      <c r="F10261" s="135"/>
      <c r="G10261" s="135"/>
      <c r="H10261" s="135"/>
      <c r="I10261" s="135"/>
    </row>
    <row r="10262" spans="5:9" x14ac:dyDescent="0.25">
      <c r="E10262" s="135"/>
      <c r="F10262" s="135"/>
      <c r="G10262" s="135"/>
      <c r="H10262" s="135"/>
      <c r="I10262" s="135"/>
    </row>
    <row r="10263" spans="5:9" x14ac:dyDescent="0.25">
      <c r="E10263" s="135"/>
      <c r="F10263" s="135"/>
      <c r="G10263" s="135"/>
      <c r="H10263" s="135"/>
      <c r="I10263" s="135"/>
    </row>
    <row r="10264" spans="5:9" x14ac:dyDescent="0.25">
      <c r="E10264" s="135"/>
      <c r="F10264" s="135"/>
      <c r="G10264" s="135"/>
      <c r="H10264" s="135"/>
      <c r="I10264" s="135"/>
    </row>
    <row r="10265" spans="5:9" x14ac:dyDescent="0.25">
      <c r="E10265" s="135"/>
      <c r="F10265" s="135"/>
      <c r="G10265" s="135"/>
      <c r="H10265" s="135"/>
      <c r="I10265" s="135"/>
    </row>
    <row r="10266" spans="5:9" x14ac:dyDescent="0.25">
      <c r="E10266" s="135"/>
      <c r="F10266" s="135"/>
      <c r="G10266" s="135"/>
      <c r="H10266" s="135"/>
      <c r="I10266" s="135"/>
    </row>
    <row r="10267" spans="5:9" x14ac:dyDescent="0.25">
      <c r="E10267" s="135"/>
      <c r="F10267" s="135"/>
      <c r="G10267" s="135"/>
      <c r="H10267" s="135"/>
      <c r="I10267" s="135"/>
    </row>
    <row r="10268" spans="5:9" x14ac:dyDescent="0.25">
      <c r="E10268" s="135"/>
      <c r="F10268" s="135"/>
      <c r="G10268" s="135"/>
      <c r="H10268" s="135"/>
      <c r="I10268" s="135"/>
    </row>
    <row r="10269" spans="5:9" x14ac:dyDescent="0.25">
      <c r="E10269" s="135"/>
      <c r="F10269" s="135"/>
      <c r="G10269" s="135"/>
      <c r="H10269" s="135"/>
      <c r="I10269" s="135"/>
    </row>
    <row r="10270" spans="5:9" x14ac:dyDescent="0.25">
      <c r="E10270" s="135"/>
      <c r="F10270" s="135"/>
      <c r="G10270" s="135"/>
      <c r="H10270" s="135"/>
      <c r="I10270" s="135"/>
    </row>
    <row r="10271" spans="5:9" x14ac:dyDescent="0.25">
      <c r="E10271" s="135"/>
      <c r="F10271" s="135"/>
      <c r="G10271" s="135"/>
      <c r="H10271" s="135"/>
      <c r="I10271" s="135"/>
    </row>
    <row r="10272" spans="5:9" x14ac:dyDescent="0.25">
      <c r="E10272" s="135"/>
      <c r="F10272" s="135"/>
      <c r="G10272" s="135"/>
      <c r="H10272" s="135"/>
      <c r="I10272" s="135"/>
    </row>
    <row r="10273" spans="5:9" x14ac:dyDescent="0.25">
      <c r="E10273" s="135"/>
      <c r="F10273" s="135"/>
      <c r="G10273" s="135"/>
      <c r="H10273" s="135"/>
      <c r="I10273" s="135"/>
    </row>
    <row r="10274" spans="5:9" x14ac:dyDescent="0.25">
      <c r="E10274" s="135"/>
      <c r="F10274" s="135"/>
      <c r="G10274" s="135"/>
      <c r="H10274" s="135"/>
      <c r="I10274" s="135"/>
    </row>
    <row r="10275" spans="5:9" x14ac:dyDescent="0.25">
      <c r="E10275" s="135"/>
      <c r="F10275" s="135"/>
      <c r="G10275" s="135"/>
      <c r="H10275" s="135"/>
      <c r="I10275" s="135"/>
    </row>
    <row r="10276" spans="5:9" x14ac:dyDescent="0.25">
      <c r="E10276" s="135"/>
      <c r="F10276" s="135"/>
      <c r="G10276" s="135"/>
      <c r="H10276" s="135"/>
      <c r="I10276" s="135"/>
    </row>
    <row r="10277" spans="5:9" x14ac:dyDescent="0.25">
      <c r="E10277" s="135"/>
      <c r="F10277" s="135"/>
      <c r="G10277" s="135"/>
      <c r="H10277" s="135"/>
      <c r="I10277" s="135"/>
    </row>
    <row r="10278" spans="5:9" x14ac:dyDescent="0.25">
      <c r="E10278" s="135"/>
      <c r="F10278" s="135"/>
      <c r="G10278" s="135"/>
      <c r="H10278" s="135"/>
      <c r="I10278" s="135"/>
    </row>
    <row r="10279" spans="5:9" x14ac:dyDescent="0.25">
      <c r="E10279" s="135"/>
      <c r="F10279" s="135"/>
      <c r="G10279" s="135"/>
      <c r="H10279" s="135"/>
      <c r="I10279" s="135"/>
    </row>
    <row r="10280" spans="5:9" x14ac:dyDescent="0.25">
      <c r="E10280" s="135"/>
      <c r="F10280" s="135"/>
      <c r="G10280" s="135"/>
      <c r="H10280" s="135"/>
      <c r="I10280" s="135"/>
    </row>
    <row r="10281" spans="5:9" x14ac:dyDescent="0.25">
      <c r="E10281" s="135"/>
      <c r="F10281" s="135"/>
      <c r="G10281" s="135"/>
      <c r="H10281" s="135"/>
      <c r="I10281" s="135"/>
    </row>
    <row r="10282" spans="5:9" x14ac:dyDescent="0.25">
      <c r="E10282" s="135"/>
      <c r="F10282" s="135"/>
      <c r="G10282" s="135"/>
      <c r="H10282" s="135"/>
      <c r="I10282" s="135"/>
    </row>
    <row r="10283" spans="5:9" x14ac:dyDescent="0.25">
      <c r="E10283" s="135"/>
      <c r="F10283" s="135"/>
      <c r="G10283" s="135"/>
      <c r="H10283" s="135"/>
      <c r="I10283" s="135"/>
    </row>
    <row r="10284" spans="5:9" x14ac:dyDescent="0.25">
      <c r="E10284" s="135"/>
      <c r="F10284" s="135"/>
      <c r="G10284" s="135"/>
      <c r="H10284" s="135"/>
      <c r="I10284" s="135"/>
    </row>
    <row r="10285" spans="5:9" x14ac:dyDescent="0.25">
      <c r="E10285" s="135"/>
      <c r="F10285" s="135"/>
      <c r="G10285" s="135"/>
      <c r="H10285" s="135"/>
      <c r="I10285" s="135"/>
    </row>
    <row r="10286" spans="5:9" x14ac:dyDescent="0.25">
      <c r="E10286" s="135"/>
      <c r="F10286" s="135"/>
      <c r="G10286" s="135"/>
      <c r="H10286" s="135"/>
      <c r="I10286" s="135"/>
    </row>
    <row r="10287" spans="5:9" x14ac:dyDescent="0.25">
      <c r="E10287" s="135"/>
      <c r="F10287" s="135"/>
      <c r="G10287" s="135"/>
      <c r="H10287" s="135"/>
      <c r="I10287" s="135"/>
    </row>
    <row r="10288" spans="5:9" x14ac:dyDescent="0.25">
      <c r="E10288" s="135"/>
      <c r="F10288" s="135"/>
      <c r="G10288" s="135"/>
      <c r="H10288" s="135"/>
      <c r="I10288" s="135"/>
    </row>
    <row r="10289" spans="5:9" x14ac:dyDescent="0.25">
      <c r="E10289" s="135"/>
      <c r="F10289" s="135"/>
      <c r="G10289" s="135"/>
      <c r="H10289" s="135"/>
      <c r="I10289" s="135"/>
    </row>
    <row r="10290" spans="5:9" x14ac:dyDescent="0.25">
      <c r="E10290" s="135"/>
      <c r="F10290" s="135"/>
      <c r="G10290" s="135"/>
      <c r="H10290" s="135"/>
      <c r="I10290" s="135"/>
    </row>
    <row r="10291" spans="5:9" x14ac:dyDescent="0.25">
      <c r="E10291" s="135"/>
      <c r="F10291" s="135"/>
      <c r="G10291" s="135"/>
      <c r="H10291" s="135"/>
      <c r="I10291" s="135"/>
    </row>
    <row r="10292" spans="5:9" x14ac:dyDescent="0.25">
      <c r="E10292" s="135"/>
      <c r="F10292" s="135"/>
      <c r="G10292" s="135"/>
      <c r="H10292" s="135"/>
      <c r="I10292" s="135"/>
    </row>
    <row r="10293" spans="5:9" x14ac:dyDescent="0.25">
      <c r="E10293" s="135"/>
      <c r="F10293" s="135"/>
      <c r="G10293" s="135"/>
      <c r="H10293" s="135"/>
      <c r="I10293" s="135"/>
    </row>
    <row r="10294" spans="5:9" x14ac:dyDescent="0.25">
      <c r="E10294" s="135"/>
      <c r="F10294" s="135"/>
      <c r="G10294" s="135"/>
      <c r="H10294" s="135"/>
      <c r="I10294" s="135"/>
    </row>
    <row r="10295" spans="5:9" x14ac:dyDescent="0.25">
      <c r="E10295" s="135"/>
      <c r="F10295" s="135"/>
      <c r="G10295" s="135"/>
      <c r="H10295" s="135"/>
      <c r="I10295" s="135"/>
    </row>
    <row r="10296" spans="5:9" x14ac:dyDescent="0.25">
      <c r="E10296" s="135"/>
      <c r="F10296" s="135"/>
      <c r="G10296" s="135"/>
      <c r="H10296" s="135"/>
      <c r="I10296" s="135"/>
    </row>
    <row r="10297" spans="5:9" x14ac:dyDescent="0.25">
      <c r="E10297" s="135"/>
      <c r="F10297" s="135"/>
      <c r="G10297" s="135"/>
      <c r="H10297" s="135"/>
      <c r="I10297" s="135"/>
    </row>
    <row r="10298" spans="5:9" x14ac:dyDescent="0.25">
      <c r="E10298" s="135"/>
      <c r="F10298" s="135"/>
      <c r="G10298" s="135"/>
      <c r="H10298" s="135"/>
      <c r="I10298" s="135"/>
    </row>
    <row r="10299" spans="5:9" x14ac:dyDescent="0.25">
      <c r="E10299" s="135"/>
      <c r="F10299" s="135"/>
      <c r="G10299" s="135"/>
      <c r="H10299" s="135"/>
      <c r="I10299" s="135"/>
    </row>
    <row r="10300" spans="5:9" x14ac:dyDescent="0.25">
      <c r="E10300" s="135"/>
      <c r="F10300" s="135"/>
      <c r="G10300" s="135"/>
      <c r="H10300" s="135"/>
      <c r="I10300" s="135"/>
    </row>
    <row r="10301" spans="5:9" x14ac:dyDescent="0.25">
      <c r="E10301" s="135"/>
      <c r="F10301" s="135"/>
      <c r="G10301" s="135"/>
      <c r="H10301" s="135"/>
      <c r="I10301" s="135"/>
    </row>
    <row r="10302" spans="5:9" x14ac:dyDescent="0.25">
      <c r="E10302" s="135"/>
      <c r="F10302" s="135"/>
      <c r="G10302" s="135"/>
      <c r="H10302" s="135"/>
      <c r="I10302" s="135"/>
    </row>
    <row r="10303" spans="5:9" x14ac:dyDescent="0.25">
      <c r="E10303" s="135"/>
      <c r="F10303" s="135"/>
      <c r="G10303" s="135"/>
      <c r="H10303" s="135"/>
      <c r="I10303" s="135"/>
    </row>
    <row r="10304" spans="5:9" x14ac:dyDescent="0.25">
      <c r="E10304" s="135"/>
      <c r="F10304" s="135"/>
      <c r="G10304" s="135"/>
      <c r="H10304" s="135"/>
      <c r="I10304" s="135"/>
    </row>
    <row r="10305" spans="5:9" x14ac:dyDescent="0.25">
      <c r="E10305" s="135"/>
      <c r="F10305" s="135"/>
      <c r="G10305" s="135"/>
      <c r="H10305" s="135"/>
      <c r="I10305" s="135"/>
    </row>
    <row r="10306" spans="5:9" x14ac:dyDescent="0.25">
      <c r="E10306" s="135"/>
      <c r="F10306" s="135"/>
      <c r="G10306" s="135"/>
      <c r="H10306" s="135"/>
      <c r="I10306" s="135"/>
    </row>
    <row r="10307" spans="5:9" x14ac:dyDescent="0.25">
      <c r="E10307" s="135"/>
      <c r="F10307" s="135"/>
      <c r="G10307" s="135"/>
      <c r="H10307" s="135"/>
      <c r="I10307" s="135"/>
    </row>
    <row r="10308" spans="5:9" x14ac:dyDescent="0.25">
      <c r="E10308" s="135"/>
      <c r="F10308" s="135"/>
      <c r="G10308" s="135"/>
      <c r="H10308" s="135"/>
      <c r="I10308" s="135"/>
    </row>
    <row r="10309" spans="5:9" x14ac:dyDescent="0.25">
      <c r="E10309" s="135"/>
      <c r="F10309" s="135"/>
      <c r="G10309" s="135"/>
      <c r="H10309" s="135"/>
      <c r="I10309" s="135"/>
    </row>
    <row r="10310" spans="5:9" x14ac:dyDescent="0.25">
      <c r="E10310" s="135"/>
      <c r="F10310" s="135"/>
      <c r="G10310" s="135"/>
      <c r="H10310" s="135"/>
      <c r="I10310" s="135"/>
    </row>
    <row r="10311" spans="5:9" x14ac:dyDescent="0.25">
      <c r="E10311" s="135"/>
      <c r="F10311" s="135"/>
      <c r="G10311" s="135"/>
      <c r="H10311" s="135"/>
      <c r="I10311" s="135"/>
    </row>
    <row r="10312" spans="5:9" x14ac:dyDescent="0.25">
      <c r="E10312" s="135"/>
      <c r="F10312" s="135"/>
      <c r="G10312" s="135"/>
      <c r="H10312" s="135"/>
      <c r="I10312" s="135"/>
    </row>
    <row r="10313" spans="5:9" x14ac:dyDescent="0.25">
      <c r="E10313" s="135"/>
      <c r="F10313" s="135"/>
      <c r="G10313" s="135"/>
      <c r="H10313" s="135"/>
      <c r="I10313" s="135"/>
    </row>
    <row r="10314" spans="5:9" x14ac:dyDescent="0.25">
      <c r="E10314" s="135"/>
      <c r="F10314" s="135"/>
      <c r="G10314" s="135"/>
      <c r="H10314" s="135"/>
      <c r="I10314" s="135"/>
    </row>
    <row r="10315" spans="5:9" x14ac:dyDescent="0.25">
      <c r="E10315" s="135"/>
      <c r="F10315" s="135"/>
      <c r="G10315" s="135"/>
      <c r="H10315" s="135"/>
      <c r="I10315" s="135"/>
    </row>
    <row r="10316" spans="5:9" x14ac:dyDescent="0.25">
      <c r="E10316" s="135"/>
      <c r="F10316" s="135"/>
      <c r="G10316" s="135"/>
      <c r="H10316" s="135"/>
      <c r="I10316" s="135"/>
    </row>
    <row r="10317" spans="5:9" x14ac:dyDescent="0.25">
      <c r="E10317" s="135"/>
      <c r="F10317" s="135"/>
      <c r="G10317" s="135"/>
      <c r="H10317" s="135"/>
      <c r="I10317" s="135"/>
    </row>
    <row r="10318" spans="5:9" x14ac:dyDescent="0.25">
      <c r="E10318" s="135"/>
      <c r="F10318" s="135"/>
      <c r="G10318" s="135"/>
      <c r="H10318" s="135"/>
      <c r="I10318" s="135"/>
    </row>
    <row r="10319" spans="5:9" x14ac:dyDescent="0.25">
      <c r="E10319" s="135"/>
      <c r="F10319" s="135"/>
      <c r="G10319" s="135"/>
      <c r="H10319" s="135"/>
      <c r="I10319" s="135"/>
    </row>
    <row r="10320" spans="5:9" x14ac:dyDescent="0.25">
      <c r="E10320" s="135"/>
      <c r="F10320" s="135"/>
      <c r="G10320" s="135"/>
      <c r="H10320" s="135"/>
      <c r="I10320" s="135"/>
    </row>
    <row r="10321" spans="5:9" x14ac:dyDescent="0.25">
      <c r="E10321" s="135"/>
      <c r="F10321" s="135"/>
      <c r="G10321" s="135"/>
      <c r="H10321" s="135"/>
      <c r="I10321" s="135"/>
    </row>
    <row r="10322" spans="5:9" x14ac:dyDescent="0.25">
      <c r="E10322" s="135"/>
      <c r="F10322" s="135"/>
      <c r="G10322" s="135"/>
      <c r="H10322" s="135"/>
      <c r="I10322" s="135"/>
    </row>
    <row r="10323" spans="5:9" x14ac:dyDescent="0.25">
      <c r="E10323" s="135"/>
      <c r="F10323" s="135"/>
      <c r="G10323" s="135"/>
      <c r="H10323" s="135"/>
      <c r="I10323" s="135"/>
    </row>
    <row r="10324" spans="5:9" x14ac:dyDescent="0.25">
      <c r="E10324" s="135"/>
      <c r="F10324" s="135"/>
      <c r="G10324" s="135"/>
      <c r="H10324" s="135"/>
      <c r="I10324" s="135"/>
    </row>
    <row r="10325" spans="5:9" x14ac:dyDescent="0.25">
      <c r="E10325" s="135"/>
      <c r="F10325" s="135"/>
      <c r="G10325" s="135"/>
      <c r="H10325" s="135"/>
      <c r="I10325" s="135"/>
    </row>
    <row r="10326" spans="5:9" x14ac:dyDescent="0.25">
      <c r="E10326" s="135"/>
      <c r="F10326" s="135"/>
      <c r="G10326" s="135"/>
      <c r="H10326" s="135"/>
      <c r="I10326" s="135"/>
    </row>
    <row r="10327" spans="5:9" x14ac:dyDescent="0.25">
      <c r="E10327" s="135"/>
      <c r="F10327" s="135"/>
      <c r="G10327" s="135"/>
      <c r="H10327" s="135"/>
      <c r="I10327" s="135"/>
    </row>
    <row r="10328" spans="5:9" x14ac:dyDescent="0.25">
      <c r="E10328" s="135"/>
      <c r="F10328" s="135"/>
      <c r="G10328" s="135"/>
      <c r="H10328" s="135"/>
      <c r="I10328" s="135"/>
    </row>
    <row r="10329" spans="5:9" x14ac:dyDescent="0.25">
      <c r="E10329" s="135"/>
      <c r="F10329" s="135"/>
      <c r="G10329" s="135"/>
      <c r="H10329" s="135"/>
      <c r="I10329" s="135"/>
    </row>
    <row r="10330" spans="5:9" x14ac:dyDescent="0.25">
      <c r="E10330" s="135"/>
      <c r="F10330" s="135"/>
      <c r="G10330" s="135"/>
      <c r="H10330" s="135"/>
      <c r="I10330" s="135"/>
    </row>
    <row r="10331" spans="5:9" x14ac:dyDescent="0.25">
      <c r="E10331" s="135"/>
      <c r="F10331" s="135"/>
      <c r="G10331" s="135"/>
      <c r="H10331" s="135"/>
      <c r="I10331" s="135"/>
    </row>
    <row r="10332" spans="5:9" x14ac:dyDescent="0.25">
      <c r="E10332" s="135"/>
      <c r="F10332" s="135"/>
      <c r="G10332" s="135"/>
      <c r="H10332" s="135"/>
      <c r="I10332" s="135"/>
    </row>
    <row r="10333" spans="5:9" x14ac:dyDescent="0.25">
      <c r="E10333" s="135"/>
      <c r="F10333" s="135"/>
      <c r="G10333" s="135"/>
      <c r="H10333" s="135"/>
      <c r="I10333" s="135"/>
    </row>
    <row r="10334" spans="5:9" x14ac:dyDescent="0.25">
      <c r="E10334" s="135"/>
      <c r="F10334" s="135"/>
      <c r="G10334" s="135"/>
      <c r="H10334" s="135"/>
      <c r="I10334" s="135"/>
    </row>
    <row r="10335" spans="5:9" x14ac:dyDescent="0.25">
      <c r="E10335" s="135"/>
      <c r="F10335" s="135"/>
      <c r="G10335" s="135"/>
      <c r="H10335" s="135"/>
      <c r="I10335" s="135"/>
    </row>
    <row r="10336" spans="5:9" x14ac:dyDescent="0.25">
      <c r="E10336" s="135"/>
      <c r="F10336" s="135"/>
      <c r="G10336" s="135"/>
      <c r="H10336" s="135"/>
      <c r="I10336" s="135"/>
    </row>
    <row r="10337" spans="5:9" x14ac:dyDescent="0.25">
      <c r="E10337" s="135"/>
      <c r="F10337" s="135"/>
      <c r="G10337" s="135"/>
      <c r="H10337" s="135"/>
      <c r="I10337" s="135"/>
    </row>
    <row r="10338" spans="5:9" x14ac:dyDescent="0.25">
      <c r="E10338" s="135"/>
      <c r="F10338" s="135"/>
      <c r="G10338" s="135"/>
      <c r="H10338" s="135"/>
      <c r="I10338" s="135"/>
    </row>
    <row r="10339" spans="5:9" x14ac:dyDescent="0.25">
      <c r="E10339" s="135"/>
      <c r="F10339" s="135"/>
      <c r="G10339" s="135"/>
      <c r="H10339" s="135"/>
      <c r="I10339" s="135"/>
    </row>
    <row r="10340" spans="5:9" x14ac:dyDescent="0.25">
      <c r="E10340" s="135"/>
      <c r="F10340" s="135"/>
      <c r="G10340" s="135"/>
      <c r="H10340" s="135"/>
      <c r="I10340" s="135"/>
    </row>
    <row r="10341" spans="5:9" x14ac:dyDescent="0.25">
      <c r="E10341" s="135"/>
      <c r="F10341" s="135"/>
      <c r="G10341" s="135"/>
      <c r="H10341" s="135"/>
      <c r="I10341" s="135"/>
    </row>
    <row r="10342" spans="5:9" x14ac:dyDescent="0.25">
      <c r="E10342" s="135"/>
      <c r="F10342" s="135"/>
      <c r="G10342" s="135"/>
      <c r="H10342" s="135"/>
      <c r="I10342" s="135"/>
    </row>
    <row r="10343" spans="5:9" x14ac:dyDescent="0.25">
      <c r="E10343" s="135"/>
      <c r="F10343" s="135"/>
      <c r="G10343" s="135"/>
      <c r="H10343" s="135"/>
      <c r="I10343" s="135"/>
    </row>
    <row r="10344" spans="5:9" x14ac:dyDescent="0.25">
      <c r="E10344" s="135"/>
      <c r="F10344" s="135"/>
      <c r="G10344" s="135"/>
      <c r="H10344" s="135"/>
      <c r="I10344" s="135"/>
    </row>
    <row r="10345" spans="5:9" x14ac:dyDescent="0.25">
      <c r="E10345" s="135"/>
      <c r="F10345" s="135"/>
      <c r="G10345" s="135"/>
      <c r="H10345" s="135"/>
      <c r="I10345" s="135"/>
    </row>
    <row r="10346" spans="5:9" x14ac:dyDescent="0.25">
      <c r="E10346" s="135"/>
      <c r="F10346" s="135"/>
      <c r="G10346" s="135"/>
      <c r="H10346" s="135"/>
      <c r="I10346" s="135"/>
    </row>
    <row r="10347" spans="5:9" x14ac:dyDescent="0.25">
      <c r="E10347" s="135"/>
      <c r="F10347" s="135"/>
      <c r="G10347" s="135"/>
      <c r="H10347" s="135"/>
      <c r="I10347" s="135"/>
    </row>
    <row r="10348" spans="5:9" x14ac:dyDescent="0.25">
      <c r="E10348" s="135"/>
      <c r="F10348" s="135"/>
      <c r="G10348" s="135"/>
      <c r="H10348" s="135"/>
      <c r="I10348" s="135"/>
    </row>
    <row r="10349" spans="5:9" x14ac:dyDescent="0.25">
      <c r="E10349" s="135"/>
      <c r="F10349" s="135"/>
      <c r="G10349" s="135"/>
      <c r="H10349" s="135"/>
      <c r="I10349" s="135"/>
    </row>
    <row r="10350" spans="5:9" x14ac:dyDescent="0.25">
      <c r="E10350" s="135"/>
      <c r="F10350" s="135"/>
      <c r="G10350" s="135"/>
      <c r="H10350" s="135"/>
      <c r="I10350" s="135"/>
    </row>
    <row r="10351" spans="5:9" x14ac:dyDescent="0.25">
      <c r="E10351" s="135"/>
      <c r="F10351" s="135"/>
      <c r="G10351" s="135"/>
      <c r="H10351" s="135"/>
      <c r="I10351" s="135"/>
    </row>
    <row r="10352" spans="5:9" x14ac:dyDescent="0.25">
      <c r="E10352" s="135"/>
      <c r="F10352" s="135"/>
      <c r="G10352" s="135"/>
      <c r="H10352" s="135"/>
      <c r="I10352" s="135"/>
    </row>
    <row r="10353" spans="5:9" x14ac:dyDescent="0.25">
      <c r="E10353" s="135"/>
      <c r="F10353" s="135"/>
      <c r="G10353" s="135"/>
      <c r="H10353" s="135"/>
      <c r="I10353" s="135"/>
    </row>
    <row r="10354" spans="5:9" x14ac:dyDescent="0.25">
      <c r="E10354" s="135"/>
      <c r="F10354" s="135"/>
      <c r="G10354" s="135"/>
      <c r="H10354" s="135"/>
      <c r="I10354" s="135"/>
    </row>
    <row r="10355" spans="5:9" x14ac:dyDescent="0.25">
      <c r="E10355" s="135"/>
      <c r="F10355" s="135"/>
      <c r="G10355" s="135"/>
      <c r="H10355" s="135"/>
      <c r="I10355" s="135"/>
    </row>
    <row r="10356" spans="5:9" x14ac:dyDescent="0.25">
      <c r="E10356" s="135"/>
      <c r="F10356" s="135"/>
      <c r="G10356" s="135"/>
      <c r="H10356" s="135"/>
      <c r="I10356" s="135"/>
    </row>
    <row r="10357" spans="5:9" x14ac:dyDescent="0.25">
      <c r="E10357" s="135"/>
      <c r="F10357" s="135"/>
      <c r="G10357" s="135"/>
      <c r="H10357" s="135"/>
      <c r="I10357" s="135"/>
    </row>
    <row r="10358" spans="5:9" x14ac:dyDescent="0.25">
      <c r="E10358" s="135"/>
      <c r="F10358" s="135"/>
      <c r="G10358" s="135"/>
      <c r="H10358" s="135"/>
      <c r="I10358" s="135"/>
    </row>
    <row r="10359" spans="5:9" x14ac:dyDescent="0.25">
      <c r="E10359" s="135"/>
      <c r="F10359" s="135"/>
      <c r="G10359" s="135"/>
      <c r="H10359" s="135"/>
      <c r="I10359" s="135"/>
    </row>
    <row r="10360" spans="5:9" x14ac:dyDescent="0.25">
      <c r="E10360" s="135"/>
      <c r="F10360" s="135"/>
      <c r="G10360" s="135"/>
      <c r="H10360" s="135"/>
      <c r="I10360" s="135"/>
    </row>
    <row r="10361" spans="5:9" x14ac:dyDescent="0.25">
      <c r="E10361" s="135"/>
      <c r="F10361" s="135"/>
      <c r="G10361" s="135"/>
      <c r="H10361" s="135"/>
      <c r="I10361" s="135"/>
    </row>
    <row r="10362" spans="5:9" x14ac:dyDescent="0.25">
      <c r="E10362" s="135"/>
      <c r="F10362" s="135"/>
      <c r="G10362" s="135"/>
      <c r="H10362" s="135"/>
      <c r="I10362" s="135"/>
    </row>
    <row r="10363" spans="5:9" x14ac:dyDescent="0.25">
      <c r="E10363" s="135"/>
      <c r="F10363" s="135"/>
      <c r="G10363" s="135"/>
      <c r="H10363" s="135"/>
      <c r="I10363" s="135"/>
    </row>
    <row r="10364" spans="5:9" x14ac:dyDescent="0.25">
      <c r="E10364" s="135"/>
      <c r="F10364" s="135"/>
      <c r="G10364" s="135"/>
      <c r="H10364" s="135"/>
      <c r="I10364" s="135"/>
    </row>
    <row r="10365" spans="5:9" x14ac:dyDescent="0.25">
      <c r="E10365" s="135"/>
      <c r="F10365" s="135"/>
      <c r="G10365" s="135"/>
      <c r="H10365" s="135"/>
      <c r="I10365" s="135"/>
    </row>
    <row r="10366" spans="5:9" x14ac:dyDescent="0.25">
      <c r="E10366" s="135"/>
      <c r="F10366" s="135"/>
      <c r="G10366" s="135"/>
      <c r="H10366" s="135"/>
      <c r="I10366" s="135"/>
    </row>
    <row r="10367" spans="5:9" x14ac:dyDescent="0.25">
      <c r="E10367" s="135"/>
      <c r="F10367" s="135"/>
      <c r="G10367" s="135"/>
      <c r="H10367" s="135"/>
      <c r="I10367" s="135"/>
    </row>
    <row r="10368" spans="5:9" x14ac:dyDescent="0.25">
      <c r="E10368" s="135"/>
      <c r="F10368" s="135"/>
      <c r="G10368" s="135"/>
      <c r="H10368" s="135"/>
      <c r="I10368" s="135"/>
    </row>
    <row r="10369" spans="5:9" x14ac:dyDescent="0.25">
      <c r="E10369" s="135"/>
      <c r="F10369" s="135"/>
      <c r="G10369" s="135"/>
      <c r="H10369" s="135"/>
      <c r="I10369" s="135"/>
    </row>
    <row r="10370" spans="5:9" x14ac:dyDescent="0.25">
      <c r="E10370" s="135"/>
      <c r="F10370" s="135"/>
      <c r="G10370" s="135"/>
      <c r="H10370" s="135"/>
      <c r="I10370" s="135"/>
    </row>
    <row r="10371" spans="5:9" x14ac:dyDescent="0.25">
      <c r="E10371" s="135"/>
      <c r="F10371" s="135"/>
      <c r="G10371" s="135"/>
      <c r="H10371" s="135"/>
      <c r="I10371" s="135"/>
    </row>
    <row r="10372" spans="5:9" x14ac:dyDescent="0.25">
      <c r="E10372" s="135"/>
      <c r="F10372" s="135"/>
      <c r="G10372" s="135"/>
      <c r="H10372" s="135"/>
      <c r="I10372" s="135"/>
    </row>
    <row r="10373" spans="5:9" x14ac:dyDescent="0.25">
      <c r="E10373" s="135"/>
      <c r="F10373" s="135"/>
      <c r="G10373" s="135"/>
      <c r="H10373" s="135"/>
      <c r="I10373" s="135"/>
    </row>
    <row r="10374" spans="5:9" x14ac:dyDescent="0.25">
      <c r="E10374" s="135"/>
      <c r="F10374" s="135"/>
      <c r="G10374" s="135"/>
      <c r="H10374" s="135"/>
      <c r="I10374" s="135"/>
    </row>
    <row r="10375" spans="5:9" x14ac:dyDescent="0.25">
      <c r="E10375" s="135"/>
      <c r="F10375" s="135"/>
      <c r="G10375" s="135"/>
      <c r="H10375" s="135"/>
      <c r="I10375" s="135"/>
    </row>
    <row r="10376" spans="5:9" x14ac:dyDescent="0.25">
      <c r="E10376" s="135"/>
      <c r="F10376" s="135"/>
      <c r="G10376" s="135"/>
      <c r="H10376" s="135"/>
      <c r="I10376" s="135"/>
    </row>
    <row r="10377" spans="5:9" x14ac:dyDescent="0.25">
      <c r="E10377" s="135"/>
      <c r="F10377" s="135"/>
      <c r="G10377" s="135"/>
      <c r="H10377" s="135"/>
      <c r="I10377" s="135"/>
    </row>
    <row r="10378" spans="5:9" x14ac:dyDescent="0.25">
      <c r="E10378" s="135"/>
      <c r="F10378" s="135"/>
      <c r="G10378" s="135"/>
      <c r="H10378" s="135"/>
      <c r="I10378" s="135"/>
    </row>
    <row r="10379" spans="5:9" x14ac:dyDescent="0.25">
      <c r="E10379" s="135"/>
      <c r="F10379" s="135"/>
      <c r="G10379" s="135"/>
      <c r="H10379" s="135"/>
      <c r="I10379" s="135"/>
    </row>
    <row r="10380" spans="5:9" x14ac:dyDescent="0.25">
      <c r="E10380" s="135"/>
      <c r="F10380" s="135"/>
      <c r="G10380" s="135"/>
      <c r="H10380" s="135"/>
      <c r="I10380" s="135"/>
    </row>
    <row r="10381" spans="5:9" x14ac:dyDescent="0.25">
      <c r="E10381" s="135"/>
      <c r="F10381" s="135"/>
      <c r="G10381" s="135"/>
      <c r="H10381" s="135"/>
      <c r="I10381" s="135"/>
    </row>
    <row r="10382" spans="5:9" x14ac:dyDescent="0.25">
      <c r="E10382" s="135"/>
      <c r="F10382" s="135"/>
      <c r="G10382" s="135"/>
      <c r="H10382" s="135"/>
      <c r="I10382" s="135"/>
    </row>
    <row r="10383" spans="5:9" x14ac:dyDescent="0.25">
      <c r="E10383" s="135"/>
      <c r="F10383" s="135"/>
      <c r="G10383" s="135"/>
      <c r="H10383" s="135"/>
      <c r="I10383" s="135"/>
    </row>
    <row r="10384" spans="5:9" x14ac:dyDescent="0.25">
      <c r="E10384" s="135"/>
      <c r="F10384" s="135"/>
      <c r="G10384" s="135"/>
      <c r="H10384" s="135"/>
      <c r="I10384" s="135"/>
    </row>
    <row r="10385" spans="5:9" x14ac:dyDescent="0.25">
      <c r="E10385" s="135"/>
      <c r="F10385" s="135"/>
      <c r="G10385" s="135"/>
      <c r="H10385" s="135"/>
      <c r="I10385" s="135"/>
    </row>
    <row r="10386" spans="5:9" x14ac:dyDescent="0.25">
      <c r="E10386" s="135"/>
      <c r="F10386" s="135"/>
      <c r="G10386" s="135"/>
      <c r="H10386" s="135"/>
      <c r="I10386" s="135"/>
    </row>
    <row r="10387" spans="5:9" x14ac:dyDescent="0.25">
      <c r="E10387" s="135"/>
      <c r="F10387" s="135"/>
      <c r="G10387" s="135"/>
      <c r="H10387" s="135"/>
      <c r="I10387" s="135"/>
    </row>
    <row r="10388" spans="5:9" x14ac:dyDescent="0.25">
      <c r="E10388" s="135"/>
      <c r="F10388" s="135"/>
      <c r="G10388" s="135"/>
      <c r="H10388" s="135"/>
      <c r="I10388" s="135"/>
    </row>
    <row r="10389" spans="5:9" x14ac:dyDescent="0.25">
      <c r="E10389" s="135"/>
      <c r="F10389" s="135"/>
      <c r="G10389" s="135"/>
      <c r="H10389" s="135"/>
      <c r="I10389" s="135"/>
    </row>
    <row r="10390" spans="5:9" x14ac:dyDescent="0.25">
      <c r="E10390" s="135"/>
      <c r="F10390" s="135"/>
      <c r="G10390" s="135"/>
      <c r="H10390" s="135"/>
      <c r="I10390" s="135"/>
    </row>
    <row r="10391" spans="5:9" x14ac:dyDescent="0.25">
      <c r="E10391" s="135"/>
      <c r="F10391" s="135"/>
      <c r="G10391" s="135"/>
      <c r="H10391" s="135"/>
      <c r="I10391" s="135"/>
    </row>
    <row r="10392" spans="5:9" x14ac:dyDescent="0.25">
      <c r="E10392" s="135"/>
      <c r="F10392" s="135"/>
      <c r="G10392" s="135"/>
      <c r="H10392" s="135"/>
      <c r="I10392" s="135"/>
    </row>
    <row r="10393" spans="5:9" x14ac:dyDescent="0.25">
      <c r="E10393" s="135"/>
      <c r="F10393" s="135"/>
      <c r="G10393" s="135"/>
      <c r="H10393" s="135"/>
      <c r="I10393" s="135"/>
    </row>
    <row r="10394" spans="5:9" x14ac:dyDescent="0.25">
      <c r="E10394" s="135"/>
      <c r="F10394" s="135"/>
      <c r="G10394" s="135"/>
      <c r="H10394" s="135"/>
      <c r="I10394" s="135"/>
    </row>
    <row r="10395" spans="5:9" x14ac:dyDescent="0.25">
      <c r="E10395" s="135"/>
      <c r="F10395" s="135"/>
      <c r="G10395" s="135"/>
      <c r="H10395" s="135"/>
      <c r="I10395" s="135"/>
    </row>
    <row r="10396" spans="5:9" x14ac:dyDescent="0.25">
      <c r="E10396" s="135"/>
      <c r="F10396" s="135"/>
      <c r="G10396" s="135"/>
      <c r="H10396" s="135"/>
      <c r="I10396" s="135"/>
    </row>
    <row r="10397" spans="5:9" x14ac:dyDescent="0.25">
      <c r="E10397" s="135"/>
      <c r="F10397" s="135"/>
      <c r="G10397" s="135"/>
      <c r="H10397" s="135"/>
      <c r="I10397" s="135"/>
    </row>
    <row r="10398" spans="5:9" x14ac:dyDescent="0.25">
      <c r="E10398" s="135"/>
      <c r="F10398" s="135"/>
      <c r="G10398" s="135"/>
      <c r="H10398" s="135"/>
      <c r="I10398" s="135"/>
    </row>
    <row r="10399" spans="5:9" x14ac:dyDescent="0.25">
      <c r="E10399" s="135"/>
      <c r="F10399" s="135"/>
      <c r="G10399" s="135"/>
      <c r="H10399" s="135"/>
      <c r="I10399" s="135"/>
    </row>
    <row r="10400" spans="5:9" x14ac:dyDescent="0.25">
      <c r="E10400" s="135"/>
      <c r="F10400" s="135"/>
      <c r="G10400" s="135"/>
      <c r="H10400" s="135"/>
      <c r="I10400" s="135"/>
    </row>
    <row r="10401" spans="5:9" x14ac:dyDescent="0.25">
      <c r="E10401" s="135"/>
      <c r="F10401" s="135"/>
      <c r="G10401" s="135"/>
      <c r="H10401" s="135"/>
      <c r="I10401" s="135"/>
    </row>
    <row r="10402" spans="5:9" x14ac:dyDescent="0.25">
      <c r="E10402" s="135"/>
      <c r="F10402" s="135"/>
      <c r="G10402" s="135"/>
      <c r="H10402" s="135"/>
      <c r="I10402" s="135"/>
    </row>
    <row r="10403" spans="5:9" x14ac:dyDescent="0.25">
      <c r="E10403" s="135"/>
      <c r="F10403" s="135"/>
      <c r="G10403" s="135"/>
      <c r="H10403" s="135"/>
      <c r="I10403" s="135"/>
    </row>
    <row r="10404" spans="5:9" x14ac:dyDescent="0.25">
      <c r="E10404" s="135"/>
      <c r="F10404" s="135"/>
      <c r="G10404" s="135"/>
      <c r="H10404" s="135"/>
      <c r="I10404" s="135"/>
    </row>
    <row r="10405" spans="5:9" x14ac:dyDescent="0.25">
      <c r="E10405" s="135"/>
      <c r="F10405" s="135"/>
      <c r="G10405" s="135"/>
      <c r="H10405" s="135"/>
      <c r="I10405" s="135"/>
    </row>
    <row r="10406" spans="5:9" x14ac:dyDescent="0.25">
      <c r="E10406" s="135"/>
      <c r="F10406" s="135"/>
      <c r="G10406" s="135"/>
      <c r="H10406" s="135"/>
      <c r="I10406" s="135"/>
    </row>
    <row r="10407" spans="5:9" x14ac:dyDescent="0.25">
      <c r="E10407" s="135"/>
      <c r="F10407" s="135"/>
      <c r="G10407" s="135"/>
      <c r="H10407" s="135"/>
      <c r="I10407" s="135"/>
    </row>
    <row r="10408" spans="5:9" x14ac:dyDescent="0.25">
      <c r="E10408" s="135"/>
      <c r="F10408" s="135"/>
      <c r="G10408" s="135"/>
      <c r="H10408" s="135"/>
      <c r="I10408" s="135"/>
    </row>
    <row r="10409" spans="5:9" x14ac:dyDescent="0.25">
      <c r="E10409" s="135"/>
      <c r="F10409" s="135"/>
      <c r="G10409" s="135"/>
      <c r="H10409" s="135"/>
      <c r="I10409" s="135"/>
    </row>
    <row r="10410" spans="5:9" x14ac:dyDescent="0.25">
      <c r="E10410" s="135"/>
      <c r="F10410" s="135"/>
      <c r="G10410" s="135"/>
      <c r="H10410" s="135"/>
      <c r="I10410" s="135"/>
    </row>
    <row r="10411" spans="5:9" x14ac:dyDescent="0.25">
      <c r="E10411" s="135"/>
      <c r="F10411" s="135"/>
      <c r="G10411" s="135"/>
      <c r="H10411" s="135"/>
      <c r="I10411" s="135"/>
    </row>
    <row r="10412" spans="5:9" x14ac:dyDescent="0.25">
      <c r="E10412" s="135"/>
      <c r="F10412" s="135"/>
      <c r="G10412" s="135"/>
      <c r="H10412" s="135"/>
      <c r="I10412" s="135"/>
    </row>
    <row r="10413" spans="5:9" x14ac:dyDescent="0.25">
      <c r="E10413" s="135"/>
      <c r="F10413" s="135"/>
      <c r="G10413" s="135"/>
      <c r="H10413" s="135"/>
      <c r="I10413" s="135"/>
    </row>
    <row r="10414" spans="5:9" x14ac:dyDescent="0.25">
      <c r="E10414" s="135"/>
      <c r="F10414" s="135"/>
      <c r="G10414" s="135"/>
      <c r="H10414" s="135"/>
      <c r="I10414" s="135"/>
    </row>
    <row r="10415" spans="5:9" x14ac:dyDescent="0.25">
      <c r="E10415" s="135"/>
      <c r="F10415" s="135"/>
      <c r="G10415" s="135"/>
      <c r="H10415" s="135"/>
      <c r="I10415" s="135"/>
    </row>
    <row r="10416" spans="5:9" x14ac:dyDescent="0.25">
      <c r="E10416" s="135"/>
      <c r="F10416" s="135"/>
      <c r="G10416" s="135"/>
      <c r="H10416" s="135"/>
      <c r="I10416" s="135"/>
    </row>
    <row r="10417" spans="5:9" x14ac:dyDescent="0.25">
      <c r="E10417" s="135"/>
      <c r="F10417" s="135"/>
      <c r="G10417" s="135"/>
      <c r="H10417" s="135"/>
      <c r="I10417" s="135"/>
    </row>
    <row r="10418" spans="5:9" x14ac:dyDescent="0.25">
      <c r="E10418" s="135"/>
      <c r="F10418" s="135"/>
      <c r="G10418" s="135"/>
      <c r="H10418" s="135"/>
      <c r="I10418" s="135"/>
    </row>
    <row r="10419" spans="5:9" x14ac:dyDescent="0.25">
      <c r="E10419" s="135"/>
      <c r="F10419" s="135"/>
      <c r="G10419" s="135"/>
      <c r="H10419" s="135"/>
      <c r="I10419" s="135"/>
    </row>
    <row r="10420" spans="5:9" x14ac:dyDescent="0.25">
      <c r="E10420" s="135"/>
      <c r="F10420" s="135"/>
      <c r="G10420" s="135"/>
      <c r="H10420" s="135"/>
      <c r="I10420" s="135"/>
    </row>
    <row r="10421" spans="5:9" x14ac:dyDescent="0.25">
      <c r="E10421" s="135"/>
      <c r="F10421" s="135"/>
      <c r="G10421" s="135"/>
      <c r="H10421" s="135"/>
      <c r="I10421" s="135"/>
    </row>
    <row r="10422" spans="5:9" x14ac:dyDescent="0.25">
      <c r="E10422" s="135"/>
      <c r="F10422" s="135"/>
      <c r="G10422" s="135"/>
      <c r="H10422" s="135"/>
      <c r="I10422" s="135"/>
    </row>
    <row r="10423" spans="5:9" x14ac:dyDescent="0.25">
      <c r="E10423" s="135"/>
      <c r="F10423" s="135"/>
      <c r="G10423" s="135"/>
      <c r="H10423" s="135"/>
      <c r="I10423" s="135"/>
    </row>
    <row r="10424" spans="5:9" x14ac:dyDescent="0.25">
      <c r="E10424" s="135"/>
      <c r="F10424" s="135"/>
      <c r="G10424" s="135"/>
      <c r="H10424" s="135"/>
      <c r="I10424" s="135"/>
    </row>
    <row r="10425" spans="5:9" x14ac:dyDescent="0.25">
      <c r="E10425" s="135"/>
      <c r="F10425" s="135"/>
      <c r="G10425" s="135"/>
      <c r="H10425" s="135"/>
      <c r="I10425" s="135"/>
    </row>
    <row r="10426" spans="5:9" x14ac:dyDescent="0.25">
      <c r="E10426" s="135"/>
      <c r="F10426" s="135"/>
      <c r="G10426" s="135"/>
      <c r="H10426" s="135"/>
      <c r="I10426" s="135"/>
    </row>
    <row r="10427" spans="5:9" x14ac:dyDescent="0.25">
      <c r="E10427" s="135"/>
      <c r="F10427" s="135"/>
      <c r="G10427" s="135"/>
      <c r="H10427" s="135"/>
      <c r="I10427" s="135"/>
    </row>
    <row r="10428" spans="5:9" x14ac:dyDescent="0.25">
      <c r="E10428" s="135"/>
      <c r="F10428" s="135"/>
      <c r="G10428" s="135"/>
      <c r="H10428" s="135"/>
      <c r="I10428" s="135"/>
    </row>
    <row r="10429" spans="5:9" x14ac:dyDescent="0.25">
      <c r="E10429" s="135"/>
      <c r="F10429" s="135"/>
      <c r="G10429" s="135"/>
      <c r="H10429" s="135"/>
      <c r="I10429" s="135"/>
    </row>
    <row r="10430" spans="5:9" x14ac:dyDescent="0.25">
      <c r="E10430" s="135"/>
      <c r="F10430" s="135"/>
      <c r="G10430" s="135"/>
      <c r="H10430" s="135"/>
      <c r="I10430" s="135"/>
    </row>
    <row r="10431" spans="5:9" x14ac:dyDescent="0.25">
      <c r="E10431" s="135"/>
      <c r="F10431" s="135"/>
      <c r="G10431" s="135"/>
      <c r="H10431" s="135"/>
      <c r="I10431" s="135"/>
    </row>
    <row r="10432" spans="5:9" x14ac:dyDescent="0.25">
      <c r="E10432" s="135"/>
      <c r="F10432" s="135"/>
      <c r="G10432" s="135"/>
      <c r="H10432" s="135"/>
      <c r="I10432" s="135"/>
    </row>
    <row r="10433" spans="5:9" x14ac:dyDescent="0.25">
      <c r="E10433" s="135"/>
      <c r="F10433" s="135"/>
      <c r="G10433" s="135"/>
      <c r="H10433" s="135"/>
      <c r="I10433" s="135"/>
    </row>
    <row r="10434" spans="5:9" x14ac:dyDescent="0.25">
      <c r="E10434" s="135"/>
      <c r="F10434" s="135"/>
      <c r="G10434" s="135"/>
      <c r="H10434" s="135"/>
      <c r="I10434" s="135"/>
    </row>
    <row r="10435" spans="5:9" x14ac:dyDescent="0.25">
      <c r="E10435" s="135"/>
      <c r="F10435" s="135"/>
      <c r="G10435" s="135"/>
      <c r="H10435" s="135"/>
      <c r="I10435" s="135"/>
    </row>
    <row r="10436" spans="5:9" x14ac:dyDescent="0.25">
      <c r="E10436" s="135"/>
      <c r="F10436" s="135"/>
      <c r="G10436" s="135"/>
      <c r="H10436" s="135"/>
      <c r="I10436" s="135"/>
    </row>
    <row r="10437" spans="5:9" x14ac:dyDescent="0.25">
      <c r="E10437" s="135"/>
      <c r="F10437" s="135"/>
      <c r="G10437" s="135"/>
      <c r="H10437" s="135"/>
      <c r="I10437" s="135"/>
    </row>
    <row r="10438" spans="5:9" x14ac:dyDescent="0.25">
      <c r="E10438" s="135"/>
      <c r="F10438" s="135"/>
      <c r="G10438" s="135"/>
      <c r="H10438" s="135"/>
      <c r="I10438" s="135"/>
    </row>
    <row r="10439" spans="5:9" x14ac:dyDescent="0.25">
      <c r="E10439" s="135"/>
      <c r="F10439" s="135"/>
      <c r="G10439" s="135"/>
      <c r="H10439" s="135"/>
      <c r="I10439" s="135"/>
    </row>
    <row r="10440" spans="5:9" x14ac:dyDescent="0.25">
      <c r="E10440" s="135"/>
      <c r="F10440" s="135"/>
      <c r="G10440" s="135"/>
      <c r="H10440" s="135"/>
      <c r="I10440" s="135"/>
    </row>
    <row r="10441" spans="5:9" x14ac:dyDescent="0.25">
      <c r="E10441" s="135"/>
      <c r="F10441" s="135"/>
      <c r="G10441" s="135"/>
      <c r="H10441" s="135"/>
      <c r="I10441" s="135"/>
    </row>
    <row r="10442" spans="5:9" x14ac:dyDescent="0.25">
      <c r="E10442" s="135"/>
      <c r="F10442" s="135"/>
      <c r="G10442" s="135"/>
      <c r="H10442" s="135"/>
      <c r="I10442" s="135"/>
    </row>
    <row r="10443" spans="5:9" x14ac:dyDescent="0.25">
      <c r="E10443" s="135"/>
      <c r="F10443" s="135"/>
      <c r="G10443" s="135"/>
      <c r="H10443" s="135"/>
      <c r="I10443" s="135"/>
    </row>
    <row r="10444" spans="5:9" x14ac:dyDescent="0.25">
      <c r="E10444" s="135"/>
      <c r="F10444" s="135"/>
      <c r="G10444" s="135"/>
      <c r="H10444" s="135"/>
      <c r="I10444" s="135"/>
    </row>
    <row r="10445" spans="5:9" x14ac:dyDescent="0.25">
      <c r="E10445" s="135"/>
      <c r="F10445" s="135"/>
      <c r="G10445" s="135"/>
      <c r="H10445" s="135"/>
      <c r="I10445" s="135"/>
    </row>
    <row r="10446" spans="5:9" x14ac:dyDescent="0.25">
      <c r="E10446" s="135"/>
      <c r="F10446" s="135"/>
      <c r="G10446" s="135"/>
      <c r="H10446" s="135"/>
      <c r="I10446" s="135"/>
    </row>
    <row r="10447" spans="5:9" x14ac:dyDescent="0.25">
      <c r="E10447" s="135"/>
      <c r="F10447" s="135"/>
      <c r="G10447" s="135"/>
      <c r="H10447" s="135"/>
      <c r="I10447" s="135"/>
    </row>
    <row r="10448" spans="5:9" x14ac:dyDescent="0.25">
      <c r="E10448" s="135"/>
      <c r="F10448" s="135"/>
      <c r="G10448" s="135"/>
      <c r="H10448" s="135"/>
      <c r="I10448" s="135"/>
    </row>
    <row r="10449" spans="5:9" x14ac:dyDescent="0.25">
      <c r="E10449" s="135"/>
      <c r="F10449" s="135"/>
      <c r="G10449" s="135"/>
      <c r="H10449" s="135"/>
      <c r="I10449" s="135"/>
    </row>
    <row r="10450" spans="5:9" x14ac:dyDescent="0.25">
      <c r="E10450" s="135"/>
      <c r="F10450" s="135"/>
      <c r="G10450" s="135"/>
      <c r="H10450" s="135"/>
      <c r="I10450" s="135"/>
    </row>
    <row r="10451" spans="5:9" x14ac:dyDescent="0.25">
      <c r="E10451" s="135"/>
      <c r="F10451" s="135"/>
      <c r="G10451" s="135"/>
      <c r="H10451" s="135"/>
      <c r="I10451" s="135"/>
    </row>
    <row r="10452" spans="5:9" x14ac:dyDescent="0.25">
      <c r="E10452" s="135"/>
      <c r="F10452" s="135"/>
      <c r="G10452" s="135"/>
      <c r="H10452" s="135"/>
      <c r="I10452" s="135"/>
    </row>
    <row r="10453" spans="5:9" x14ac:dyDescent="0.25">
      <c r="E10453" s="135"/>
      <c r="F10453" s="135"/>
      <c r="G10453" s="135"/>
      <c r="H10453" s="135"/>
      <c r="I10453" s="135"/>
    </row>
    <row r="10454" spans="5:9" x14ac:dyDescent="0.25">
      <c r="E10454" s="135"/>
      <c r="F10454" s="135"/>
      <c r="G10454" s="135"/>
      <c r="H10454" s="135"/>
      <c r="I10454" s="135"/>
    </row>
    <row r="10455" spans="5:9" x14ac:dyDescent="0.25">
      <c r="E10455" s="135"/>
      <c r="F10455" s="135"/>
      <c r="G10455" s="135"/>
      <c r="H10455" s="135"/>
      <c r="I10455" s="135"/>
    </row>
    <row r="10456" spans="5:9" x14ac:dyDescent="0.25">
      <c r="E10456" s="135"/>
      <c r="F10456" s="135"/>
      <c r="G10456" s="135"/>
      <c r="H10456" s="135"/>
      <c r="I10456" s="135"/>
    </row>
    <row r="10457" spans="5:9" x14ac:dyDescent="0.25">
      <c r="E10457" s="135"/>
      <c r="F10457" s="135"/>
      <c r="G10457" s="135"/>
      <c r="H10457" s="135"/>
      <c r="I10457" s="135"/>
    </row>
    <row r="10458" spans="5:9" x14ac:dyDescent="0.25">
      <c r="E10458" s="135"/>
      <c r="F10458" s="135"/>
      <c r="G10458" s="135"/>
      <c r="H10458" s="135"/>
      <c r="I10458" s="135"/>
    </row>
    <row r="10459" spans="5:9" x14ac:dyDescent="0.25">
      <c r="E10459" s="135"/>
      <c r="F10459" s="135"/>
      <c r="G10459" s="135"/>
      <c r="H10459" s="135"/>
      <c r="I10459" s="135"/>
    </row>
    <row r="10460" spans="5:9" x14ac:dyDescent="0.25">
      <c r="E10460" s="135"/>
      <c r="F10460" s="135"/>
      <c r="G10460" s="135"/>
      <c r="H10460" s="135"/>
      <c r="I10460" s="135"/>
    </row>
    <row r="10461" spans="5:9" x14ac:dyDescent="0.25">
      <c r="E10461" s="135"/>
      <c r="F10461" s="135"/>
      <c r="G10461" s="135"/>
      <c r="H10461" s="135"/>
      <c r="I10461" s="135"/>
    </row>
    <row r="10462" spans="5:9" x14ac:dyDescent="0.25">
      <c r="E10462" s="135"/>
      <c r="F10462" s="135"/>
      <c r="G10462" s="135"/>
      <c r="H10462" s="135"/>
      <c r="I10462" s="135"/>
    </row>
    <row r="10463" spans="5:9" x14ac:dyDescent="0.25">
      <c r="E10463" s="135"/>
      <c r="F10463" s="135"/>
      <c r="G10463" s="135"/>
      <c r="H10463" s="135"/>
      <c r="I10463" s="135"/>
    </row>
    <row r="10464" spans="5:9" x14ac:dyDescent="0.25">
      <c r="E10464" s="135"/>
      <c r="F10464" s="135"/>
      <c r="G10464" s="135"/>
      <c r="H10464" s="135"/>
      <c r="I10464" s="135"/>
    </row>
    <row r="10465" spans="5:9" x14ac:dyDescent="0.25">
      <c r="E10465" s="135"/>
      <c r="F10465" s="135"/>
      <c r="G10465" s="135"/>
      <c r="H10465" s="135"/>
      <c r="I10465" s="135"/>
    </row>
    <row r="10466" spans="5:9" x14ac:dyDescent="0.25">
      <c r="E10466" s="135"/>
      <c r="F10466" s="135"/>
      <c r="G10466" s="135"/>
      <c r="H10466" s="135"/>
      <c r="I10466" s="135"/>
    </row>
    <row r="10467" spans="5:9" x14ac:dyDescent="0.25">
      <c r="E10467" s="135"/>
      <c r="F10467" s="135"/>
      <c r="G10467" s="135"/>
      <c r="H10467" s="135"/>
      <c r="I10467" s="135"/>
    </row>
    <row r="10468" spans="5:9" x14ac:dyDescent="0.25">
      <c r="E10468" s="135"/>
      <c r="F10468" s="135"/>
      <c r="G10468" s="135"/>
      <c r="H10468" s="135"/>
      <c r="I10468" s="135"/>
    </row>
    <row r="10469" spans="5:9" x14ac:dyDescent="0.25">
      <c r="E10469" s="135"/>
      <c r="F10469" s="135"/>
      <c r="G10469" s="135"/>
      <c r="H10469" s="135"/>
      <c r="I10469" s="135"/>
    </row>
    <row r="10470" spans="5:9" x14ac:dyDescent="0.25">
      <c r="E10470" s="135"/>
      <c r="F10470" s="135"/>
      <c r="G10470" s="135"/>
      <c r="H10470" s="135"/>
      <c r="I10470" s="135"/>
    </row>
    <row r="10471" spans="5:9" x14ac:dyDescent="0.25">
      <c r="E10471" s="135"/>
      <c r="F10471" s="135"/>
      <c r="G10471" s="135"/>
      <c r="H10471" s="135"/>
      <c r="I10471" s="135"/>
    </row>
    <row r="10472" spans="5:9" x14ac:dyDescent="0.25">
      <c r="E10472" s="135"/>
      <c r="F10472" s="135"/>
      <c r="G10472" s="135"/>
      <c r="H10472" s="135"/>
      <c r="I10472" s="135"/>
    </row>
    <row r="10473" spans="5:9" x14ac:dyDescent="0.25">
      <c r="E10473" s="135"/>
      <c r="F10473" s="135"/>
      <c r="G10473" s="135"/>
      <c r="H10473" s="135"/>
      <c r="I10473" s="135"/>
    </row>
    <row r="10474" spans="5:9" x14ac:dyDescent="0.25">
      <c r="E10474" s="135"/>
      <c r="F10474" s="135"/>
      <c r="G10474" s="135"/>
      <c r="H10474" s="135"/>
      <c r="I10474" s="135"/>
    </row>
    <row r="10475" spans="5:9" x14ac:dyDescent="0.25">
      <c r="E10475" s="135"/>
      <c r="F10475" s="135"/>
      <c r="G10475" s="135"/>
      <c r="H10475" s="135"/>
      <c r="I10475" s="135"/>
    </row>
    <row r="10476" spans="5:9" x14ac:dyDescent="0.25">
      <c r="E10476" s="135"/>
      <c r="F10476" s="135"/>
      <c r="G10476" s="135"/>
      <c r="H10476" s="135"/>
      <c r="I10476" s="135"/>
    </row>
    <row r="10477" spans="5:9" x14ac:dyDescent="0.25">
      <c r="E10477" s="135"/>
      <c r="F10477" s="135"/>
      <c r="G10477" s="135"/>
      <c r="H10477" s="135"/>
      <c r="I10477" s="135"/>
    </row>
    <row r="10478" spans="5:9" x14ac:dyDescent="0.25">
      <c r="E10478" s="135"/>
      <c r="F10478" s="135"/>
      <c r="G10478" s="135"/>
      <c r="H10478" s="135"/>
      <c r="I10478" s="135"/>
    </row>
    <row r="10479" spans="5:9" x14ac:dyDescent="0.25">
      <c r="E10479" s="135"/>
      <c r="F10479" s="135"/>
      <c r="G10479" s="135"/>
      <c r="H10479" s="135"/>
      <c r="I10479" s="135"/>
    </row>
    <row r="10480" spans="5:9" x14ac:dyDescent="0.25">
      <c r="E10480" s="135"/>
      <c r="F10480" s="135"/>
      <c r="G10480" s="135"/>
      <c r="H10480" s="135"/>
      <c r="I10480" s="135"/>
    </row>
    <row r="10481" spans="5:9" x14ac:dyDescent="0.25">
      <c r="E10481" s="135"/>
      <c r="F10481" s="135"/>
      <c r="G10481" s="135"/>
      <c r="H10481" s="135"/>
      <c r="I10481" s="135"/>
    </row>
    <row r="10482" spans="5:9" x14ac:dyDescent="0.25">
      <c r="E10482" s="135"/>
      <c r="F10482" s="135"/>
      <c r="G10482" s="135"/>
      <c r="H10482" s="135"/>
      <c r="I10482" s="135"/>
    </row>
    <row r="10483" spans="5:9" x14ac:dyDescent="0.25">
      <c r="E10483" s="135"/>
      <c r="F10483" s="135"/>
      <c r="G10483" s="135"/>
      <c r="H10483" s="135"/>
      <c r="I10483" s="135"/>
    </row>
    <row r="10484" spans="5:9" x14ac:dyDescent="0.25">
      <c r="E10484" s="135"/>
      <c r="F10484" s="135"/>
      <c r="G10484" s="135"/>
      <c r="H10484" s="135"/>
      <c r="I10484" s="135"/>
    </row>
    <row r="10485" spans="5:9" x14ac:dyDescent="0.25">
      <c r="E10485" s="135"/>
      <c r="F10485" s="135"/>
      <c r="G10485" s="135"/>
      <c r="H10485" s="135"/>
      <c r="I10485" s="135"/>
    </row>
    <row r="10486" spans="5:9" x14ac:dyDescent="0.25">
      <c r="E10486" s="135"/>
      <c r="F10486" s="135"/>
      <c r="G10486" s="135"/>
      <c r="H10486" s="135"/>
      <c r="I10486" s="135"/>
    </row>
    <row r="10487" spans="5:9" x14ac:dyDescent="0.25">
      <c r="E10487" s="135"/>
      <c r="F10487" s="135"/>
      <c r="G10487" s="135"/>
      <c r="H10487" s="135"/>
      <c r="I10487" s="135"/>
    </row>
    <row r="10488" spans="5:9" x14ac:dyDescent="0.25">
      <c r="E10488" s="135"/>
      <c r="F10488" s="135"/>
      <c r="G10488" s="135"/>
      <c r="H10488" s="135"/>
      <c r="I10488" s="135"/>
    </row>
    <row r="10489" spans="5:9" x14ac:dyDescent="0.25">
      <c r="E10489" s="135"/>
      <c r="F10489" s="135"/>
      <c r="G10489" s="135"/>
      <c r="H10489" s="135"/>
      <c r="I10489" s="135"/>
    </row>
    <row r="10490" spans="5:9" x14ac:dyDescent="0.25">
      <c r="E10490" s="135"/>
      <c r="F10490" s="135"/>
      <c r="G10490" s="135"/>
      <c r="H10490" s="135"/>
      <c r="I10490" s="135"/>
    </row>
    <row r="10491" spans="5:9" x14ac:dyDescent="0.25">
      <c r="E10491" s="135"/>
      <c r="F10491" s="135"/>
      <c r="G10491" s="135"/>
      <c r="H10491" s="135"/>
      <c r="I10491" s="135"/>
    </row>
    <row r="10492" spans="5:9" x14ac:dyDescent="0.25">
      <c r="E10492" s="135"/>
      <c r="F10492" s="135"/>
      <c r="G10492" s="135"/>
      <c r="H10492" s="135"/>
      <c r="I10492" s="135"/>
    </row>
    <row r="10493" spans="5:9" x14ac:dyDescent="0.25">
      <c r="E10493" s="135"/>
      <c r="F10493" s="135"/>
      <c r="G10493" s="135"/>
      <c r="H10493" s="135"/>
      <c r="I10493" s="135"/>
    </row>
    <row r="10494" spans="5:9" x14ac:dyDescent="0.25">
      <c r="E10494" s="135"/>
      <c r="F10494" s="135"/>
      <c r="G10494" s="135"/>
      <c r="H10494" s="135"/>
      <c r="I10494" s="135"/>
    </row>
    <row r="10495" spans="5:9" x14ac:dyDescent="0.25">
      <c r="E10495" s="135"/>
      <c r="F10495" s="135"/>
      <c r="G10495" s="135"/>
      <c r="H10495" s="135"/>
      <c r="I10495" s="135"/>
    </row>
    <row r="10496" spans="5:9" x14ac:dyDescent="0.25">
      <c r="E10496" s="135"/>
      <c r="F10496" s="135"/>
      <c r="G10496" s="135"/>
      <c r="H10496" s="135"/>
      <c r="I10496" s="135"/>
    </row>
    <row r="10497" spans="5:9" x14ac:dyDescent="0.25">
      <c r="E10497" s="135"/>
      <c r="F10497" s="135"/>
      <c r="G10497" s="135"/>
      <c r="H10497" s="135"/>
      <c r="I10497" s="135"/>
    </row>
    <row r="10498" spans="5:9" x14ac:dyDescent="0.25">
      <c r="E10498" s="135"/>
      <c r="F10498" s="135"/>
      <c r="G10498" s="135"/>
      <c r="H10498" s="135"/>
      <c r="I10498" s="135"/>
    </row>
    <row r="10499" spans="5:9" x14ac:dyDescent="0.25">
      <c r="E10499" s="135"/>
      <c r="F10499" s="135"/>
      <c r="G10499" s="135"/>
      <c r="H10499" s="135"/>
      <c r="I10499" s="135"/>
    </row>
    <row r="10500" spans="5:9" x14ac:dyDescent="0.25">
      <c r="E10500" s="135"/>
      <c r="F10500" s="135"/>
      <c r="G10500" s="135"/>
      <c r="H10500" s="135"/>
      <c r="I10500" s="135"/>
    </row>
    <row r="10501" spans="5:9" x14ac:dyDescent="0.25">
      <c r="E10501" s="135"/>
      <c r="F10501" s="135"/>
      <c r="G10501" s="135"/>
      <c r="H10501" s="135"/>
      <c r="I10501" s="135"/>
    </row>
    <row r="10502" spans="5:9" x14ac:dyDescent="0.25">
      <c r="E10502" s="135"/>
      <c r="F10502" s="135"/>
      <c r="G10502" s="135"/>
      <c r="H10502" s="135"/>
      <c r="I10502" s="135"/>
    </row>
    <row r="10503" spans="5:9" x14ac:dyDescent="0.25">
      <c r="E10503" s="135"/>
      <c r="F10503" s="135"/>
      <c r="G10503" s="135"/>
      <c r="H10503" s="135"/>
      <c r="I10503" s="135"/>
    </row>
    <row r="10504" spans="5:9" x14ac:dyDescent="0.25">
      <c r="E10504" s="135"/>
      <c r="F10504" s="135"/>
      <c r="G10504" s="135"/>
      <c r="H10504" s="135"/>
      <c r="I10504" s="135"/>
    </row>
    <row r="10505" spans="5:9" x14ac:dyDescent="0.25">
      <c r="E10505" s="135"/>
      <c r="F10505" s="135"/>
      <c r="G10505" s="135"/>
      <c r="H10505" s="135"/>
      <c r="I10505" s="135"/>
    </row>
    <row r="10506" spans="5:9" x14ac:dyDescent="0.25">
      <c r="E10506" s="135"/>
      <c r="F10506" s="135"/>
      <c r="G10506" s="135"/>
      <c r="H10506" s="135"/>
      <c r="I10506" s="135"/>
    </row>
    <row r="10507" spans="5:9" x14ac:dyDescent="0.25">
      <c r="E10507" s="135"/>
      <c r="F10507" s="135"/>
      <c r="G10507" s="135"/>
      <c r="H10507" s="135"/>
      <c r="I10507" s="135"/>
    </row>
    <row r="10508" spans="5:9" x14ac:dyDescent="0.25">
      <c r="E10508" s="135"/>
      <c r="F10508" s="135"/>
      <c r="G10508" s="135"/>
      <c r="H10508" s="135"/>
      <c r="I10508" s="135"/>
    </row>
    <row r="10509" spans="5:9" x14ac:dyDescent="0.25">
      <c r="E10509" s="135"/>
      <c r="F10509" s="135"/>
      <c r="G10509" s="135"/>
      <c r="H10509" s="135"/>
      <c r="I10509" s="135"/>
    </row>
    <row r="10510" spans="5:9" x14ac:dyDescent="0.25">
      <c r="E10510" s="135"/>
      <c r="F10510" s="135"/>
      <c r="G10510" s="135"/>
      <c r="H10510" s="135"/>
      <c r="I10510" s="135"/>
    </row>
    <row r="10511" spans="5:9" x14ac:dyDescent="0.25">
      <c r="E10511" s="135"/>
      <c r="F10511" s="135"/>
      <c r="G10511" s="135"/>
      <c r="H10511" s="135"/>
      <c r="I10511" s="135"/>
    </row>
    <row r="10512" spans="5:9" x14ac:dyDescent="0.25">
      <c r="E10512" s="135"/>
      <c r="F10512" s="135"/>
      <c r="G10512" s="135"/>
      <c r="H10512" s="135"/>
      <c r="I10512" s="135"/>
    </row>
    <row r="10513" spans="5:9" x14ac:dyDescent="0.25">
      <c r="E10513" s="135"/>
      <c r="F10513" s="135"/>
      <c r="G10513" s="135"/>
      <c r="H10513" s="135"/>
      <c r="I10513" s="135"/>
    </row>
    <row r="10514" spans="5:9" x14ac:dyDescent="0.25">
      <c r="E10514" s="135"/>
      <c r="F10514" s="135"/>
      <c r="G10514" s="135"/>
      <c r="H10514" s="135"/>
      <c r="I10514" s="135"/>
    </row>
    <row r="10515" spans="5:9" x14ac:dyDescent="0.25">
      <c r="E10515" s="135"/>
      <c r="F10515" s="135"/>
      <c r="G10515" s="135"/>
      <c r="H10515" s="135"/>
      <c r="I10515" s="135"/>
    </row>
    <row r="10516" spans="5:9" x14ac:dyDescent="0.25">
      <c r="E10516" s="135"/>
      <c r="F10516" s="135"/>
      <c r="G10516" s="135"/>
      <c r="H10516" s="135"/>
      <c r="I10516" s="135"/>
    </row>
    <row r="10517" spans="5:9" x14ac:dyDescent="0.25">
      <c r="E10517" s="135"/>
      <c r="F10517" s="135"/>
      <c r="G10517" s="135"/>
      <c r="H10517" s="135"/>
      <c r="I10517" s="135"/>
    </row>
    <row r="10518" spans="5:9" x14ac:dyDescent="0.25">
      <c r="E10518" s="135"/>
      <c r="F10518" s="135"/>
      <c r="G10518" s="135"/>
      <c r="H10518" s="135"/>
      <c r="I10518" s="135"/>
    </row>
    <row r="10519" spans="5:9" x14ac:dyDescent="0.25">
      <c r="E10519" s="135"/>
      <c r="F10519" s="135"/>
      <c r="G10519" s="135"/>
      <c r="H10519" s="135"/>
      <c r="I10519" s="135"/>
    </row>
    <row r="10520" spans="5:9" x14ac:dyDescent="0.25">
      <c r="E10520" s="135"/>
      <c r="F10520" s="135"/>
      <c r="G10520" s="135"/>
      <c r="H10520" s="135"/>
      <c r="I10520" s="135"/>
    </row>
    <row r="10521" spans="5:9" x14ac:dyDescent="0.25">
      <c r="E10521" s="135"/>
      <c r="F10521" s="135"/>
      <c r="G10521" s="135"/>
      <c r="H10521" s="135"/>
      <c r="I10521" s="135"/>
    </row>
    <row r="10522" spans="5:9" x14ac:dyDescent="0.25">
      <c r="E10522" s="135"/>
      <c r="F10522" s="135"/>
      <c r="G10522" s="135"/>
      <c r="H10522" s="135"/>
      <c r="I10522" s="135"/>
    </row>
    <row r="10523" spans="5:9" x14ac:dyDescent="0.25">
      <c r="E10523" s="135"/>
      <c r="F10523" s="135"/>
      <c r="G10523" s="135"/>
      <c r="H10523" s="135"/>
      <c r="I10523" s="135"/>
    </row>
    <row r="10524" spans="5:9" x14ac:dyDescent="0.25">
      <c r="E10524" s="135"/>
      <c r="F10524" s="135"/>
      <c r="G10524" s="135"/>
      <c r="H10524" s="135"/>
      <c r="I10524" s="135"/>
    </row>
    <row r="10525" spans="5:9" x14ac:dyDescent="0.25">
      <c r="E10525" s="135"/>
      <c r="F10525" s="135"/>
      <c r="G10525" s="135"/>
      <c r="H10525" s="135"/>
      <c r="I10525" s="135"/>
    </row>
    <row r="10526" spans="5:9" x14ac:dyDescent="0.25">
      <c r="E10526" s="135"/>
      <c r="F10526" s="135"/>
      <c r="G10526" s="135"/>
      <c r="H10526" s="135"/>
      <c r="I10526" s="135"/>
    </row>
    <row r="10527" spans="5:9" x14ac:dyDescent="0.25">
      <c r="E10527" s="135"/>
      <c r="F10527" s="135"/>
      <c r="G10527" s="135"/>
      <c r="H10527" s="135"/>
      <c r="I10527" s="135"/>
    </row>
    <row r="10528" spans="5:9" x14ac:dyDescent="0.25">
      <c r="E10528" s="135"/>
      <c r="F10528" s="135"/>
      <c r="G10528" s="135"/>
      <c r="H10528" s="135"/>
      <c r="I10528" s="135"/>
    </row>
    <row r="10529" spans="5:9" x14ac:dyDescent="0.25">
      <c r="E10529" s="135"/>
      <c r="F10529" s="135"/>
      <c r="G10529" s="135"/>
      <c r="H10529" s="135"/>
      <c r="I10529" s="135"/>
    </row>
    <row r="10530" spans="5:9" x14ac:dyDescent="0.25">
      <c r="E10530" s="135"/>
      <c r="F10530" s="135"/>
      <c r="G10530" s="135"/>
      <c r="H10530" s="135"/>
      <c r="I10530" s="135"/>
    </row>
    <row r="10531" spans="5:9" x14ac:dyDescent="0.25">
      <c r="E10531" s="135"/>
      <c r="F10531" s="135"/>
      <c r="G10531" s="135"/>
      <c r="H10531" s="135"/>
      <c r="I10531" s="135"/>
    </row>
    <row r="10532" spans="5:9" x14ac:dyDescent="0.25">
      <c r="E10532" s="135"/>
      <c r="F10532" s="135"/>
      <c r="G10532" s="135"/>
      <c r="H10532" s="135"/>
      <c r="I10532" s="135"/>
    </row>
    <row r="10533" spans="5:9" x14ac:dyDescent="0.25">
      <c r="E10533" s="135"/>
      <c r="F10533" s="135"/>
      <c r="G10533" s="135"/>
      <c r="H10533" s="135"/>
      <c r="I10533" s="135"/>
    </row>
    <row r="10534" spans="5:9" x14ac:dyDescent="0.25">
      <c r="E10534" s="135"/>
      <c r="F10534" s="135"/>
      <c r="G10534" s="135"/>
      <c r="H10534" s="135"/>
      <c r="I10534" s="135"/>
    </row>
    <row r="10535" spans="5:9" x14ac:dyDescent="0.25">
      <c r="E10535" s="135"/>
      <c r="F10535" s="135"/>
      <c r="G10535" s="135"/>
      <c r="H10535" s="135"/>
      <c r="I10535" s="135"/>
    </row>
    <row r="10536" spans="5:9" x14ac:dyDescent="0.25">
      <c r="E10536" s="135"/>
      <c r="F10536" s="135"/>
      <c r="G10536" s="135"/>
      <c r="H10536" s="135"/>
      <c r="I10536" s="135"/>
    </row>
    <row r="10537" spans="5:9" x14ac:dyDescent="0.25">
      <c r="E10537" s="135"/>
      <c r="F10537" s="135"/>
      <c r="G10537" s="135"/>
      <c r="H10537" s="135"/>
      <c r="I10537" s="135"/>
    </row>
    <row r="10538" spans="5:9" x14ac:dyDescent="0.25">
      <c r="E10538" s="135"/>
      <c r="F10538" s="135"/>
      <c r="G10538" s="135"/>
      <c r="H10538" s="135"/>
      <c r="I10538" s="135"/>
    </row>
    <row r="10539" spans="5:9" x14ac:dyDescent="0.25">
      <c r="E10539" s="135"/>
      <c r="F10539" s="135"/>
      <c r="G10539" s="135"/>
      <c r="H10539" s="135"/>
      <c r="I10539" s="135"/>
    </row>
    <row r="10540" spans="5:9" x14ac:dyDescent="0.25">
      <c r="E10540" s="135"/>
      <c r="F10540" s="135"/>
      <c r="G10540" s="135"/>
      <c r="H10540" s="135"/>
      <c r="I10540" s="135"/>
    </row>
    <row r="10541" spans="5:9" x14ac:dyDescent="0.25">
      <c r="E10541" s="135"/>
      <c r="F10541" s="135"/>
      <c r="G10541" s="135"/>
      <c r="H10541" s="135"/>
      <c r="I10541" s="135"/>
    </row>
    <row r="10542" spans="5:9" x14ac:dyDescent="0.25">
      <c r="E10542" s="135"/>
      <c r="F10542" s="135"/>
      <c r="G10542" s="135"/>
      <c r="H10542" s="135"/>
      <c r="I10542" s="135"/>
    </row>
    <row r="10543" spans="5:9" x14ac:dyDescent="0.25">
      <c r="E10543" s="135"/>
      <c r="F10543" s="135"/>
      <c r="G10543" s="135"/>
      <c r="H10543" s="135"/>
      <c r="I10543" s="135"/>
    </row>
    <row r="10544" spans="5:9" x14ac:dyDescent="0.25">
      <c r="E10544" s="135"/>
      <c r="F10544" s="135"/>
      <c r="G10544" s="135"/>
      <c r="H10544" s="135"/>
      <c r="I10544" s="135"/>
    </row>
    <row r="10545" spans="5:9" x14ac:dyDescent="0.25">
      <c r="E10545" s="135"/>
      <c r="F10545" s="135"/>
      <c r="G10545" s="135"/>
      <c r="H10545" s="135"/>
      <c r="I10545" s="135"/>
    </row>
    <row r="10546" spans="5:9" x14ac:dyDescent="0.25">
      <c r="E10546" s="135"/>
      <c r="F10546" s="135"/>
      <c r="G10546" s="135"/>
      <c r="H10546" s="135"/>
      <c r="I10546" s="135"/>
    </row>
    <row r="10547" spans="5:9" x14ac:dyDescent="0.25">
      <c r="E10547" s="135"/>
      <c r="F10547" s="135"/>
      <c r="G10547" s="135"/>
      <c r="H10547" s="135"/>
      <c r="I10547" s="135"/>
    </row>
    <row r="10548" spans="5:9" x14ac:dyDescent="0.25">
      <c r="E10548" s="135"/>
      <c r="F10548" s="135"/>
      <c r="G10548" s="135"/>
      <c r="H10548" s="135"/>
      <c r="I10548" s="135"/>
    </row>
    <row r="10549" spans="5:9" x14ac:dyDescent="0.25">
      <c r="E10549" s="135"/>
      <c r="F10549" s="135"/>
      <c r="G10549" s="135"/>
      <c r="H10549" s="135"/>
      <c r="I10549" s="135"/>
    </row>
    <row r="10550" spans="5:9" x14ac:dyDescent="0.25">
      <c r="E10550" s="135"/>
      <c r="F10550" s="135"/>
      <c r="G10550" s="135"/>
      <c r="H10550" s="135"/>
      <c r="I10550" s="135"/>
    </row>
    <row r="10551" spans="5:9" x14ac:dyDescent="0.25">
      <c r="E10551" s="135"/>
      <c r="F10551" s="135"/>
      <c r="G10551" s="135"/>
      <c r="H10551" s="135"/>
      <c r="I10551" s="135"/>
    </row>
    <row r="10552" spans="5:9" x14ac:dyDescent="0.25">
      <c r="E10552" s="135"/>
      <c r="F10552" s="135"/>
      <c r="G10552" s="135"/>
      <c r="H10552" s="135"/>
      <c r="I10552" s="135"/>
    </row>
    <row r="10553" spans="5:9" x14ac:dyDescent="0.25">
      <c r="E10553" s="135"/>
      <c r="F10553" s="135"/>
      <c r="G10553" s="135"/>
      <c r="H10553" s="135"/>
      <c r="I10553" s="135"/>
    </row>
    <row r="10554" spans="5:9" x14ac:dyDescent="0.25">
      <c r="E10554" s="135"/>
      <c r="F10554" s="135"/>
      <c r="G10554" s="135"/>
      <c r="H10554" s="135"/>
      <c r="I10554" s="135"/>
    </row>
    <row r="10555" spans="5:9" x14ac:dyDescent="0.25">
      <c r="E10555" s="135"/>
      <c r="F10555" s="135"/>
      <c r="G10555" s="135"/>
      <c r="H10555" s="135"/>
      <c r="I10555" s="135"/>
    </row>
    <row r="10556" spans="5:9" x14ac:dyDescent="0.25">
      <c r="E10556" s="135"/>
      <c r="F10556" s="135"/>
      <c r="G10556" s="135"/>
      <c r="H10556" s="135"/>
      <c r="I10556" s="135"/>
    </row>
    <row r="10557" spans="5:9" x14ac:dyDescent="0.25">
      <c r="E10557" s="135"/>
      <c r="F10557" s="135"/>
      <c r="G10557" s="135"/>
      <c r="H10557" s="135"/>
      <c r="I10557" s="135"/>
    </row>
    <row r="10558" spans="5:9" x14ac:dyDescent="0.25">
      <c r="E10558" s="135"/>
      <c r="F10558" s="135"/>
      <c r="G10558" s="135"/>
      <c r="H10558" s="135"/>
      <c r="I10558" s="135"/>
    </row>
    <row r="10559" spans="5:9" x14ac:dyDescent="0.25">
      <c r="E10559" s="135"/>
      <c r="F10559" s="135"/>
      <c r="G10559" s="135"/>
      <c r="H10559" s="135"/>
      <c r="I10559" s="135"/>
    </row>
    <row r="10560" spans="5:9" x14ac:dyDescent="0.25">
      <c r="E10560" s="135"/>
      <c r="F10560" s="135"/>
      <c r="G10560" s="135"/>
      <c r="H10560" s="135"/>
      <c r="I10560" s="135"/>
    </row>
    <row r="10561" spans="5:9" x14ac:dyDescent="0.25">
      <c r="E10561" s="135"/>
      <c r="F10561" s="135"/>
      <c r="G10561" s="135"/>
      <c r="H10561" s="135"/>
      <c r="I10561" s="135"/>
    </row>
    <row r="10562" spans="5:9" x14ac:dyDescent="0.25">
      <c r="E10562" s="135"/>
      <c r="F10562" s="135"/>
      <c r="G10562" s="135"/>
      <c r="H10562" s="135"/>
      <c r="I10562" s="135"/>
    </row>
    <row r="10563" spans="5:9" x14ac:dyDescent="0.25">
      <c r="E10563" s="135"/>
      <c r="F10563" s="135"/>
      <c r="G10563" s="135"/>
      <c r="H10563" s="135"/>
      <c r="I10563" s="135"/>
    </row>
    <row r="10564" spans="5:9" x14ac:dyDescent="0.25">
      <c r="E10564" s="135"/>
      <c r="F10564" s="135"/>
      <c r="G10564" s="135"/>
      <c r="H10564" s="135"/>
      <c r="I10564" s="135"/>
    </row>
    <row r="10565" spans="5:9" x14ac:dyDescent="0.25">
      <c r="E10565" s="135"/>
      <c r="F10565" s="135"/>
      <c r="G10565" s="135"/>
      <c r="H10565" s="135"/>
      <c r="I10565" s="135"/>
    </row>
    <row r="10566" spans="5:9" x14ac:dyDescent="0.25">
      <c r="E10566" s="135"/>
      <c r="F10566" s="135"/>
      <c r="G10566" s="135"/>
      <c r="H10566" s="135"/>
      <c r="I10566" s="135"/>
    </row>
    <row r="10567" spans="5:9" x14ac:dyDescent="0.25">
      <c r="E10567" s="135"/>
      <c r="F10567" s="135"/>
      <c r="G10567" s="135"/>
      <c r="H10567" s="135"/>
      <c r="I10567" s="135"/>
    </row>
    <row r="10568" spans="5:9" x14ac:dyDescent="0.25">
      <c r="E10568" s="135"/>
      <c r="F10568" s="135"/>
      <c r="G10568" s="135"/>
      <c r="H10568" s="135"/>
      <c r="I10568" s="135"/>
    </row>
    <row r="10569" spans="5:9" x14ac:dyDescent="0.25">
      <c r="E10569" s="135"/>
      <c r="F10569" s="135"/>
      <c r="G10569" s="135"/>
      <c r="H10569" s="135"/>
      <c r="I10569" s="135"/>
    </row>
    <row r="10570" spans="5:9" x14ac:dyDescent="0.25">
      <c r="E10570" s="135"/>
      <c r="F10570" s="135"/>
      <c r="G10570" s="135"/>
      <c r="H10570" s="135"/>
      <c r="I10570" s="135"/>
    </row>
    <row r="10571" spans="5:9" x14ac:dyDescent="0.25">
      <c r="E10571" s="135"/>
      <c r="F10571" s="135"/>
      <c r="G10571" s="135"/>
      <c r="H10571" s="135"/>
      <c r="I10571" s="135"/>
    </row>
    <row r="10572" spans="5:9" x14ac:dyDescent="0.25">
      <c r="E10572" s="135"/>
      <c r="F10572" s="135"/>
      <c r="G10572" s="135"/>
      <c r="H10572" s="135"/>
      <c r="I10572" s="135"/>
    </row>
    <row r="10573" spans="5:9" x14ac:dyDescent="0.25">
      <c r="E10573" s="135"/>
      <c r="F10573" s="135"/>
      <c r="G10573" s="135"/>
      <c r="H10573" s="135"/>
      <c r="I10573" s="135"/>
    </row>
    <row r="10574" spans="5:9" x14ac:dyDescent="0.25">
      <c r="E10574" s="135"/>
      <c r="F10574" s="135"/>
      <c r="G10574" s="135"/>
      <c r="H10574" s="135"/>
      <c r="I10574" s="135"/>
    </row>
    <row r="10575" spans="5:9" x14ac:dyDescent="0.25">
      <c r="E10575" s="135"/>
      <c r="F10575" s="135"/>
      <c r="G10575" s="135"/>
      <c r="H10575" s="135"/>
      <c r="I10575" s="135"/>
    </row>
    <row r="10576" spans="5:9" x14ac:dyDescent="0.25">
      <c r="E10576" s="135"/>
      <c r="F10576" s="135"/>
      <c r="G10576" s="135"/>
      <c r="H10576" s="135"/>
      <c r="I10576" s="135"/>
    </row>
    <row r="10577" spans="5:9" x14ac:dyDescent="0.25">
      <c r="E10577" s="135"/>
      <c r="F10577" s="135"/>
      <c r="G10577" s="135"/>
      <c r="H10577" s="135"/>
      <c r="I10577" s="135"/>
    </row>
    <row r="10578" spans="5:9" x14ac:dyDescent="0.25">
      <c r="E10578" s="135"/>
      <c r="F10578" s="135"/>
      <c r="G10578" s="135"/>
      <c r="H10578" s="135"/>
      <c r="I10578" s="135"/>
    </row>
    <row r="10579" spans="5:9" x14ac:dyDescent="0.25">
      <c r="E10579" s="135"/>
      <c r="F10579" s="135"/>
      <c r="G10579" s="135"/>
      <c r="H10579" s="135"/>
      <c r="I10579" s="135"/>
    </row>
    <row r="10580" spans="5:9" x14ac:dyDescent="0.25">
      <c r="E10580" s="135"/>
      <c r="F10580" s="135"/>
      <c r="G10580" s="135"/>
      <c r="H10580" s="135"/>
      <c r="I10580" s="135"/>
    </row>
    <row r="10581" spans="5:9" x14ac:dyDescent="0.25">
      <c r="E10581" s="135"/>
      <c r="F10581" s="135"/>
      <c r="G10581" s="135"/>
      <c r="H10581" s="135"/>
      <c r="I10581" s="135"/>
    </row>
    <row r="10582" spans="5:9" x14ac:dyDescent="0.25">
      <c r="E10582" s="135"/>
      <c r="F10582" s="135"/>
      <c r="G10582" s="135"/>
      <c r="H10582" s="135"/>
      <c r="I10582" s="135"/>
    </row>
    <row r="10583" spans="5:9" x14ac:dyDescent="0.25">
      <c r="E10583" s="135"/>
      <c r="F10583" s="135"/>
      <c r="G10583" s="135"/>
      <c r="H10583" s="135"/>
      <c r="I10583" s="135"/>
    </row>
    <row r="10584" spans="5:9" x14ac:dyDescent="0.25">
      <c r="E10584" s="135"/>
      <c r="F10584" s="135"/>
      <c r="G10584" s="135"/>
      <c r="H10584" s="135"/>
      <c r="I10584" s="135"/>
    </row>
    <row r="10585" spans="5:9" x14ac:dyDescent="0.25">
      <c r="E10585" s="135"/>
      <c r="F10585" s="135"/>
      <c r="G10585" s="135"/>
      <c r="H10585" s="135"/>
      <c r="I10585" s="135"/>
    </row>
    <row r="10586" spans="5:9" x14ac:dyDescent="0.25">
      <c r="E10586" s="135"/>
      <c r="F10586" s="135"/>
      <c r="G10586" s="135"/>
      <c r="H10586" s="135"/>
      <c r="I10586" s="135"/>
    </row>
    <row r="10587" spans="5:9" x14ac:dyDescent="0.25">
      <c r="E10587" s="135"/>
      <c r="F10587" s="135"/>
      <c r="G10587" s="135"/>
      <c r="H10587" s="135"/>
      <c r="I10587" s="135"/>
    </row>
    <row r="10588" spans="5:9" x14ac:dyDescent="0.25">
      <c r="E10588" s="135"/>
      <c r="F10588" s="135"/>
      <c r="G10588" s="135"/>
      <c r="H10588" s="135"/>
      <c r="I10588" s="135"/>
    </row>
    <row r="10589" spans="5:9" x14ac:dyDescent="0.25">
      <c r="E10589" s="135"/>
      <c r="F10589" s="135"/>
      <c r="G10589" s="135"/>
      <c r="H10589" s="135"/>
      <c r="I10589" s="135"/>
    </row>
    <row r="10590" spans="5:9" x14ac:dyDescent="0.25">
      <c r="E10590" s="135"/>
      <c r="F10590" s="135"/>
      <c r="G10590" s="135"/>
      <c r="H10590" s="135"/>
      <c r="I10590" s="135"/>
    </row>
    <row r="10591" spans="5:9" x14ac:dyDescent="0.25">
      <c r="E10591" s="135"/>
      <c r="F10591" s="135"/>
      <c r="G10591" s="135"/>
      <c r="H10591" s="135"/>
      <c r="I10591" s="135"/>
    </row>
    <row r="10592" spans="5:9" x14ac:dyDescent="0.25">
      <c r="E10592" s="135"/>
      <c r="F10592" s="135"/>
      <c r="G10592" s="135"/>
      <c r="H10592" s="135"/>
      <c r="I10592" s="135"/>
    </row>
    <row r="10593" spans="5:9" x14ac:dyDescent="0.25">
      <c r="E10593" s="135"/>
      <c r="F10593" s="135"/>
      <c r="G10593" s="135"/>
      <c r="H10593" s="135"/>
      <c r="I10593" s="135"/>
    </row>
    <row r="10594" spans="5:9" x14ac:dyDescent="0.25">
      <c r="E10594" s="135"/>
      <c r="F10594" s="135"/>
      <c r="G10594" s="135"/>
      <c r="H10594" s="135"/>
      <c r="I10594" s="135"/>
    </row>
    <row r="10595" spans="5:9" x14ac:dyDescent="0.25">
      <c r="E10595" s="135"/>
      <c r="F10595" s="135"/>
      <c r="G10595" s="135"/>
      <c r="H10595" s="135"/>
      <c r="I10595" s="135"/>
    </row>
    <row r="10596" spans="5:9" x14ac:dyDescent="0.25">
      <c r="E10596" s="135"/>
      <c r="F10596" s="135"/>
      <c r="G10596" s="135"/>
      <c r="H10596" s="135"/>
      <c r="I10596" s="135"/>
    </row>
    <row r="10597" spans="5:9" x14ac:dyDescent="0.25">
      <c r="E10597" s="135"/>
      <c r="F10597" s="135"/>
      <c r="G10597" s="135"/>
      <c r="H10597" s="135"/>
      <c r="I10597" s="135"/>
    </row>
    <row r="10598" spans="5:9" x14ac:dyDescent="0.25">
      <c r="E10598" s="135"/>
      <c r="F10598" s="135"/>
      <c r="G10598" s="135"/>
      <c r="H10598" s="135"/>
      <c r="I10598" s="135"/>
    </row>
    <row r="10599" spans="5:9" x14ac:dyDescent="0.25">
      <c r="E10599" s="135"/>
      <c r="F10599" s="135"/>
      <c r="G10599" s="135"/>
      <c r="H10599" s="135"/>
      <c r="I10599" s="135"/>
    </row>
    <row r="10600" spans="5:9" x14ac:dyDescent="0.25">
      <c r="E10600" s="135"/>
      <c r="F10600" s="135"/>
      <c r="G10600" s="135"/>
      <c r="H10600" s="135"/>
      <c r="I10600" s="135"/>
    </row>
    <row r="10601" spans="5:9" x14ac:dyDescent="0.25">
      <c r="E10601" s="135"/>
      <c r="F10601" s="135"/>
      <c r="G10601" s="135"/>
      <c r="H10601" s="135"/>
      <c r="I10601" s="135"/>
    </row>
    <row r="10602" spans="5:9" x14ac:dyDescent="0.25">
      <c r="E10602" s="135"/>
      <c r="F10602" s="135"/>
      <c r="G10602" s="135"/>
      <c r="H10602" s="135"/>
      <c r="I10602" s="135"/>
    </row>
    <row r="10603" spans="5:9" x14ac:dyDescent="0.25">
      <c r="E10603" s="135"/>
      <c r="F10603" s="135"/>
      <c r="G10603" s="135"/>
      <c r="H10603" s="135"/>
      <c r="I10603" s="135"/>
    </row>
    <row r="10604" spans="5:9" x14ac:dyDescent="0.25">
      <c r="E10604" s="135"/>
      <c r="F10604" s="135"/>
      <c r="G10604" s="135"/>
      <c r="H10604" s="135"/>
      <c r="I10604" s="135"/>
    </row>
    <row r="10605" spans="5:9" x14ac:dyDescent="0.25">
      <c r="E10605" s="135"/>
      <c r="F10605" s="135"/>
      <c r="G10605" s="135"/>
      <c r="H10605" s="135"/>
      <c r="I10605" s="135"/>
    </row>
    <row r="10606" spans="5:9" x14ac:dyDescent="0.25">
      <c r="E10606" s="135"/>
      <c r="F10606" s="135"/>
      <c r="G10606" s="135"/>
      <c r="H10606" s="135"/>
      <c r="I10606" s="135"/>
    </row>
    <row r="10607" spans="5:9" x14ac:dyDescent="0.25">
      <c r="E10607" s="135"/>
      <c r="F10607" s="135"/>
      <c r="G10607" s="135"/>
      <c r="H10607" s="135"/>
      <c r="I10607" s="135"/>
    </row>
    <row r="10608" spans="5:9" x14ac:dyDescent="0.25">
      <c r="E10608" s="135"/>
      <c r="F10608" s="135"/>
      <c r="G10608" s="135"/>
      <c r="H10608" s="135"/>
      <c r="I10608" s="135"/>
    </row>
    <row r="10609" spans="5:9" x14ac:dyDescent="0.25">
      <c r="E10609" s="135"/>
      <c r="F10609" s="135"/>
      <c r="G10609" s="135"/>
      <c r="H10609" s="135"/>
      <c r="I10609" s="135"/>
    </row>
    <row r="10610" spans="5:9" x14ac:dyDescent="0.25">
      <c r="E10610" s="135"/>
      <c r="F10610" s="135"/>
      <c r="G10610" s="135"/>
      <c r="H10610" s="135"/>
      <c r="I10610" s="135"/>
    </row>
    <row r="10611" spans="5:9" x14ac:dyDescent="0.25">
      <c r="E10611" s="135"/>
      <c r="F10611" s="135"/>
      <c r="G10611" s="135"/>
      <c r="H10611" s="135"/>
      <c r="I10611" s="135"/>
    </row>
    <row r="10612" spans="5:9" x14ac:dyDescent="0.25">
      <c r="E10612" s="135"/>
      <c r="F10612" s="135"/>
      <c r="G10612" s="135"/>
      <c r="H10612" s="135"/>
      <c r="I10612" s="135"/>
    </row>
    <row r="10613" spans="5:9" x14ac:dyDescent="0.25">
      <c r="E10613" s="135"/>
      <c r="F10613" s="135"/>
      <c r="G10613" s="135"/>
      <c r="H10613" s="135"/>
      <c r="I10613" s="135"/>
    </row>
    <row r="10614" spans="5:9" x14ac:dyDescent="0.25">
      <c r="E10614" s="135"/>
      <c r="F10614" s="135"/>
      <c r="G10614" s="135"/>
      <c r="H10614" s="135"/>
      <c r="I10614" s="135"/>
    </row>
    <row r="10615" spans="5:9" x14ac:dyDescent="0.25">
      <c r="E10615" s="135"/>
      <c r="F10615" s="135"/>
      <c r="G10615" s="135"/>
      <c r="H10615" s="135"/>
      <c r="I10615" s="135"/>
    </row>
    <row r="10616" spans="5:9" x14ac:dyDescent="0.25">
      <c r="E10616" s="135"/>
      <c r="F10616" s="135"/>
      <c r="G10616" s="135"/>
      <c r="H10616" s="135"/>
      <c r="I10616" s="135"/>
    </row>
    <row r="10617" spans="5:9" x14ac:dyDescent="0.25">
      <c r="E10617" s="135"/>
      <c r="F10617" s="135"/>
      <c r="G10617" s="135"/>
      <c r="H10617" s="135"/>
      <c r="I10617" s="135"/>
    </row>
    <row r="10618" spans="5:9" x14ac:dyDescent="0.25">
      <c r="E10618" s="135"/>
      <c r="F10618" s="135"/>
      <c r="G10618" s="135"/>
      <c r="H10618" s="135"/>
      <c r="I10618" s="135"/>
    </row>
    <row r="10619" spans="5:9" x14ac:dyDescent="0.25">
      <c r="E10619" s="135"/>
      <c r="F10619" s="135"/>
      <c r="G10619" s="135"/>
      <c r="H10619" s="135"/>
      <c r="I10619" s="135"/>
    </row>
    <row r="10620" spans="5:9" x14ac:dyDescent="0.25">
      <c r="E10620" s="135"/>
      <c r="F10620" s="135"/>
      <c r="G10620" s="135"/>
      <c r="H10620" s="135"/>
      <c r="I10620" s="135"/>
    </row>
    <row r="10621" spans="5:9" x14ac:dyDescent="0.25">
      <c r="E10621" s="135"/>
      <c r="F10621" s="135"/>
      <c r="G10621" s="135"/>
      <c r="H10621" s="135"/>
      <c r="I10621" s="135"/>
    </row>
    <row r="10622" spans="5:9" x14ac:dyDescent="0.25">
      <c r="E10622" s="135"/>
      <c r="F10622" s="135"/>
      <c r="G10622" s="135"/>
      <c r="H10622" s="135"/>
      <c r="I10622" s="135"/>
    </row>
    <row r="10623" spans="5:9" x14ac:dyDescent="0.25">
      <c r="E10623" s="135"/>
      <c r="F10623" s="135"/>
      <c r="G10623" s="135"/>
      <c r="H10623" s="135"/>
      <c r="I10623" s="135"/>
    </row>
    <row r="10624" spans="5:9" x14ac:dyDescent="0.25">
      <c r="E10624" s="135"/>
      <c r="F10624" s="135"/>
      <c r="G10624" s="135"/>
      <c r="H10624" s="135"/>
      <c r="I10624" s="135"/>
    </row>
    <row r="10625" spans="5:9" x14ac:dyDescent="0.25">
      <c r="E10625" s="135"/>
      <c r="F10625" s="135"/>
      <c r="G10625" s="135"/>
      <c r="H10625" s="135"/>
      <c r="I10625" s="135"/>
    </row>
    <row r="10626" spans="5:9" x14ac:dyDescent="0.25">
      <c r="E10626" s="135"/>
      <c r="F10626" s="135"/>
      <c r="G10626" s="135"/>
      <c r="H10626" s="135"/>
      <c r="I10626" s="135"/>
    </row>
    <row r="10627" spans="5:9" x14ac:dyDescent="0.25">
      <c r="E10627" s="135"/>
      <c r="F10627" s="135"/>
      <c r="G10627" s="135"/>
      <c r="H10627" s="135"/>
      <c r="I10627" s="135"/>
    </row>
    <row r="10628" spans="5:9" x14ac:dyDescent="0.25">
      <c r="E10628" s="135"/>
      <c r="F10628" s="135"/>
      <c r="G10628" s="135"/>
      <c r="H10628" s="135"/>
      <c r="I10628" s="135"/>
    </row>
    <row r="10629" spans="5:9" x14ac:dyDescent="0.25">
      <c r="E10629" s="135"/>
      <c r="F10629" s="135"/>
      <c r="G10629" s="135"/>
      <c r="H10629" s="135"/>
      <c r="I10629" s="135"/>
    </row>
    <row r="10630" spans="5:9" x14ac:dyDescent="0.25">
      <c r="E10630" s="135"/>
      <c r="F10630" s="135"/>
      <c r="G10630" s="135"/>
      <c r="H10630" s="135"/>
      <c r="I10630" s="135"/>
    </row>
    <row r="10631" spans="5:9" x14ac:dyDescent="0.25">
      <c r="E10631" s="135"/>
      <c r="F10631" s="135"/>
      <c r="G10631" s="135"/>
      <c r="H10631" s="135"/>
      <c r="I10631" s="135"/>
    </row>
    <row r="10632" spans="5:9" x14ac:dyDescent="0.25">
      <c r="E10632" s="135"/>
      <c r="F10632" s="135"/>
      <c r="G10632" s="135"/>
      <c r="H10632" s="135"/>
      <c r="I10632" s="135"/>
    </row>
    <row r="10633" spans="5:9" x14ac:dyDescent="0.25">
      <c r="E10633" s="135"/>
      <c r="F10633" s="135"/>
      <c r="G10633" s="135"/>
      <c r="H10633" s="135"/>
      <c r="I10633" s="135"/>
    </row>
    <row r="10634" spans="5:9" x14ac:dyDescent="0.25">
      <c r="E10634" s="135"/>
      <c r="F10634" s="135"/>
      <c r="G10634" s="135"/>
      <c r="H10634" s="135"/>
      <c r="I10634" s="135"/>
    </row>
    <row r="10635" spans="5:9" x14ac:dyDescent="0.25">
      <c r="E10635" s="135"/>
      <c r="F10635" s="135"/>
      <c r="G10635" s="135"/>
      <c r="H10635" s="135"/>
      <c r="I10635" s="135"/>
    </row>
    <row r="10636" spans="5:9" x14ac:dyDescent="0.25">
      <c r="E10636" s="135"/>
      <c r="F10636" s="135"/>
      <c r="G10636" s="135"/>
      <c r="H10636" s="135"/>
      <c r="I10636" s="135"/>
    </row>
    <row r="10637" spans="5:9" x14ac:dyDescent="0.25">
      <c r="E10637" s="135"/>
      <c r="F10637" s="135"/>
      <c r="G10637" s="135"/>
      <c r="H10637" s="135"/>
      <c r="I10637" s="135"/>
    </row>
    <row r="10638" spans="5:9" x14ac:dyDescent="0.25">
      <c r="E10638" s="135"/>
      <c r="F10638" s="135"/>
      <c r="G10638" s="135"/>
      <c r="H10638" s="135"/>
      <c r="I10638" s="135"/>
    </row>
    <row r="10639" spans="5:9" x14ac:dyDescent="0.25">
      <c r="E10639" s="135"/>
      <c r="F10639" s="135"/>
      <c r="G10639" s="135"/>
      <c r="H10639" s="135"/>
      <c r="I10639" s="135"/>
    </row>
    <row r="10640" spans="5:9" x14ac:dyDescent="0.25">
      <c r="E10640" s="135"/>
      <c r="F10640" s="135"/>
      <c r="G10640" s="135"/>
      <c r="H10640" s="135"/>
      <c r="I10640" s="135"/>
    </row>
    <row r="10641" spans="5:9" x14ac:dyDescent="0.25">
      <c r="E10641" s="135"/>
      <c r="F10641" s="135"/>
      <c r="G10641" s="135"/>
      <c r="H10641" s="135"/>
      <c r="I10641" s="135"/>
    </row>
    <row r="10642" spans="5:9" x14ac:dyDescent="0.25">
      <c r="E10642" s="135"/>
      <c r="F10642" s="135"/>
      <c r="G10642" s="135"/>
      <c r="H10642" s="135"/>
      <c r="I10642" s="135"/>
    </row>
    <row r="10643" spans="5:9" x14ac:dyDescent="0.25">
      <c r="E10643" s="135"/>
      <c r="F10643" s="135"/>
      <c r="G10643" s="135"/>
      <c r="H10643" s="135"/>
      <c r="I10643" s="135"/>
    </row>
    <row r="10644" spans="5:9" x14ac:dyDescent="0.25">
      <c r="E10644" s="135"/>
      <c r="F10644" s="135"/>
      <c r="G10644" s="135"/>
      <c r="H10644" s="135"/>
      <c r="I10644" s="135"/>
    </row>
    <row r="10645" spans="5:9" x14ac:dyDescent="0.25">
      <c r="E10645" s="135"/>
      <c r="F10645" s="135"/>
      <c r="G10645" s="135"/>
      <c r="H10645" s="135"/>
      <c r="I10645" s="135"/>
    </row>
    <row r="10646" spans="5:9" x14ac:dyDescent="0.25">
      <c r="E10646" s="135"/>
      <c r="F10646" s="135"/>
      <c r="G10646" s="135"/>
      <c r="H10646" s="135"/>
      <c r="I10646" s="135"/>
    </row>
    <row r="10647" spans="5:9" x14ac:dyDescent="0.25">
      <c r="E10647" s="135"/>
      <c r="F10647" s="135"/>
      <c r="G10647" s="135"/>
      <c r="H10647" s="135"/>
      <c r="I10647" s="135"/>
    </row>
    <row r="10648" spans="5:9" x14ac:dyDescent="0.25">
      <c r="E10648" s="135"/>
      <c r="F10648" s="135"/>
      <c r="G10648" s="135"/>
      <c r="H10648" s="135"/>
      <c r="I10648" s="135"/>
    </row>
    <row r="10649" spans="5:9" x14ac:dyDescent="0.25">
      <c r="E10649" s="135"/>
      <c r="F10649" s="135"/>
      <c r="G10649" s="135"/>
      <c r="H10649" s="135"/>
      <c r="I10649" s="135"/>
    </row>
    <row r="10650" spans="5:9" x14ac:dyDescent="0.25">
      <c r="E10650" s="135"/>
      <c r="F10650" s="135"/>
      <c r="G10650" s="135"/>
      <c r="H10650" s="135"/>
      <c r="I10650" s="135"/>
    </row>
    <row r="10651" spans="5:9" x14ac:dyDescent="0.25">
      <c r="E10651" s="135"/>
      <c r="F10651" s="135"/>
      <c r="G10651" s="135"/>
      <c r="H10651" s="135"/>
      <c r="I10651" s="135"/>
    </row>
    <row r="10652" spans="5:9" x14ac:dyDescent="0.25">
      <c r="E10652" s="135"/>
      <c r="F10652" s="135"/>
      <c r="G10652" s="135"/>
      <c r="H10652" s="135"/>
      <c r="I10652" s="135"/>
    </row>
    <row r="10653" spans="5:9" x14ac:dyDescent="0.25">
      <c r="E10653" s="135"/>
      <c r="F10653" s="135"/>
      <c r="G10653" s="135"/>
      <c r="H10653" s="135"/>
      <c r="I10653" s="135"/>
    </row>
    <row r="10654" spans="5:9" x14ac:dyDescent="0.25">
      <c r="E10654" s="135"/>
      <c r="F10654" s="135"/>
      <c r="G10654" s="135"/>
      <c r="H10654" s="135"/>
      <c r="I10654" s="135"/>
    </row>
    <row r="10655" spans="5:9" x14ac:dyDescent="0.25">
      <c r="E10655" s="135"/>
      <c r="F10655" s="135"/>
      <c r="G10655" s="135"/>
      <c r="H10655" s="135"/>
      <c r="I10655" s="135"/>
    </row>
    <row r="10656" spans="5:9" x14ac:dyDescent="0.25">
      <c r="E10656" s="135"/>
      <c r="F10656" s="135"/>
      <c r="G10656" s="135"/>
      <c r="H10656" s="135"/>
      <c r="I10656" s="135"/>
    </row>
    <row r="10657" spans="5:9" x14ac:dyDescent="0.25">
      <c r="E10657" s="135"/>
      <c r="F10657" s="135"/>
      <c r="G10657" s="135"/>
      <c r="H10657" s="135"/>
      <c r="I10657" s="135"/>
    </row>
    <row r="10658" spans="5:9" x14ac:dyDescent="0.25">
      <c r="E10658" s="135"/>
      <c r="F10658" s="135"/>
      <c r="G10658" s="135"/>
      <c r="H10658" s="135"/>
      <c r="I10658" s="135"/>
    </row>
    <row r="10659" spans="5:9" x14ac:dyDescent="0.25">
      <c r="E10659" s="135"/>
      <c r="F10659" s="135"/>
      <c r="G10659" s="135"/>
      <c r="H10659" s="135"/>
      <c r="I10659" s="135"/>
    </row>
    <row r="10660" spans="5:9" x14ac:dyDescent="0.25">
      <c r="E10660" s="135"/>
      <c r="F10660" s="135"/>
      <c r="G10660" s="135"/>
      <c r="H10660" s="135"/>
      <c r="I10660" s="135"/>
    </row>
    <row r="10661" spans="5:9" x14ac:dyDescent="0.25">
      <c r="E10661" s="135"/>
      <c r="F10661" s="135"/>
      <c r="G10661" s="135"/>
      <c r="H10661" s="135"/>
      <c r="I10661" s="135"/>
    </row>
    <row r="10662" spans="5:9" x14ac:dyDescent="0.25">
      <c r="E10662" s="135"/>
      <c r="F10662" s="135"/>
      <c r="G10662" s="135"/>
      <c r="H10662" s="135"/>
      <c r="I10662" s="135"/>
    </row>
    <row r="10663" spans="5:9" x14ac:dyDescent="0.25">
      <c r="E10663" s="135"/>
      <c r="F10663" s="135"/>
      <c r="G10663" s="135"/>
      <c r="H10663" s="135"/>
      <c r="I10663" s="135"/>
    </row>
    <row r="10664" spans="5:9" x14ac:dyDescent="0.25">
      <c r="E10664" s="135"/>
      <c r="F10664" s="135"/>
      <c r="G10664" s="135"/>
      <c r="H10664" s="135"/>
      <c r="I10664" s="135"/>
    </row>
    <row r="10665" spans="5:9" x14ac:dyDescent="0.25">
      <c r="E10665" s="135"/>
      <c r="F10665" s="135"/>
      <c r="G10665" s="135"/>
      <c r="H10665" s="135"/>
      <c r="I10665" s="135"/>
    </row>
    <row r="10666" spans="5:9" x14ac:dyDescent="0.25">
      <c r="E10666" s="135"/>
      <c r="F10666" s="135"/>
      <c r="G10666" s="135"/>
      <c r="H10666" s="135"/>
      <c r="I10666" s="135"/>
    </row>
    <row r="10667" spans="5:9" x14ac:dyDescent="0.25">
      <c r="E10667" s="135"/>
      <c r="F10667" s="135"/>
      <c r="G10667" s="135"/>
      <c r="H10667" s="135"/>
      <c r="I10667" s="135"/>
    </row>
    <row r="10668" spans="5:9" x14ac:dyDescent="0.25">
      <c r="E10668" s="135"/>
      <c r="F10668" s="135"/>
      <c r="G10668" s="135"/>
      <c r="H10668" s="135"/>
      <c r="I10668" s="135"/>
    </row>
    <row r="10669" spans="5:9" x14ac:dyDescent="0.25">
      <c r="E10669" s="135"/>
      <c r="F10669" s="135"/>
      <c r="G10669" s="135"/>
      <c r="H10669" s="135"/>
      <c r="I10669" s="135"/>
    </row>
    <row r="10670" spans="5:9" x14ac:dyDescent="0.25">
      <c r="E10670" s="135"/>
      <c r="F10670" s="135"/>
      <c r="G10670" s="135"/>
      <c r="H10670" s="135"/>
      <c r="I10670" s="135"/>
    </row>
    <row r="10671" spans="5:9" x14ac:dyDescent="0.25">
      <c r="E10671" s="135"/>
      <c r="F10671" s="135"/>
      <c r="G10671" s="135"/>
      <c r="H10671" s="135"/>
      <c r="I10671" s="135"/>
    </row>
    <row r="10672" spans="5:9" x14ac:dyDescent="0.25">
      <c r="E10672" s="135"/>
      <c r="F10672" s="135"/>
      <c r="G10672" s="135"/>
      <c r="H10672" s="135"/>
      <c r="I10672" s="135"/>
    </row>
    <row r="10673" spans="5:9" x14ac:dyDescent="0.25">
      <c r="E10673" s="135"/>
      <c r="F10673" s="135"/>
      <c r="G10673" s="135"/>
      <c r="H10673" s="135"/>
      <c r="I10673" s="135"/>
    </row>
    <row r="10674" spans="5:9" x14ac:dyDescent="0.25">
      <c r="E10674" s="135"/>
      <c r="F10674" s="135"/>
      <c r="G10674" s="135"/>
      <c r="H10674" s="135"/>
      <c r="I10674" s="135"/>
    </row>
    <row r="10675" spans="5:9" x14ac:dyDescent="0.25">
      <c r="E10675" s="135"/>
      <c r="F10675" s="135"/>
      <c r="G10675" s="135"/>
      <c r="H10675" s="135"/>
      <c r="I10675" s="135"/>
    </row>
    <row r="10676" spans="5:9" x14ac:dyDescent="0.25">
      <c r="E10676" s="135"/>
      <c r="F10676" s="135"/>
      <c r="G10676" s="135"/>
      <c r="H10676" s="135"/>
      <c r="I10676" s="135"/>
    </row>
    <row r="10677" spans="5:9" x14ac:dyDescent="0.25">
      <c r="E10677" s="135"/>
      <c r="F10677" s="135"/>
      <c r="G10677" s="135"/>
      <c r="H10677" s="135"/>
      <c r="I10677" s="135"/>
    </row>
    <row r="10678" spans="5:9" x14ac:dyDescent="0.25">
      <c r="E10678" s="135"/>
      <c r="F10678" s="135"/>
      <c r="G10678" s="135"/>
      <c r="H10678" s="135"/>
      <c r="I10678" s="135"/>
    </row>
    <row r="10679" spans="5:9" x14ac:dyDescent="0.25">
      <c r="E10679" s="135"/>
      <c r="F10679" s="135"/>
      <c r="G10679" s="135"/>
      <c r="H10679" s="135"/>
      <c r="I10679" s="135"/>
    </row>
    <row r="10680" spans="5:9" x14ac:dyDescent="0.25">
      <c r="E10680" s="135"/>
      <c r="F10680" s="135"/>
      <c r="G10680" s="135"/>
      <c r="H10680" s="135"/>
      <c r="I10680" s="135"/>
    </row>
    <row r="10681" spans="5:9" x14ac:dyDescent="0.25">
      <c r="E10681" s="135"/>
      <c r="F10681" s="135"/>
      <c r="G10681" s="135"/>
      <c r="H10681" s="135"/>
      <c r="I10681" s="135"/>
    </row>
    <row r="10682" spans="5:9" x14ac:dyDescent="0.25">
      <c r="E10682" s="135"/>
      <c r="F10682" s="135"/>
      <c r="G10682" s="135"/>
      <c r="H10682" s="135"/>
      <c r="I10682" s="135"/>
    </row>
    <row r="10683" spans="5:9" x14ac:dyDescent="0.25">
      <c r="E10683" s="135"/>
      <c r="F10683" s="135"/>
      <c r="G10683" s="135"/>
      <c r="H10683" s="135"/>
      <c r="I10683" s="135"/>
    </row>
    <row r="10684" spans="5:9" x14ac:dyDescent="0.25">
      <c r="E10684" s="135"/>
      <c r="F10684" s="135"/>
      <c r="G10684" s="135"/>
      <c r="H10684" s="135"/>
      <c r="I10684" s="135"/>
    </row>
    <row r="10685" spans="5:9" x14ac:dyDescent="0.25">
      <c r="E10685" s="135"/>
      <c r="F10685" s="135"/>
      <c r="G10685" s="135"/>
      <c r="H10685" s="135"/>
      <c r="I10685" s="135"/>
    </row>
    <row r="10686" spans="5:9" x14ac:dyDescent="0.25">
      <c r="E10686" s="135"/>
      <c r="F10686" s="135"/>
      <c r="G10686" s="135"/>
      <c r="H10686" s="135"/>
      <c r="I10686" s="135"/>
    </row>
    <row r="10687" spans="5:9" x14ac:dyDescent="0.25">
      <c r="E10687" s="135"/>
      <c r="F10687" s="135"/>
      <c r="G10687" s="135"/>
      <c r="H10687" s="135"/>
      <c r="I10687" s="135"/>
    </row>
    <row r="10688" spans="5:9" x14ac:dyDescent="0.25">
      <c r="E10688" s="135"/>
      <c r="F10688" s="135"/>
      <c r="G10688" s="135"/>
      <c r="H10688" s="135"/>
      <c r="I10688" s="135"/>
    </row>
    <row r="10689" spans="5:9" x14ac:dyDescent="0.25">
      <c r="E10689" s="135"/>
      <c r="F10689" s="135"/>
      <c r="G10689" s="135"/>
      <c r="H10689" s="135"/>
      <c r="I10689" s="135"/>
    </row>
    <row r="10690" spans="5:9" x14ac:dyDescent="0.25">
      <c r="E10690" s="135"/>
      <c r="F10690" s="135"/>
      <c r="G10690" s="135"/>
      <c r="H10690" s="135"/>
      <c r="I10690" s="135"/>
    </row>
    <row r="10691" spans="5:9" x14ac:dyDescent="0.25">
      <c r="E10691" s="135"/>
      <c r="F10691" s="135"/>
      <c r="G10691" s="135"/>
      <c r="H10691" s="135"/>
      <c r="I10691" s="135"/>
    </row>
    <row r="10692" spans="5:9" x14ac:dyDescent="0.25">
      <c r="E10692" s="135"/>
      <c r="F10692" s="135"/>
      <c r="G10692" s="135"/>
      <c r="H10692" s="135"/>
      <c r="I10692" s="135"/>
    </row>
    <row r="10693" spans="5:9" x14ac:dyDescent="0.25">
      <c r="E10693" s="135"/>
      <c r="F10693" s="135"/>
      <c r="G10693" s="135"/>
      <c r="H10693" s="135"/>
      <c r="I10693" s="135"/>
    </row>
    <row r="10694" spans="5:9" x14ac:dyDescent="0.25">
      <c r="E10694" s="135"/>
      <c r="F10694" s="135"/>
      <c r="G10694" s="135"/>
      <c r="H10694" s="135"/>
      <c r="I10694" s="135"/>
    </row>
    <row r="10695" spans="5:9" x14ac:dyDescent="0.25">
      <c r="E10695" s="135"/>
      <c r="F10695" s="135"/>
      <c r="G10695" s="135"/>
      <c r="H10695" s="135"/>
      <c r="I10695" s="135"/>
    </row>
    <row r="10696" spans="5:9" x14ac:dyDescent="0.25">
      <c r="E10696" s="135"/>
      <c r="F10696" s="135"/>
      <c r="G10696" s="135"/>
      <c r="H10696" s="135"/>
      <c r="I10696" s="135"/>
    </row>
    <row r="10697" spans="5:9" x14ac:dyDescent="0.25">
      <c r="E10697" s="135"/>
      <c r="F10697" s="135"/>
      <c r="G10697" s="135"/>
      <c r="H10697" s="135"/>
      <c r="I10697" s="135"/>
    </row>
    <row r="10698" spans="5:9" x14ac:dyDescent="0.25">
      <c r="E10698" s="135"/>
      <c r="F10698" s="135"/>
      <c r="G10698" s="135"/>
      <c r="H10698" s="135"/>
      <c r="I10698" s="135"/>
    </row>
    <row r="10699" spans="5:9" x14ac:dyDescent="0.25">
      <c r="E10699" s="135"/>
      <c r="F10699" s="135"/>
      <c r="G10699" s="135"/>
      <c r="H10699" s="135"/>
      <c r="I10699" s="135"/>
    </row>
    <row r="10700" spans="5:9" x14ac:dyDescent="0.25">
      <c r="E10700" s="135"/>
      <c r="F10700" s="135"/>
      <c r="G10700" s="135"/>
      <c r="H10700" s="135"/>
      <c r="I10700" s="135"/>
    </row>
    <row r="10701" spans="5:9" x14ac:dyDescent="0.25">
      <c r="E10701" s="135"/>
      <c r="F10701" s="135"/>
      <c r="G10701" s="135"/>
      <c r="H10701" s="135"/>
      <c r="I10701" s="135"/>
    </row>
    <row r="10702" spans="5:9" x14ac:dyDescent="0.25">
      <c r="E10702" s="135"/>
      <c r="F10702" s="135"/>
      <c r="G10702" s="135"/>
      <c r="H10702" s="135"/>
      <c r="I10702" s="135"/>
    </row>
    <row r="10703" spans="5:9" x14ac:dyDescent="0.25">
      <c r="E10703" s="135"/>
      <c r="F10703" s="135"/>
      <c r="G10703" s="135"/>
      <c r="H10703" s="135"/>
      <c r="I10703" s="135"/>
    </row>
    <row r="10704" spans="5:9" x14ac:dyDescent="0.25">
      <c r="E10704" s="135"/>
      <c r="F10704" s="135"/>
      <c r="G10704" s="135"/>
      <c r="H10704" s="135"/>
      <c r="I10704" s="135"/>
    </row>
    <row r="10705" spans="5:9" x14ac:dyDescent="0.25">
      <c r="E10705" s="135"/>
      <c r="F10705" s="135"/>
      <c r="G10705" s="135"/>
      <c r="H10705" s="135"/>
      <c r="I10705" s="135"/>
    </row>
    <row r="10706" spans="5:9" x14ac:dyDescent="0.25">
      <c r="E10706" s="135"/>
      <c r="F10706" s="135"/>
      <c r="G10706" s="135"/>
      <c r="H10706" s="135"/>
      <c r="I10706" s="135"/>
    </row>
    <row r="10707" spans="5:9" x14ac:dyDescent="0.25">
      <c r="E10707" s="135"/>
      <c r="F10707" s="135"/>
      <c r="G10707" s="135"/>
      <c r="H10707" s="135"/>
      <c r="I10707" s="135"/>
    </row>
    <row r="10708" spans="5:9" x14ac:dyDescent="0.25">
      <c r="E10708" s="135"/>
      <c r="F10708" s="135"/>
      <c r="G10708" s="135"/>
      <c r="H10708" s="135"/>
      <c r="I10708" s="135"/>
    </row>
    <row r="10709" spans="5:9" x14ac:dyDescent="0.25">
      <c r="E10709" s="135"/>
      <c r="F10709" s="135"/>
      <c r="G10709" s="135"/>
      <c r="H10709" s="135"/>
      <c r="I10709" s="135"/>
    </row>
    <row r="10710" spans="5:9" x14ac:dyDescent="0.25">
      <c r="E10710" s="135"/>
      <c r="F10710" s="135"/>
      <c r="G10710" s="135"/>
      <c r="H10710" s="135"/>
      <c r="I10710" s="135"/>
    </row>
    <row r="10711" spans="5:9" x14ac:dyDescent="0.25">
      <c r="E10711" s="135"/>
      <c r="F10711" s="135"/>
      <c r="G10711" s="135"/>
      <c r="H10711" s="135"/>
      <c r="I10711" s="135"/>
    </row>
    <row r="10712" spans="5:9" x14ac:dyDescent="0.25">
      <c r="E10712" s="135"/>
      <c r="F10712" s="135"/>
      <c r="G10712" s="135"/>
      <c r="H10712" s="135"/>
      <c r="I10712" s="135"/>
    </row>
    <row r="10713" spans="5:9" x14ac:dyDescent="0.25">
      <c r="E10713" s="135"/>
      <c r="F10713" s="135"/>
      <c r="G10713" s="135"/>
      <c r="H10713" s="135"/>
      <c r="I10713" s="135"/>
    </row>
    <row r="10714" spans="5:9" x14ac:dyDescent="0.25">
      <c r="E10714" s="135"/>
      <c r="F10714" s="135"/>
      <c r="G10714" s="135"/>
      <c r="H10714" s="135"/>
      <c r="I10714" s="135"/>
    </row>
    <row r="10715" spans="5:9" x14ac:dyDescent="0.25">
      <c r="E10715" s="135"/>
      <c r="F10715" s="135"/>
      <c r="G10715" s="135"/>
      <c r="H10715" s="135"/>
      <c r="I10715" s="135"/>
    </row>
    <row r="10716" spans="5:9" x14ac:dyDescent="0.25">
      <c r="E10716" s="135"/>
      <c r="F10716" s="135"/>
      <c r="G10716" s="135"/>
      <c r="H10716" s="135"/>
      <c r="I10716" s="135"/>
    </row>
    <row r="10717" spans="5:9" x14ac:dyDescent="0.25">
      <c r="E10717" s="135"/>
      <c r="F10717" s="135"/>
      <c r="G10717" s="135"/>
      <c r="H10717" s="135"/>
      <c r="I10717" s="135"/>
    </row>
    <row r="10718" spans="5:9" x14ac:dyDescent="0.25">
      <c r="E10718" s="135"/>
      <c r="F10718" s="135"/>
      <c r="G10718" s="135"/>
      <c r="H10718" s="135"/>
      <c r="I10718" s="135"/>
    </row>
    <row r="10719" spans="5:9" x14ac:dyDescent="0.25">
      <c r="E10719" s="135"/>
      <c r="F10719" s="135"/>
      <c r="G10719" s="135"/>
      <c r="H10719" s="135"/>
      <c r="I10719" s="135"/>
    </row>
    <row r="10720" spans="5:9" x14ac:dyDescent="0.25">
      <c r="E10720" s="135"/>
      <c r="F10720" s="135"/>
      <c r="G10720" s="135"/>
      <c r="H10720" s="135"/>
      <c r="I10720" s="135"/>
    </row>
    <row r="10721" spans="5:9" x14ac:dyDescent="0.25">
      <c r="E10721" s="135"/>
      <c r="F10721" s="135"/>
      <c r="G10721" s="135"/>
      <c r="H10721" s="135"/>
      <c r="I10721" s="135"/>
    </row>
    <row r="10722" spans="5:9" x14ac:dyDescent="0.25">
      <c r="E10722" s="135"/>
      <c r="F10722" s="135"/>
      <c r="G10722" s="135"/>
      <c r="H10722" s="135"/>
      <c r="I10722" s="135"/>
    </row>
    <row r="10723" spans="5:9" x14ac:dyDescent="0.25">
      <c r="E10723" s="135"/>
      <c r="F10723" s="135"/>
      <c r="G10723" s="135"/>
      <c r="H10723" s="135"/>
      <c r="I10723" s="135"/>
    </row>
    <row r="10724" spans="5:9" x14ac:dyDescent="0.25">
      <c r="E10724" s="135"/>
      <c r="F10724" s="135"/>
      <c r="G10724" s="135"/>
      <c r="H10724" s="135"/>
      <c r="I10724" s="135"/>
    </row>
    <row r="10725" spans="5:9" x14ac:dyDescent="0.25">
      <c r="E10725" s="135"/>
      <c r="F10725" s="135"/>
      <c r="G10725" s="135"/>
      <c r="H10725" s="135"/>
      <c r="I10725" s="135"/>
    </row>
    <row r="10726" spans="5:9" x14ac:dyDescent="0.25">
      <c r="E10726" s="135"/>
      <c r="F10726" s="135"/>
      <c r="G10726" s="135"/>
      <c r="H10726" s="135"/>
      <c r="I10726" s="135"/>
    </row>
    <row r="10727" spans="5:9" x14ac:dyDescent="0.25">
      <c r="E10727" s="135"/>
      <c r="F10727" s="135"/>
      <c r="G10727" s="135"/>
      <c r="H10727" s="135"/>
      <c r="I10727" s="135"/>
    </row>
    <row r="10728" spans="5:9" x14ac:dyDescent="0.25">
      <c r="E10728" s="135"/>
      <c r="F10728" s="135"/>
      <c r="G10728" s="135"/>
      <c r="H10728" s="135"/>
      <c r="I10728" s="135"/>
    </row>
    <row r="10729" spans="5:9" x14ac:dyDescent="0.25">
      <c r="E10729" s="135"/>
      <c r="F10729" s="135"/>
      <c r="G10729" s="135"/>
      <c r="H10729" s="135"/>
      <c r="I10729" s="135"/>
    </row>
    <row r="10730" spans="5:9" x14ac:dyDescent="0.25">
      <c r="E10730" s="135"/>
      <c r="F10730" s="135"/>
      <c r="G10730" s="135"/>
      <c r="H10730" s="135"/>
      <c r="I10730" s="135"/>
    </row>
    <row r="10731" spans="5:9" x14ac:dyDescent="0.25">
      <c r="E10731" s="135"/>
      <c r="F10731" s="135"/>
      <c r="G10731" s="135"/>
      <c r="H10731" s="135"/>
      <c r="I10731" s="135"/>
    </row>
    <row r="10732" spans="5:9" x14ac:dyDescent="0.25">
      <c r="E10732" s="135"/>
      <c r="F10732" s="135"/>
      <c r="G10732" s="135"/>
      <c r="H10732" s="135"/>
      <c r="I10732" s="135"/>
    </row>
    <row r="10733" spans="5:9" x14ac:dyDescent="0.25">
      <c r="E10733" s="135"/>
      <c r="F10733" s="135"/>
      <c r="G10733" s="135"/>
      <c r="H10733" s="135"/>
      <c r="I10733" s="135"/>
    </row>
    <row r="10734" spans="5:9" x14ac:dyDescent="0.25">
      <c r="E10734" s="135"/>
      <c r="F10734" s="135"/>
      <c r="G10734" s="135"/>
      <c r="H10734" s="135"/>
      <c r="I10734" s="135"/>
    </row>
    <row r="10735" spans="5:9" x14ac:dyDescent="0.25">
      <c r="E10735" s="135"/>
      <c r="F10735" s="135"/>
      <c r="G10735" s="135"/>
      <c r="H10735" s="135"/>
      <c r="I10735" s="135"/>
    </row>
    <row r="10736" spans="5:9" x14ac:dyDescent="0.25">
      <c r="E10736" s="135"/>
      <c r="F10736" s="135"/>
      <c r="G10736" s="135"/>
      <c r="H10736" s="135"/>
      <c r="I10736" s="135"/>
    </row>
    <row r="10737" spans="5:9" x14ac:dyDescent="0.25">
      <c r="E10737" s="135"/>
      <c r="F10737" s="135"/>
      <c r="G10737" s="135"/>
      <c r="H10737" s="135"/>
      <c r="I10737" s="135"/>
    </row>
    <row r="10738" spans="5:9" x14ac:dyDescent="0.25">
      <c r="E10738" s="135"/>
      <c r="F10738" s="135"/>
      <c r="G10738" s="135"/>
      <c r="H10738" s="135"/>
      <c r="I10738" s="135"/>
    </row>
    <row r="10739" spans="5:9" x14ac:dyDescent="0.25">
      <c r="E10739" s="135"/>
      <c r="F10739" s="135"/>
      <c r="G10739" s="135"/>
      <c r="H10739" s="135"/>
      <c r="I10739" s="135"/>
    </row>
    <row r="10740" spans="5:9" x14ac:dyDescent="0.25">
      <c r="E10740" s="135"/>
      <c r="F10740" s="135"/>
      <c r="G10740" s="135"/>
      <c r="H10740" s="135"/>
      <c r="I10740" s="135"/>
    </row>
    <row r="10741" spans="5:9" x14ac:dyDescent="0.25">
      <c r="E10741" s="135"/>
      <c r="F10741" s="135"/>
      <c r="G10741" s="135"/>
      <c r="H10741" s="135"/>
      <c r="I10741" s="135"/>
    </row>
    <row r="10742" spans="5:9" x14ac:dyDescent="0.25">
      <c r="E10742" s="135"/>
      <c r="F10742" s="135"/>
      <c r="G10742" s="135"/>
      <c r="H10742" s="135"/>
      <c r="I10742" s="135"/>
    </row>
    <row r="10743" spans="5:9" x14ac:dyDescent="0.25">
      <c r="E10743" s="135"/>
      <c r="F10743" s="135"/>
      <c r="G10743" s="135"/>
      <c r="H10743" s="135"/>
      <c r="I10743" s="135"/>
    </row>
    <row r="10744" spans="5:9" x14ac:dyDescent="0.25">
      <c r="E10744" s="135"/>
      <c r="F10744" s="135"/>
      <c r="G10744" s="135"/>
      <c r="H10744" s="135"/>
      <c r="I10744" s="135"/>
    </row>
    <row r="10745" spans="5:9" x14ac:dyDescent="0.25">
      <c r="E10745" s="135"/>
      <c r="F10745" s="135"/>
      <c r="G10745" s="135"/>
      <c r="H10745" s="135"/>
      <c r="I10745" s="135"/>
    </row>
    <row r="10746" spans="5:9" x14ac:dyDescent="0.25">
      <c r="E10746" s="135"/>
      <c r="F10746" s="135"/>
      <c r="G10746" s="135"/>
      <c r="H10746" s="135"/>
      <c r="I10746" s="135"/>
    </row>
    <row r="10747" spans="5:9" x14ac:dyDescent="0.25">
      <c r="E10747" s="135"/>
      <c r="F10747" s="135"/>
      <c r="G10747" s="135"/>
      <c r="H10747" s="135"/>
      <c r="I10747" s="135"/>
    </row>
    <row r="10748" spans="5:9" x14ac:dyDescent="0.25">
      <c r="E10748" s="135"/>
      <c r="F10748" s="135"/>
      <c r="G10748" s="135"/>
      <c r="H10748" s="135"/>
      <c r="I10748" s="135"/>
    </row>
    <row r="10749" spans="5:9" x14ac:dyDescent="0.25">
      <c r="E10749" s="135"/>
      <c r="F10749" s="135"/>
      <c r="G10749" s="135"/>
      <c r="H10749" s="135"/>
      <c r="I10749" s="135"/>
    </row>
    <row r="10750" spans="5:9" x14ac:dyDescent="0.25">
      <c r="E10750" s="135"/>
      <c r="F10750" s="135"/>
      <c r="G10750" s="135"/>
      <c r="H10750" s="135"/>
      <c r="I10750" s="135"/>
    </row>
    <row r="10751" spans="5:9" x14ac:dyDescent="0.25">
      <c r="E10751" s="135"/>
      <c r="F10751" s="135"/>
      <c r="G10751" s="135"/>
      <c r="H10751" s="135"/>
      <c r="I10751" s="135"/>
    </row>
    <row r="10752" spans="5:9" x14ac:dyDescent="0.25">
      <c r="E10752" s="135"/>
      <c r="F10752" s="135"/>
      <c r="G10752" s="135"/>
      <c r="H10752" s="135"/>
      <c r="I10752" s="135"/>
    </row>
    <row r="10753" spans="5:9" x14ac:dyDescent="0.25">
      <c r="E10753" s="135"/>
      <c r="F10753" s="135"/>
      <c r="G10753" s="135"/>
      <c r="H10753" s="135"/>
      <c r="I10753" s="135"/>
    </row>
    <row r="10754" spans="5:9" x14ac:dyDescent="0.25">
      <c r="E10754" s="135"/>
      <c r="F10754" s="135"/>
      <c r="G10754" s="135"/>
      <c r="H10754" s="135"/>
      <c r="I10754" s="135"/>
    </row>
    <row r="10755" spans="5:9" x14ac:dyDescent="0.25">
      <c r="E10755" s="135"/>
      <c r="F10755" s="135"/>
      <c r="G10755" s="135"/>
      <c r="H10755" s="135"/>
      <c r="I10755" s="135"/>
    </row>
    <row r="10756" spans="5:9" x14ac:dyDescent="0.25">
      <c r="E10756" s="135"/>
      <c r="F10756" s="135"/>
      <c r="G10756" s="135"/>
      <c r="H10756" s="135"/>
      <c r="I10756" s="135"/>
    </row>
    <row r="10757" spans="5:9" x14ac:dyDescent="0.25">
      <c r="E10757" s="135"/>
      <c r="F10757" s="135"/>
      <c r="G10757" s="135"/>
      <c r="H10757" s="135"/>
      <c r="I10757" s="135"/>
    </row>
    <row r="10758" spans="5:9" x14ac:dyDescent="0.25">
      <c r="E10758" s="135"/>
      <c r="F10758" s="135"/>
      <c r="G10758" s="135"/>
      <c r="H10758" s="135"/>
      <c r="I10758" s="135"/>
    </row>
    <row r="10759" spans="5:9" x14ac:dyDescent="0.25">
      <c r="E10759" s="135"/>
      <c r="F10759" s="135"/>
      <c r="G10759" s="135"/>
      <c r="H10759" s="135"/>
      <c r="I10759" s="135"/>
    </row>
    <row r="10760" spans="5:9" x14ac:dyDescent="0.25">
      <c r="E10760" s="135"/>
      <c r="F10760" s="135"/>
      <c r="G10760" s="135"/>
      <c r="H10760" s="135"/>
      <c r="I10760" s="135"/>
    </row>
    <row r="10761" spans="5:9" x14ac:dyDescent="0.25">
      <c r="E10761" s="135"/>
      <c r="F10761" s="135"/>
      <c r="G10761" s="135"/>
      <c r="H10761" s="135"/>
      <c r="I10761" s="135"/>
    </row>
    <row r="10762" spans="5:9" x14ac:dyDescent="0.25">
      <c r="E10762" s="135"/>
      <c r="F10762" s="135"/>
      <c r="G10762" s="135"/>
      <c r="H10762" s="135"/>
      <c r="I10762" s="135"/>
    </row>
    <row r="10763" spans="5:9" x14ac:dyDescent="0.25">
      <c r="E10763" s="135"/>
      <c r="F10763" s="135"/>
      <c r="G10763" s="135"/>
      <c r="H10763" s="135"/>
      <c r="I10763" s="135"/>
    </row>
    <row r="10764" spans="5:9" x14ac:dyDescent="0.25">
      <c r="E10764" s="135"/>
      <c r="F10764" s="135"/>
      <c r="G10764" s="135"/>
      <c r="H10764" s="135"/>
      <c r="I10764" s="135"/>
    </row>
    <row r="10765" spans="5:9" x14ac:dyDescent="0.25">
      <c r="E10765" s="135"/>
      <c r="F10765" s="135"/>
      <c r="G10765" s="135"/>
      <c r="H10765" s="135"/>
      <c r="I10765" s="135"/>
    </row>
    <row r="10766" spans="5:9" x14ac:dyDescent="0.25">
      <c r="E10766" s="135"/>
      <c r="F10766" s="135"/>
      <c r="G10766" s="135"/>
      <c r="H10766" s="135"/>
      <c r="I10766" s="135"/>
    </row>
    <row r="10767" spans="5:9" x14ac:dyDescent="0.25">
      <c r="E10767" s="135"/>
      <c r="F10767" s="135"/>
      <c r="G10767" s="135"/>
      <c r="H10767" s="135"/>
      <c r="I10767" s="135"/>
    </row>
    <row r="10768" spans="5:9" x14ac:dyDescent="0.25">
      <c r="E10768" s="135"/>
      <c r="F10768" s="135"/>
      <c r="G10768" s="135"/>
      <c r="H10768" s="135"/>
      <c r="I10768" s="135"/>
    </row>
    <row r="10769" spans="5:9" x14ac:dyDescent="0.25">
      <c r="E10769" s="135"/>
      <c r="F10769" s="135"/>
      <c r="G10769" s="135"/>
      <c r="H10769" s="135"/>
      <c r="I10769" s="135"/>
    </row>
    <row r="10770" spans="5:9" x14ac:dyDescent="0.25">
      <c r="E10770" s="135"/>
      <c r="F10770" s="135"/>
      <c r="G10770" s="135"/>
      <c r="H10770" s="135"/>
      <c r="I10770" s="135"/>
    </row>
    <row r="10771" spans="5:9" x14ac:dyDescent="0.25">
      <c r="E10771" s="135"/>
      <c r="F10771" s="135"/>
      <c r="G10771" s="135"/>
      <c r="H10771" s="135"/>
      <c r="I10771" s="135"/>
    </row>
    <row r="10772" spans="5:9" x14ac:dyDescent="0.25">
      <c r="E10772" s="135"/>
      <c r="F10772" s="135"/>
      <c r="G10772" s="135"/>
      <c r="H10772" s="135"/>
      <c r="I10772" s="135"/>
    </row>
    <row r="10773" spans="5:9" x14ac:dyDescent="0.25">
      <c r="E10773" s="135"/>
      <c r="F10773" s="135"/>
      <c r="G10773" s="135"/>
      <c r="H10773" s="135"/>
      <c r="I10773" s="135"/>
    </row>
    <row r="10774" spans="5:9" x14ac:dyDescent="0.25">
      <c r="E10774" s="135"/>
      <c r="F10774" s="135"/>
      <c r="G10774" s="135"/>
      <c r="H10774" s="135"/>
      <c r="I10774" s="135"/>
    </row>
    <row r="10775" spans="5:9" x14ac:dyDescent="0.25">
      <c r="E10775" s="135"/>
      <c r="F10775" s="135"/>
      <c r="G10775" s="135"/>
      <c r="H10775" s="135"/>
      <c r="I10775" s="135"/>
    </row>
    <row r="10776" spans="5:9" x14ac:dyDescent="0.25">
      <c r="E10776" s="135"/>
      <c r="F10776" s="135"/>
      <c r="G10776" s="135"/>
      <c r="H10776" s="135"/>
      <c r="I10776" s="135"/>
    </row>
    <row r="10777" spans="5:9" x14ac:dyDescent="0.25">
      <c r="E10777" s="135"/>
      <c r="F10777" s="135"/>
      <c r="G10777" s="135"/>
      <c r="H10777" s="135"/>
      <c r="I10777" s="135"/>
    </row>
    <row r="10778" spans="5:9" x14ac:dyDescent="0.25">
      <c r="E10778" s="135"/>
      <c r="F10778" s="135"/>
      <c r="G10778" s="135"/>
      <c r="H10778" s="135"/>
      <c r="I10778" s="135"/>
    </row>
    <row r="10779" spans="5:9" x14ac:dyDescent="0.25">
      <c r="E10779" s="135"/>
      <c r="F10779" s="135"/>
      <c r="G10779" s="135"/>
      <c r="H10779" s="135"/>
      <c r="I10779" s="135"/>
    </row>
    <row r="10780" spans="5:9" x14ac:dyDescent="0.25">
      <c r="E10780" s="135"/>
      <c r="F10780" s="135"/>
      <c r="G10780" s="135"/>
      <c r="H10780" s="135"/>
      <c r="I10780" s="135"/>
    </row>
    <row r="10781" spans="5:9" x14ac:dyDescent="0.25">
      <c r="E10781" s="135"/>
      <c r="F10781" s="135"/>
      <c r="G10781" s="135"/>
      <c r="H10781" s="135"/>
      <c r="I10781" s="135"/>
    </row>
    <row r="10782" spans="5:9" x14ac:dyDescent="0.25">
      <c r="E10782" s="135"/>
      <c r="F10782" s="135"/>
      <c r="G10782" s="135"/>
      <c r="H10782" s="135"/>
      <c r="I10782" s="135"/>
    </row>
    <row r="10783" spans="5:9" x14ac:dyDescent="0.25">
      <c r="E10783" s="135"/>
      <c r="F10783" s="135"/>
      <c r="G10783" s="135"/>
      <c r="H10783" s="135"/>
      <c r="I10783" s="135"/>
    </row>
    <row r="10784" spans="5:9" x14ac:dyDescent="0.25">
      <c r="E10784" s="135"/>
      <c r="F10784" s="135"/>
      <c r="G10784" s="135"/>
      <c r="H10784" s="135"/>
      <c r="I10784" s="135"/>
    </row>
    <row r="10785" spans="5:9" x14ac:dyDescent="0.25">
      <c r="E10785" s="135"/>
      <c r="F10785" s="135"/>
      <c r="G10785" s="135"/>
      <c r="H10785" s="135"/>
      <c r="I10785" s="135"/>
    </row>
    <row r="10786" spans="5:9" x14ac:dyDescent="0.25">
      <c r="E10786" s="135"/>
      <c r="F10786" s="135"/>
      <c r="G10786" s="135"/>
      <c r="H10786" s="135"/>
      <c r="I10786" s="135"/>
    </row>
    <row r="10787" spans="5:9" x14ac:dyDescent="0.25">
      <c r="E10787" s="135"/>
      <c r="F10787" s="135"/>
      <c r="G10787" s="135"/>
      <c r="H10787" s="135"/>
      <c r="I10787" s="135"/>
    </row>
    <row r="10788" spans="5:9" x14ac:dyDescent="0.25">
      <c r="E10788" s="135"/>
      <c r="F10788" s="135"/>
      <c r="G10788" s="135"/>
      <c r="H10788" s="135"/>
      <c r="I10788" s="135"/>
    </row>
    <row r="10789" spans="5:9" x14ac:dyDescent="0.25">
      <c r="E10789" s="135"/>
      <c r="F10789" s="135"/>
      <c r="G10789" s="135"/>
      <c r="H10789" s="135"/>
      <c r="I10789" s="135"/>
    </row>
    <row r="10790" spans="5:9" x14ac:dyDescent="0.25">
      <c r="E10790" s="135"/>
      <c r="F10790" s="135"/>
      <c r="G10790" s="135"/>
      <c r="H10790" s="135"/>
      <c r="I10790" s="135"/>
    </row>
    <row r="10791" spans="5:9" x14ac:dyDescent="0.25">
      <c r="E10791" s="135"/>
      <c r="F10791" s="135"/>
      <c r="G10791" s="135"/>
      <c r="H10791" s="135"/>
      <c r="I10791" s="135"/>
    </row>
    <row r="10792" spans="5:9" x14ac:dyDescent="0.25">
      <c r="E10792" s="135"/>
      <c r="F10792" s="135"/>
      <c r="G10792" s="135"/>
      <c r="H10792" s="135"/>
      <c r="I10792" s="135"/>
    </row>
    <row r="10793" spans="5:9" x14ac:dyDescent="0.25">
      <c r="E10793" s="135"/>
      <c r="F10793" s="135"/>
      <c r="G10793" s="135"/>
      <c r="H10793" s="135"/>
      <c r="I10793" s="135"/>
    </row>
    <row r="10794" spans="5:9" x14ac:dyDescent="0.25">
      <c r="E10794" s="135"/>
      <c r="F10794" s="135"/>
      <c r="G10794" s="135"/>
      <c r="H10794" s="135"/>
      <c r="I10794" s="135"/>
    </row>
    <row r="10795" spans="5:9" x14ac:dyDescent="0.25">
      <c r="E10795" s="135"/>
      <c r="F10795" s="135"/>
      <c r="G10795" s="135"/>
      <c r="H10795" s="135"/>
      <c r="I10795" s="135"/>
    </row>
    <row r="10796" spans="5:9" x14ac:dyDescent="0.25">
      <c r="E10796" s="135"/>
      <c r="F10796" s="135"/>
      <c r="G10796" s="135"/>
      <c r="H10796" s="135"/>
      <c r="I10796" s="135"/>
    </row>
    <row r="10797" spans="5:9" x14ac:dyDescent="0.25">
      <c r="E10797" s="135"/>
      <c r="F10797" s="135"/>
      <c r="G10797" s="135"/>
      <c r="H10797" s="135"/>
      <c r="I10797" s="135"/>
    </row>
    <row r="10798" spans="5:9" x14ac:dyDescent="0.25">
      <c r="E10798" s="135"/>
      <c r="F10798" s="135"/>
      <c r="G10798" s="135"/>
      <c r="H10798" s="135"/>
      <c r="I10798" s="135"/>
    </row>
    <row r="10799" spans="5:9" x14ac:dyDescent="0.25">
      <c r="E10799" s="135"/>
      <c r="F10799" s="135"/>
      <c r="G10799" s="135"/>
      <c r="H10799" s="135"/>
      <c r="I10799" s="135"/>
    </row>
    <row r="10800" spans="5:9" x14ac:dyDescent="0.25">
      <c r="E10800" s="135"/>
      <c r="F10800" s="135"/>
      <c r="G10800" s="135"/>
      <c r="H10800" s="135"/>
      <c r="I10800" s="135"/>
    </row>
    <row r="10801" spans="5:9" x14ac:dyDescent="0.25">
      <c r="E10801" s="135"/>
      <c r="F10801" s="135"/>
      <c r="G10801" s="135"/>
      <c r="H10801" s="135"/>
      <c r="I10801" s="135"/>
    </row>
    <row r="10802" spans="5:9" x14ac:dyDescent="0.25">
      <c r="E10802" s="135"/>
      <c r="F10802" s="135"/>
      <c r="G10802" s="135"/>
      <c r="H10802" s="135"/>
      <c r="I10802" s="135"/>
    </row>
    <row r="10803" spans="5:9" x14ac:dyDescent="0.25">
      <c r="E10803" s="135"/>
      <c r="F10803" s="135"/>
      <c r="G10803" s="135"/>
      <c r="H10803" s="135"/>
      <c r="I10803" s="135"/>
    </row>
    <row r="10804" spans="5:9" x14ac:dyDescent="0.25">
      <c r="E10804" s="135"/>
      <c r="F10804" s="135"/>
      <c r="G10804" s="135"/>
      <c r="H10804" s="135"/>
      <c r="I10804" s="135"/>
    </row>
    <row r="10805" spans="5:9" x14ac:dyDescent="0.25">
      <c r="E10805" s="135"/>
      <c r="F10805" s="135"/>
      <c r="G10805" s="135"/>
      <c r="H10805" s="135"/>
      <c r="I10805" s="135"/>
    </row>
    <row r="10806" spans="5:9" x14ac:dyDescent="0.25">
      <c r="E10806" s="135"/>
      <c r="F10806" s="135"/>
      <c r="G10806" s="135"/>
      <c r="H10806" s="135"/>
      <c r="I10806" s="135"/>
    </row>
    <row r="10807" spans="5:9" x14ac:dyDescent="0.25">
      <c r="E10807" s="135"/>
      <c r="F10807" s="135"/>
      <c r="G10807" s="135"/>
      <c r="H10807" s="135"/>
      <c r="I10807" s="135"/>
    </row>
    <row r="10808" spans="5:9" x14ac:dyDescent="0.25">
      <c r="E10808" s="135"/>
      <c r="F10808" s="135"/>
      <c r="G10808" s="135"/>
      <c r="H10808" s="135"/>
      <c r="I10808" s="135"/>
    </row>
    <row r="10809" spans="5:9" x14ac:dyDescent="0.25">
      <c r="E10809" s="135"/>
      <c r="F10809" s="135"/>
      <c r="G10809" s="135"/>
      <c r="H10809" s="135"/>
      <c r="I10809" s="135"/>
    </row>
    <row r="10810" spans="5:9" x14ac:dyDescent="0.25">
      <c r="E10810" s="135"/>
      <c r="F10810" s="135"/>
      <c r="G10810" s="135"/>
      <c r="H10810" s="135"/>
      <c r="I10810" s="135"/>
    </row>
    <row r="10811" spans="5:9" x14ac:dyDescent="0.25">
      <c r="E10811" s="135"/>
      <c r="F10811" s="135"/>
      <c r="G10811" s="135"/>
      <c r="H10811" s="135"/>
      <c r="I10811" s="135"/>
    </row>
    <row r="10812" spans="5:9" x14ac:dyDescent="0.25">
      <c r="E10812" s="135"/>
      <c r="F10812" s="135"/>
      <c r="G10812" s="135"/>
      <c r="H10812" s="135"/>
      <c r="I10812" s="135"/>
    </row>
    <row r="10813" spans="5:9" x14ac:dyDescent="0.25">
      <c r="E10813" s="135"/>
      <c r="F10813" s="135"/>
      <c r="G10813" s="135"/>
      <c r="H10813" s="135"/>
      <c r="I10813" s="135"/>
    </row>
    <row r="10814" spans="5:9" x14ac:dyDescent="0.25">
      <c r="E10814" s="135"/>
      <c r="F10814" s="135"/>
      <c r="G10814" s="135"/>
      <c r="H10814" s="135"/>
      <c r="I10814" s="135"/>
    </row>
    <row r="10815" spans="5:9" x14ac:dyDescent="0.25">
      <c r="E10815" s="135"/>
      <c r="F10815" s="135"/>
      <c r="G10815" s="135"/>
      <c r="H10815" s="135"/>
      <c r="I10815" s="135"/>
    </row>
    <row r="10816" spans="5:9" x14ac:dyDescent="0.25">
      <c r="E10816" s="135"/>
      <c r="F10816" s="135"/>
      <c r="G10816" s="135"/>
      <c r="H10816" s="135"/>
      <c r="I10816" s="135"/>
    </row>
    <row r="10817" spans="5:9" x14ac:dyDescent="0.25">
      <c r="E10817" s="135"/>
      <c r="F10817" s="135"/>
      <c r="G10817" s="135"/>
      <c r="H10817" s="135"/>
      <c r="I10817" s="135"/>
    </row>
    <row r="10818" spans="5:9" x14ac:dyDescent="0.25">
      <c r="E10818" s="135"/>
      <c r="F10818" s="135"/>
      <c r="G10818" s="135"/>
      <c r="H10818" s="135"/>
      <c r="I10818" s="135"/>
    </row>
    <row r="10819" spans="5:9" x14ac:dyDescent="0.25">
      <c r="E10819" s="135"/>
      <c r="F10819" s="135"/>
      <c r="G10819" s="135"/>
      <c r="H10819" s="135"/>
      <c r="I10819" s="135"/>
    </row>
    <row r="10820" spans="5:9" x14ac:dyDescent="0.25">
      <c r="E10820" s="135"/>
      <c r="F10820" s="135"/>
      <c r="G10820" s="135"/>
      <c r="H10820" s="135"/>
      <c r="I10820" s="135"/>
    </row>
    <row r="10821" spans="5:9" x14ac:dyDescent="0.25">
      <c r="E10821" s="135"/>
      <c r="F10821" s="135"/>
      <c r="G10821" s="135"/>
      <c r="H10821" s="135"/>
      <c r="I10821" s="135"/>
    </row>
    <row r="10822" spans="5:9" x14ac:dyDescent="0.25">
      <c r="E10822" s="135"/>
      <c r="F10822" s="135"/>
      <c r="G10822" s="135"/>
      <c r="H10822" s="135"/>
      <c r="I10822" s="135"/>
    </row>
    <row r="10823" spans="5:9" x14ac:dyDescent="0.25">
      <c r="E10823" s="135"/>
      <c r="F10823" s="135"/>
      <c r="G10823" s="135"/>
      <c r="H10823" s="135"/>
      <c r="I10823" s="135"/>
    </row>
    <row r="10824" spans="5:9" x14ac:dyDescent="0.25">
      <c r="E10824" s="135"/>
      <c r="F10824" s="135"/>
      <c r="G10824" s="135"/>
      <c r="H10824" s="135"/>
      <c r="I10824" s="135"/>
    </row>
    <row r="10825" spans="5:9" x14ac:dyDescent="0.25">
      <c r="E10825" s="135"/>
      <c r="F10825" s="135"/>
      <c r="G10825" s="135"/>
      <c r="H10825" s="135"/>
      <c r="I10825" s="135"/>
    </row>
    <row r="10826" spans="5:9" x14ac:dyDescent="0.25">
      <c r="E10826" s="135"/>
      <c r="F10826" s="135"/>
      <c r="G10826" s="135"/>
      <c r="H10826" s="135"/>
      <c r="I10826" s="135"/>
    </row>
    <row r="10827" spans="5:9" x14ac:dyDescent="0.25">
      <c r="E10827" s="135"/>
      <c r="F10827" s="135"/>
      <c r="G10827" s="135"/>
      <c r="H10827" s="135"/>
      <c r="I10827" s="135"/>
    </row>
    <row r="10828" spans="5:9" x14ac:dyDescent="0.25">
      <c r="E10828" s="135"/>
      <c r="F10828" s="135"/>
      <c r="G10828" s="135"/>
      <c r="H10828" s="135"/>
      <c r="I10828" s="135"/>
    </row>
    <row r="10829" spans="5:9" x14ac:dyDescent="0.25">
      <c r="E10829" s="135"/>
      <c r="F10829" s="135"/>
      <c r="G10829" s="135"/>
      <c r="H10829" s="135"/>
      <c r="I10829" s="135"/>
    </row>
    <row r="10830" spans="5:9" x14ac:dyDescent="0.25">
      <c r="E10830" s="135"/>
      <c r="F10830" s="135"/>
      <c r="G10830" s="135"/>
      <c r="H10830" s="135"/>
      <c r="I10830" s="135"/>
    </row>
    <row r="10831" spans="5:9" x14ac:dyDescent="0.25">
      <c r="E10831" s="135"/>
      <c r="F10831" s="135"/>
      <c r="G10831" s="135"/>
      <c r="H10831" s="135"/>
      <c r="I10831" s="135"/>
    </row>
    <row r="10832" spans="5:9" x14ac:dyDescent="0.25">
      <c r="E10832" s="135"/>
      <c r="F10832" s="135"/>
      <c r="G10832" s="135"/>
      <c r="H10832" s="135"/>
      <c r="I10832" s="135"/>
    </row>
    <row r="10833" spans="5:9" x14ac:dyDescent="0.25">
      <c r="E10833" s="135"/>
      <c r="F10833" s="135"/>
      <c r="G10833" s="135"/>
      <c r="H10833" s="135"/>
      <c r="I10833" s="135"/>
    </row>
    <row r="10834" spans="5:9" x14ac:dyDescent="0.25">
      <c r="E10834" s="135"/>
      <c r="F10834" s="135"/>
      <c r="G10834" s="135"/>
      <c r="H10834" s="135"/>
      <c r="I10834" s="135"/>
    </row>
    <row r="10835" spans="5:9" x14ac:dyDescent="0.25">
      <c r="E10835" s="135"/>
      <c r="F10835" s="135"/>
      <c r="G10835" s="135"/>
      <c r="H10835" s="135"/>
      <c r="I10835" s="135"/>
    </row>
    <row r="10836" spans="5:9" x14ac:dyDescent="0.25">
      <c r="E10836" s="135"/>
      <c r="F10836" s="135"/>
      <c r="G10836" s="135"/>
      <c r="H10836" s="135"/>
      <c r="I10836" s="135"/>
    </row>
    <row r="10837" spans="5:9" x14ac:dyDescent="0.25">
      <c r="E10837" s="135"/>
      <c r="F10837" s="135"/>
      <c r="G10837" s="135"/>
      <c r="H10837" s="135"/>
      <c r="I10837" s="135"/>
    </row>
    <row r="10838" spans="5:9" x14ac:dyDescent="0.25">
      <c r="E10838" s="135"/>
      <c r="F10838" s="135"/>
      <c r="G10838" s="135"/>
      <c r="H10838" s="135"/>
      <c r="I10838" s="135"/>
    </row>
    <row r="10839" spans="5:9" x14ac:dyDescent="0.25">
      <c r="E10839" s="135"/>
      <c r="F10839" s="135"/>
      <c r="G10839" s="135"/>
      <c r="H10839" s="135"/>
      <c r="I10839" s="135"/>
    </row>
    <row r="10840" spans="5:9" x14ac:dyDescent="0.25">
      <c r="E10840" s="135"/>
      <c r="F10840" s="135"/>
      <c r="G10840" s="135"/>
      <c r="H10840" s="135"/>
      <c r="I10840" s="135"/>
    </row>
    <row r="10841" spans="5:9" x14ac:dyDescent="0.25">
      <c r="E10841" s="135"/>
      <c r="F10841" s="135"/>
      <c r="G10841" s="135"/>
      <c r="H10841" s="135"/>
      <c r="I10841" s="135"/>
    </row>
    <row r="10842" spans="5:9" x14ac:dyDescent="0.25">
      <c r="E10842" s="135"/>
      <c r="F10842" s="135"/>
      <c r="G10842" s="135"/>
      <c r="H10842" s="135"/>
      <c r="I10842" s="135"/>
    </row>
    <row r="10843" spans="5:9" x14ac:dyDescent="0.25">
      <c r="E10843" s="135"/>
      <c r="F10843" s="135"/>
      <c r="G10843" s="135"/>
      <c r="H10843" s="135"/>
      <c r="I10843" s="135"/>
    </row>
    <row r="10844" spans="5:9" x14ac:dyDescent="0.25">
      <c r="E10844" s="135"/>
      <c r="F10844" s="135"/>
      <c r="G10844" s="135"/>
      <c r="H10844" s="135"/>
      <c r="I10844" s="135"/>
    </row>
    <row r="10845" spans="5:9" x14ac:dyDescent="0.25">
      <c r="E10845" s="135"/>
      <c r="F10845" s="135"/>
      <c r="G10845" s="135"/>
      <c r="H10845" s="135"/>
      <c r="I10845" s="135"/>
    </row>
    <row r="10846" spans="5:9" x14ac:dyDescent="0.25">
      <c r="E10846" s="135"/>
      <c r="F10846" s="135"/>
      <c r="G10846" s="135"/>
      <c r="H10846" s="135"/>
      <c r="I10846" s="135"/>
    </row>
    <row r="10847" spans="5:9" x14ac:dyDescent="0.25">
      <c r="E10847" s="135"/>
      <c r="F10847" s="135"/>
      <c r="G10847" s="135"/>
      <c r="H10847" s="135"/>
      <c r="I10847" s="135"/>
    </row>
    <row r="10848" spans="5:9" x14ac:dyDescent="0.25">
      <c r="E10848" s="135"/>
      <c r="F10848" s="135"/>
      <c r="G10848" s="135"/>
      <c r="H10848" s="135"/>
      <c r="I10848" s="135"/>
    </row>
    <row r="10849" spans="5:9" x14ac:dyDescent="0.25">
      <c r="E10849" s="135"/>
      <c r="F10849" s="135"/>
      <c r="G10849" s="135"/>
      <c r="H10849" s="135"/>
      <c r="I10849" s="135"/>
    </row>
    <row r="10850" spans="5:9" x14ac:dyDescent="0.25">
      <c r="E10850" s="135"/>
      <c r="F10850" s="135"/>
      <c r="G10850" s="135"/>
      <c r="H10850" s="135"/>
      <c r="I10850" s="135"/>
    </row>
    <row r="10851" spans="5:9" x14ac:dyDescent="0.25">
      <c r="E10851" s="135"/>
      <c r="F10851" s="135"/>
      <c r="G10851" s="135"/>
      <c r="H10851" s="135"/>
      <c r="I10851" s="135"/>
    </row>
    <row r="10852" spans="5:9" x14ac:dyDescent="0.25">
      <c r="E10852" s="135"/>
      <c r="F10852" s="135"/>
      <c r="G10852" s="135"/>
      <c r="H10852" s="135"/>
      <c r="I10852" s="135"/>
    </row>
    <row r="10853" spans="5:9" x14ac:dyDescent="0.25">
      <c r="E10853" s="135"/>
      <c r="F10853" s="135"/>
      <c r="G10853" s="135"/>
      <c r="H10853" s="135"/>
      <c r="I10853" s="135"/>
    </row>
    <row r="10854" spans="5:9" x14ac:dyDescent="0.25">
      <c r="E10854" s="135"/>
      <c r="F10854" s="135"/>
      <c r="G10854" s="135"/>
      <c r="H10854" s="135"/>
      <c r="I10854" s="135"/>
    </row>
    <row r="10855" spans="5:9" x14ac:dyDescent="0.25">
      <c r="E10855" s="135"/>
      <c r="F10855" s="135"/>
      <c r="G10855" s="135"/>
      <c r="H10855" s="135"/>
      <c r="I10855" s="135"/>
    </row>
    <row r="10856" spans="5:9" x14ac:dyDescent="0.25">
      <c r="E10856" s="135"/>
      <c r="F10856" s="135"/>
      <c r="G10856" s="135"/>
      <c r="H10856" s="135"/>
      <c r="I10856" s="135"/>
    </row>
    <row r="10857" spans="5:9" x14ac:dyDescent="0.25">
      <c r="E10857" s="135"/>
      <c r="F10857" s="135"/>
      <c r="G10857" s="135"/>
      <c r="H10857" s="135"/>
      <c r="I10857" s="135"/>
    </row>
    <row r="10858" spans="5:9" x14ac:dyDescent="0.25">
      <c r="E10858" s="135"/>
      <c r="F10858" s="135"/>
      <c r="G10858" s="135"/>
      <c r="H10858" s="135"/>
      <c r="I10858" s="135"/>
    </row>
    <row r="10859" spans="5:9" x14ac:dyDescent="0.25">
      <c r="E10859" s="135"/>
      <c r="F10859" s="135"/>
      <c r="G10859" s="135"/>
      <c r="H10859" s="135"/>
      <c r="I10859" s="135"/>
    </row>
    <row r="10860" spans="5:9" x14ac:dyDescent="0.25">
      <c r="E10860" s="135"/>
      <c r="F10860" s="135"/>
      <c r="G10860" s="135"/>
      <c r="H10860" s="135"/>
      <c r="I10860" s="135"/>
    </row>
    <row r="10861" spans="5:9" x14ac:dyDescent="0.25">
      <c r="E10861" s="135"/>
      <c r="F10861" s="135"/>
      <c r="G10861" s="135"/>
      <c r="H10861" s="135"/>
      <c r="I10861" s="135"/>
    </row>
    <row r="10862" spans="5:9" x14ac:dyDescent="0.25">
      <c r="E10862" s="135"/>
      <c r="F10862" s="135"/>
      <c r="G10862" s="135"/>
      <c r="H10862" s="135"/>
      <c r="I10862" s="135"/>
    </row>
    <row r="10863" spans="5:9" x14ac:dyDescent="0.25">
      <c r="E10863" s="135"/>
      <c r="F10863" s="135"/>
      <c r="G10863" s="135"/>
      <c r="H10863" s="135"/>
      <c r="I10863" s="135"/>
    </row>
    <row r="10864" spans="5:9" x14ac:dyDescent="0.25">
      <c r="E10864" s="135"/>
      <c r="F10864" s="135"/>
      <c r="G10864" s="135"/>
      <c r="H10864" s="135"/>
      <c r="I10864" s="135"/>
    </row>
    <row r="10865" spans="5:9" x14ac:dyDescent="0.25">
      <c r="E10865" s="135"/>
      <c r="F10865" s="135"/>
      <c r="G10865" s="135"/>
      <c r="H10865" s="135"/>
      <c r="I10865" s="135"/>
    </row>
    <row r="10866" spans="5:9" x14ac:dyDescent="0.25">
      <c r="E10866" s="135"/>
      <c r="F10866" s="135"/>
      <c r="G10866" s="135"/>
      <c r="H10866" s="135"/>
      <c r="I10866" s="135"/>
    </row>
    <row r="10867" spans="5:9" x14ac:dyDescent="0.25">
      <c r="E10867" s="135"/>
      <c r="F10867" s="135"/>
      <c r="G10867" s="135"/>
      <c r="H10867" s="135"/>
      <c r="I10867" s="135"/>
    </row>
    <row r="10868" spans="5:9" x14ac:dyDescent="0.25">
      <c r="E10868" s="135"/>
      <c r="F10868" s="135"/>
      <c r="G10868" s="135"/>
      <c r="H10868" s="135"/>
      <c r="I10868" s="135"/>
    </row>
    <row r="10869" spans="5:9" x14ac:dyDescent="0.25">
      <c r="E10869" s="135"/>
      <c r="F10869" s="135"/>
      <c r="G10869" s="135"/>
      <c r="H10869" s="135"/>
      <c r="I10869" s="135"/>
    </row>
    <row r="10870" spans="5:9" x14ac:dyDescent="0.25">
      <c r="E10870" s="135"/>
      <c r="F10870" s="135"/>
      <c r="G10870" s="135"/>
      <c r="H10870" s="135"/>
      <c r="I10870" s="135"/>
    </row>
    <row r="10871" spans="5:9" x14ac:dyDescent="0.25">
      <c r="E10871" s="135"/>
      <c r="F10871" s="135"/>
      <c r="G10871" s="135"/>
      <c r="H10871" s="135"/>
      <c r="I10871" s="135"/>
    </row>
    <row r="10872" spans="5:9" x14ac:dyDescent="0.25">
      <c r="E10872" s="135"/>
      <c r="F10872" s="135"/>
      <c r="G10872" s="135"/>
      <c r="H10872" s="135"/>
      <c r="I10872" s="135"/>
    </row>
    <row r="10873" spans="5:9" x14ac:dyDescent="0.25">
      <c r="E10873" s="135"/>
      <c r="F10873" s="135"/>
      <c r="G10873" s="135"/>
      <c r="H10873" s="135"/>
      <c r="I10873" s="135"/>
    </row>
    <row r="10874" spans="5:9" x14ac:dyDescent="0.25">
      <c r="E10874" s="135"/>
      <c r="F10874" s="135"/>
      <c r="G10874" s="135"/>
      <c r="H10874" s="135"/>
      <c r="I10874" s="135"/>
    </row>
    <row r="10875" spans="5:9" x14ac:dyDescent="0.25">
      <c r="E10875" s="135"/>
      <c r="F10875" s="135"/>
      <c r="G10875" s="135"/>
      <c r="H10875" s="135"/>
      <c r="I10875" s="135"/>
    </row>
    <row r="10876" spans="5:9" x14ac:dyDescent="0.25">
      <c r="E10876" s="135"/>
      <c r="F10876" s="135"/>
      <c r="G10876" s="135"/>
      <c r="H10876" s="135"/>
      <c r="I10876" s="135"/>
    </row>
    <row r="10877" spans="5:9" x14ac:dyDescent="0.25">
      <c r="E10877" s="135"/>
      <c r="F10877" s="135"/>
      <c r="G10877" s="135"/>
      <c r="H10877" s="135"/>
      <c r="I10877" s="135"/>
    </row>
    <row r="10878" spans="5:9" x14ac:dyDescent="0.25">
      <c r="E10878" s="135"/>
      <c r="F10878" s="135"/>
      <c r="G10878" s="135"/>
      <c r="H10878" s="135"/>
      <c r="I10878" s="135"/>
    </row>
    <row r="10879" spans="5:9" x14ac:dyDescent="0.25">
      <c r="E10879" s="135"/>
      <c r="F10879" s="135"/>
      <c r="G10879" s="135"/>
      <c r="H10879" s="135"/>
      <c r="I10879" s="135"/>
    </row>
    <row r="10880" spans="5:9" x14ac:dyDescent="0.25">
      <c r="E10880" s="135"/>
      <c r="F10880" s="135"/>
      <c r="G10880" s="135"/>
      <c r="H10880" s="135"/>
      <c r="I10880" s="135"/>
    </row>
    <row r="10881" spans="5:9" x14ac:dyDescent="0.25">
      <c r="E10881" s="135"/>
      <c r="F10881" s="135"/>
      <c r="G10881" s="135"/>
      <c r="H10881" s="135"/>
      <c r="I10881" s="135"/>
    </row>
    <row r="10882" spans="5:9" x14ac:dyDescent="0.25">
      <c r="E10882" s="135"/>
      <c r="F10882" s="135"/>
      <c r="G10882" s="135"/>
      <c r="H10882" s="135"/>
      <c r="I10882" s="135"/>
    </row>
    <row r="10883" spans="5:9" x14ac:dyDescent="0.25">
      <c r="E10883" s="135"/>
      <c r="F10883" s="135"/>
      <c r="G10883" s="135"/>
      <c r="H10883" s="135"/>
      <c r="I10883" s="135"/>
    </row>
    <row r="10884" spans="5:9" x14ac:dyDescent="0.25">
      <c r="E10884" s="135"/>
      <c r="F10884" s="135"/>
      <c r="G10884" s="135"/>
      <c r="H10884" s="135"/>
      <c r="I10884" s="135"/>
    </row>
    <row r="10885" spans="5:9" x14ac:dyDescent="0.25">
      <c r="E10885" s="135"/>
      <c r="F10885" s="135"/>
      <c r="G10885" s="135"/>
      <c r="H10885" s="135"/>
      <c r="I10885" s="135"/>
    </row>
    <row r="10886" spans="5:9" x14ac:dyDescent="0.25">
      <c r="E10886" s="135"/>
      <c r="F10886" s="135"/>
      <c r="G10886" s="135"/>
      <c r="H10886" s="135"/>
      <c r="I10886" s="135"/>
    </row>
    <row r="10887" spans="5:9" x14ac:dyDescent="0.25">
      <c r="E10887" s="135"/>
      <c r="F10887" s="135"/>
      <c r="G10887" s="135"/>
      <c r="H10887" s="135"/>
      <c r="I10887" s="135"/>
    </row>
    <row r="10888" spans="5:9" x14ac:dyDescent="0.25">
      <c r="E10888" s="135"/>
      <c r="F10888" s="135"/>
      <c r="G10888" s="135"/>
      <c r="H10888" s="135"/>
      <c r="I10888" s="135"/>
    </row>
    <row r="10889" spans="5:9" x14ac:dyDescent="0.25">
      <c r="E10889" s="135"/>
      <c r="F10889" s="135"/>
      <c r="G10889" s="135"/>
      <c r="H10889" s="135"/>
      <c r="I10889" s="135"/>
    </row>
    <row r="10890" spans="5:9" x14ac:dyDescent="0.25">
      <c r="E10890" s="135"/>
      <c r="F10890" s="135"/>
      <c r="G10890" s="135"/>
      <c r="H10890" s="135"/>
      <c r="I10890" s="135"/>
    </row>
    <row r="10891" spans="5:9" x14ac:dyDescent="0.25">
      <c r="E10891" s="135"/>
      <c r="F10891" s="135"/>
      <c r="G10891" s="135"/>
      <c r="H10891" s="135"/>
      <c r="I10891" s="135"/>
    </row>
    <row r="10892" spans="5:9" x14ac:dyDescent="0.25">
      <c r="E10892" s="135"/>
      <c r="F10892" s="135"/>
      <c r="G10892" s="135"/>
      <c r="H10892" s="135"/>
      <c r="I10892" s="135"/>
    </row>
    <row r="10893" spans="5:9" x14ac:dyDescent="0.25">
      <c r="E10893" s="135"/>
      <c r="F10893" s="135"/>
      <c r="G10893" s="135"/>
      <c r="H10893" s="135"/>
      <c r="I10893" s="135"/>
    </row>
    <row r="10894" spans="5:9" x14ac:dyDescent="0.25">
      <c r="E10894" s="135"/>
      <c r="F10894" s="135"/>
      <c r="G10894" s="135"/>
      <c r="H10894" s="135"/>
      <c r="I10894" s="135"/>
    </row>
    <row r="10895" spans="5:9" x14ac:dyDescent="0.25">
      <c r="E10895" s="135"/>
      <c r="F10895" s="135"/>
      <c r="G10895" s="135"/>
      <c r="H10895" s="135"/>
      <c r="I10895" s="135"/>
    </row>
    <row r="10896" spans="5:9" x14ac:dyDescent="0.25">
      <c r="E10896" s="135"/>
      <c r="F10896" s="135"/>
      <c r="G10896" s="135"/>
      <c r="H10896" s="135"/>
      <c r="I10896" s="135"/>
    </row>
    <row r="10897" spans="5:9" x14ac:dyDescent="0.25">
      <c r="E10897" s="135"/>
      <c r="F10897" s="135"/>
      <c r="G10897" s="135"/>
      <c r="H10897" s="135"/>
      <c r="I10897" s="135"/>
    </row>
    <row r="10898" spans="5:9" x14ac:dyDescent="0.25">
      <c r="E10898" s="135"/>
      <c r="F10898" s="135"/>
      <c r="G10898" s="135"/>
      <c r="H10898" s="135"/>
      <c r="I10898" s="135"/>
    </row>
    <row r="10899" spans="5:9" x14ac:dyDescent="0.25">
      <c r="E10899" s="135"/>
      <c r="F10899" s="135"/>
      <c r="G10899" s="135"/>
      <c r="H10899" s="135"/>
      <c r="I10899" s="135"/>
    </row>
    <row r="10900" spans="5:9" x14ac:dyDescent="0.25">
      <c r="E10900" s="135"/>
      <c r="F10900" s="135"/>
      <c r="G10900" s="135"/>
      <c r="H10900" s="135"/>
      <c r="I10900" s="135"/>
    </row>
    <row r="10901" spans="5:9" x14ac:dyDescent="0.25">
      <c r="E10901" s="135"/>
      <c r="F10901" s="135"/>
      <c r="G10901" s="135"/>
      <c r="H10901" s="135"/>
      <c r="I10901" s="135"/>
    </row>
    <row r="10902" spans="5:9" x14ac:dyDescent="0.25">
      <c r="E10902" s="135"/>
      <c r="F10902" s="135"/>
      <c r="G10902" s="135"/>
      <c r="H10902" s="135"/>
      <c r="I10902" s="135"/>
    </row>
    <row r="10903" spans="5:9" x14ac:dyDescent="0.25">
      <c r="E10903" s="135"/>
      <c r="F10903" s="135"/>
      <c r="G10903" s="135"/>
      <c r="H10903" s="135"/>
      <c r="I10903" s="135"/>
    </row>
    <row r="10904" spans="5:9" x14ac:dyDescent="0.25">
      <c r="E10904" s="135"/>
      <c r="F10904" s="135"/>
      <c r="G10904" s="135"/>
      <c r="H10904" s="135"/>
      <c r="I10904" s="135"/>
    </row>
    <row r="10905" spans="5:9" x14ac:dyDescent="0.25">
      <c r="E10905" s="135"/>
      <c r="F10905" s="135"/>
      <c r="G10905" s="135"/>
      <c r="H10905" s="135"/>
      <c r="I10905" s="135"/>
    </row>
    <row r="10906" spans="5:9" x14ac:dyDescent="0.25">
      <c r="E10906" s="135"/>
      <c r="F10906" s="135"/>
      <c r="G10906" s="135"/>
      <c r="H10906" s="135"/>
      <c r="I10906" s="135"/>
    </row>
    <row r="10907" spans="5:9" x14ac:dyDescent="0.25">
      <c r="E10907" s="135"/>
      <c r="F10907" s="135"/>
      <c r="G10907" s="135"/>
      <c r="H10907" s="135"/>
      <c r="I10907" s="135"/>
    </row>
    <row r="10908" spans="5:9" x14ac:dyDescent="0.25">
      <c r="E10908" s="135"/>
      <c r="F10908" s="135"/>
      <c r="G10908" s="135"/>
      <c r="H10908" s="135"/>
      <c r="I10908" s="135"/>
    </row>
    <row r="10909" spans="5:9" x14ac:dyDescent="0.25">
      <c r="E10909" s="135"/>
      <c r="F10909" s="135"/>
      <c r="G10909" s="135"/>
      <c r="H10909" s="135"/>
      <c r="I10909" s="135"/>
    </row>
    <row r="10910" spans="5:9" x14ac:dyDescent="0.25">
      <c r="E10910" s="135"/>
      <c r="F10910" s="135"/>
      <c r="G10910" s="135"/>
      <c r="H10910" s="135"/>
      <c r="I10910" s="135"/>
    </row>
    <row r="10911" spans="5:9" x14ac:dyDescent="0.25">
      <c r="E10911" s="135"/>
      <c r="F10911" s="135"/>
      <c r="G10911" s="135"/>
      <c r="H10911" s="135"/>
      <c r="I10911" s="135"/>
    </row>
    <row r="10912" spans="5:9" x14ac:dyDescent="0.25">
      <c r="E10912" s="135"/>
      <c r="F10912" s="135"/>
      <c r="G10912" s="135"/>
      <c r="H10912" s="135"/>
      <c r="I10912" s="135"/>
    </row>
    <row r="10913" spans="5:9" x14ac:dyDescent="0.25">
      <c r="E10913" s="135"/>
      <c r="F10913" s="135"/>
      <c r="G10913" s="135"/>
      <c r="H10913" s="135"/>
      <c r="I10913" s="135"/>
    </row>
    <row r="10914" spans="5:9" x14ac:dyDescent="0.25">
      <c r="E10914" s="135"/>
      <c r="F10914" s="135"/>
      <c r="G10914" s="135"/>
      <c r="H10914" s="135"/>
      <c r="I10914" s="135"/>
    </row>
    <row r="10915" spans="5:9" x14ac:dyDescent="0.25">
      <c r="E10915" s="135"/>
      <c r="F10915" s="135"/>
      <c r="G10915" s="135"/>
      <c r="H10915" s="135"/>
      <c r="I10915" s="135"/>
    </row>
    <row r="10916" spans="5:9" x14ac:dyDescent="0.25">
      <c r="E10916" s="135"/>
      <c r="F10916" s="135"/>
      <c r="G10916" s="135"/>
      <c r="H10916" s="135"/>
      <c r="I10916" s="135"/>
    </row>
    <row r="10917" spans="5:9" x14ac:dyDescent="0.25">
      <c r="E10917" s="135"/>
      <c r="F10917" s="135"/>
      <c r="G10917" s="135"/>
      <c r="H10917" s="135"/>
      <c r="I10917" s="135"/>
    </row>
    <row r="10918" spans="5:9" x14ac:dyDescent="0.25">
      <c r="E10918" s="135"/>
      <c r="F10918" s="135"/>
      <c r="G10918" s="135"/>
      <c r="H10918" s="135"/>
      <c r="I10918" s="135"/>
    </row>
    <row r="10919" spans="5:9" x14ac:dyDescent="0.25">
      <c r="E10919" s="135"/>
      <c r="F10919" s="135"/>
      <c r="G10919" s="135"/>
      <c r="H10919" s="135"/>
      <c r="I10919" s="135"/>
    </row>
    <row r="10920" spans="5:9" x14ac:dyDescent="0.25">
      <c r="E10920" s="135"/>
      <c r="F10920" s="135"/>
      <c r="G10920" s="135"/>
      <c r="H10920" s="135"/>
      <c r="I10920" s="135"/>
    </row>
    <row r="10921" spans="5:9" x14ac:dyDescent="0.25">
      <c r="E10921" s="135"/>
      <c r="F10921" s="135"/>
      <c r="G10921" s="135"/>
      <c r="H10921" s="135"/>
      <c r="I10921" s="135"/>
    </row>
    <row r="10922" spans="5:9" x14ac:dyDescent="0.25">
      <c r="E10922" s="135"/>
      <c r="F10922" s="135"/>
      <c r="G10922" s="135"/>
      <c r="H10922" s="135"/>
      <c r="I10922" s="135"/>
    </row>
    <row r="10923" spans="5:9" x14ac:dyDescent="0.25">
      <c r="E10923" s="135"/>
      <c r="F10923" s="135"/>
      <c r="G10923" s="135"/>
      <c r="H10923" s="135"/>
      <c r="I10923" s="135"/>
    </row>
    <row r="10924" spans="5:9" x14ac:dyDescent="0.25">
      <c r="E10924" s="135"/>
      <c r="F10924" s="135"/>
      <c r="G10924" s="135"/>
      <c r="H10924" s="135"/>
      <c r="I10924" s="135"/>
    </row>
    <row r="10925" spans="5:9" x14ac:dyDescent="0.25">
      <c r="E10925" s="135"/>
      <c r="F10925" s="135"/>
      <c r="G10925" s="135"/>
      <c r="H10925" s="135"/>
      <c r="I10925" s="135"/>
    </row>
    <row r="10926" spans="5:9" x14ac:dyDescent="0.25">
      <c r="E10926" s="135"/>
      <c r="F10926" s="135"/>
      <c r="G10926" s="135"/>
      <c r="H10926" s="135"/>
      <c r="I10926" s="135"/>
    </row>
    <row r="10927" spans="5:9" x14ac:dyDescent="0.25">
      <c r="E10927" s="135"/>
      <c r="F10927" s="135"/>
      <c r="G10927" s="135"/>
      <c r="H10927" s="135"/>
      <c r="I10927" s="135"/>
    </row>
    <row r="10928" spans="5:9" x14ac:dyDescent="0.25">
      <c r="E10928" s="135"/>
      <c r="F10928" s="135"/>
      <c r="G10928" s="135"/>
      <c r="H10928" s="135"/>
      <c r="I10928" s="135"/>
    </row>
    <row r="10929" spans="5:9" x14ac:dyDescent="0.25">
      <c r="E10929" s="135"/>
      <c r="F10929" s="135"/>
      <c r="G10929" s="135"/>
      <c r="H10929" s="135"/>
      <c r="I10929" s="135"/>
    </row>
    <row r="10930" spans="5:9" x14ac:dyDescent="0.25">
      <c r="E10930" s="135"/>
      <c r="F10930" s="135"/>
      <c r="G10930" s="135"/>
      <c r="H10930" s="135"/>
      <c r="I10930" s="135"/>
    </row>
    <row r="10931" spans="5:9" x14ac:dyDescent="0.25">
      <c r="E10931" s="135"/>
      <c r="F10931" s="135"/>
      <c r="G10931" s="135"/>
      <c r="H10931" s="135"/>
      <c r="I10931" s="135"/>
    </row>
    <row r="10932" spans="5:9" x14ac:dyDescent="0.25">
      <c r="E10932" s="135"/>
      <c r="F10932" s="135"/>
      <c r="G10932" s="135"/>
      <c r="H10932" s="135"/>
      <c r="I10932" s="135"/>
    </row>
    <row r="10933" spans="5:9" x14ac:dyDescent="0.25">
      <c r="E10933" s="135"/>
      <c r="F10933" s="135"/>
      <c r="G10933" s="135"/>
      <c r="H10933" s="135"/>
      <c r="I10933" s="135"/>
    </row>
    <row r="10934" spans="5:9" x14ac:dyDescent="0.25">
      <c r="E10934" s="135"/>
      <c r="F10934" s="135"/>
      <c r="G10934" s="135"/>
      <c r="H10934" s="135"/>
      <c r="I10934" s="135"/>
    </row>
    <row r="10935" spans="5:9" x14ac:dyDescent="0.25">
      <c r="E10935" s="135"/>
      <c r="F10935" s="135"/>
      <c r="G10935" s="135"/>
      <c r="H10935" s="135"/>
      <c r="I10935" s="135"/>
    </row>
    <row r="10936" spans="5:9" x14ac:dyDescent="0.25">
      <c r="E10936" s="135"/>
      <c r="F10936" s="135"/>
      <c r="G10936" s="135"/>
      <c r="H10936" s="135"/>
      <c r="I10936" s="135"/>
    </row>
    <row r="10937" spans="5:9" x14ac:dyDescent="0.25">
      <c r="E10937" s="135"/>
      <c r="F10937" s="135"/>
      <c r="G10937" s="135"/>
      <c r="H10937" s="135"/>
      <c r="I10937" s="135"/>
    </row>
    <row r="10938" spans="5:9" x14ac:dyDescent="0.25">
      <c r="E10938" s="135"/>
      <c r="F10938" s="135"/>
      <c r="G10938" s="135"/>
      <c r="H10938" s="135"/>
      <c r="I10938" s="135"/>
    </row>
    <row r="10939" spans="5:9" x14ac:dyDescent="0.25">
      <c r="E10939" s="135"/>
      <c r="F10939" s="135"/>
      <c r="G10939" s="135"/>
      <c r="H10939" s="135"/>
      <c r="I10939" s="135"/>
    </row>
    <row r="10940" spans="5:9" x14ac:dyDescent="0.25">
      <c r="E10940" s="135"/>
      <c r="F10940" s="135"/>
      <c r="G10940" s="135"/>
      <c r="H10940" s="135"/>
      <c r="I10940" s="135"/>
    </row>
    <row r="10941" spans="5:9" x14ac:dyDescent="0.25">
      <c r="E10941" s="135"/>
      <c r="F10941" s="135"/>
      <c r="G10941" s="135"/>
      <c r="H10941" s="135"/>
      <c r="I10941" s="135"/>
    </row>
    <row r="10942" spans="5:9" x14ac:dyDescent="0.25">
      <c r="E10942" s="135"/>
      <c r="F10942" s="135"/>
      <c r="G10942" s="135"/>
      <c r="H10942" s="135"/>
      <c r="I10942" s="135"/>
    </row>
    <row r="10943" spans="5:9" x14ac:dyDescent="0.25">
      <c r="E10943" s="135"/>
      <c r="F10943" s="135"/>
      <c r="G10943" s="135"/>
      <c r="H10943" s="135"/>
      <c r="I10943" s="135"/>
    </row>
    <row r="10944" spans="5:9" x14ac:dyDescent="0.25">
      <c r="E10944" s="135"/>
      <c r="F10944" s="135"/>
      <c r="G10944" s="135"/>
      <c r="H10944" s="135"/>
      <c r="I10944" s="135"/>
    </row>
    <row r="10945" spans="5:9" x14ac:dyDescent="0.25">
      <c r="E10945" s="135"/>
      <c r="F10945" s="135"/>
      <c r="G10945" s="135"/>
      <c r="H10945" s="135"/>
      <c r="I10945" s="135"/>
    </row>
    <row r="10946" spans="5:9" x14ac:dyDescent="0.25">
      <c r="E10946" s="135"/>
      <c r="F10946" s="135"/>
      <c r="G10946" s="135"/>
      <c r="H10946" s="135"/>
      <c r="I10946" s="135"/>
    </row>
    <row r="10947" spans="5:9" x14ac:dyDescent="0.25">
      <c r="E10947" s="135"/>
      <c r="F10947" s="135"/>
      <c r="G10947" s="135"/>
      <c r="H10947" s="135"/>
      <c r="I10947" s="135"/>
    </row>
    <row r="10948" spans="5:9" x14ac:dyDescent="0.25">
      <c r="E10948" s="135"/>
      <c r="F10948" s="135"/>
      <c r="G10948" s="135"/>
      <c r="H10948" s="135"/>
      <c r="I10948" s="135"/>
    </row>
    <row r="10949" spans="5:9" x14ac:dyDescent="0.25">
      <c r="E10949" s="135"/>
      <c r="F10949" s="135"/>
      <c r="G10949" s="135"/>
      <c r="H10949" s="135"/>
      <c r="I10949" s="135"/>
    </row>
    <row r="10950" spans="5:9" x14ac:dyDescent="0.25">
      <c r="E10950" s="135"/>
      <c r="F10950" s="135"/>
      <c r="G10950" s="135"/>
      <c r="H10950" s="135"/>
      <c r="I10950" s="135"/>
    </row>
    <row r="10951" spans="5:9" x14ac:dyDescent="0.25">
      <c r="E10951" s="135"/>
      <c r="F10951" s="135"/>
      <c r="G10951" s="135"/>
      <c r="H10951" s="135"/>
      <c r="I10951" s="135"/>
    </row>
    <row r="10952" spans="5:9" x14ac:dyDescent="0.25">
      <c r="E10952" s="135"/>
      <c r="F10952" s="135"/>
      <c r="G10952" s="135"/>
      <c r="H10952" s="135"/>
      <c r="I10952" s="135"/>
    </row>
    <row r="10953" spans="5:9" x14ac:dyDescent="0.25">
      <c r="E10953" s="135"/>
      <c r="F10953" s="135"/>
      <c r="G10953" s="135"/>
      <c r="H10953" s="135"/>
      <c r="I10953" s="135"/>
    </row>
    <row r="10954" spans="5:9" x14ac:dyDescent="0.25">
      <c r="E10954" s="135"/>
      <c r="F10954" s="135"/>
      <c r="G10954" s="135"/>
      <c r="H10954" s="135"/>
      <c r="I10954" s="135"/>
    </row>
    <row r="10955" spans="5:9" x14ac:dyDescent="0.25">
      <c r="E10955" s="135"/>
      <c r="F10955" s="135"/>
      <c r="G10955" s="135"/>
      <c r="H10955" s="135"/>
      <c r="I10955" s="135"/>
    </row>
    <row r="10956" spans="5:9" x14ac:dyDescent="0.25">
      <c r="E10956" s="135"/>
      <c r="F10956" s="135"/>
      <c r="G10956" s="135"/>
      <c r="H10956" s="135"/>
      <c r="I10956" s="135"/>
    </row>
    <row r="10957" spans="5:9" x14ac:dyDescent="0.25">
      <c r="E10957" s="135"/>
      <c r="F10957" s="135"/>
      <c r="G10957" s="135"/>
      <c r="H10957" s="135"/>
      <c r="I10957" s="135"/>
    </row>
    <row r="10958" spans="5:9" x14ac:dyDescent="0.25">
      <c r="E10958" s="135"/>
      <c r="F10958" s="135"/>
      <c r="G10958" s="135"/>
      <c r="H10958" s="135"/>
      <c r="I10958" s="135"/>
    </row>
    <row r="10959" spans="5:9" x14ac:dyDescent="0.25">
      <c r="E10959" s="135"/>
      <c r="F10959" s="135"/>
      <c r="G10959" s="135"/>
      <c r="H10959" s="135"/>
      <c r="I10959" s="135"/>
    </row>
    <row r="10960" spans="5:9" x14ac:dyDescent="0.25">
      <c r="E10960" s="135"/>
      <c r="F10960" s="135"/>
      <c r="G10960" s="135"/>
      <c r="H10960" s="135"/>
      <c r="I10960" s="135"/>
    </row>
    <row r="10961" spans="5:9" x14ac:dyDescent="0.25">
      <c r="E10961" s="135"/>
      <c r="F10961" s="135"/>
      <c r="G10961" s="135"/>
      <c r="H10961" s="135"/>
      <c r="I10961" s="135"/>
    </row>
    <row r="10962" spans="5:9" x14ac:dyDescent="0.25">
      <c r="E10962" s="135"/>
      <c r="F10962" s="135"/>
      <c r="G10962" s="135"/>
      <c r="H10962" s="135"/>
      <c r="I10962" s="135"/>
    </row>
    <row r="10963" spans="5:9" x14ac:dyDescent="0.25">
      <c r="E10963" s="135"/>
      <c r="F10963" s="135"/>
      <c r="G10963" s="135"/>
      <c r="H10963" s="135"/>
      <c r="I10963" s="135"/>
    </row>
    <row r="10964" spans="5:9" x14ac:dyDescent="0.25">
      <c r="E10964" s="135"/>
      <c r="F10964" s="135"/>
      <c r="G10964" s="135"/>
      <c r="H10964" s="135"/>
      <c r="I10964" s="135"/>
    </row>
    <row r="10965" spans="5:9" x14ac:dyDescent="0.25">
      <c r="E10965" s="135"/>
      <c r="F10965" s="135"/>
      <c r="G10965" s="135"/>
      <c r="H10965" s="135"/>
      <c r="I10965" s="135"/>
    </row>
    <row r="10966" spans="5:9" x14ac:dyDescent="0.25">
      <c r="E10966" s="135"/>
      <c r="F10966" s="135"/>
      <c r="G10966" s="135"/>
      <c r="H10966" s="135"/>
      <c r="I10966" s="135"/>
    </row>
    <row r="10967" spans="5:9" x14ac:dyDescent="0.25">
      <c r="E10967" s="135"/>
      <c r="F10967" s="135"/>
      <c r="G10967" s="135"/>
      <c r="H10967" s="135"/>
      <c r="I10967" s="135"/>
    </row>
    <row r="10968" spans="5:9" x14ac:dyDescent="0.25">
      <c r="E10968" s="135"/>
      <c r="F10968" s="135"/>
      <c r="G10968" s="135"/>
      <c r="H10968" s="135"/>
      <c r="I10968" s="135"/>
    </row>
    <row r="10969" spans="5:9" x14ac:dyDescent="0.25">
      <c r="E10969" s="135"/>
      <c r="F10969" s="135"/>
      <c r="G10969" s="135"/>
      <c r="H10969" s="135"/>
      <c r="I10969" s="135"/>
    </row>
    <row r="10970" spans="5:9" x14ac:dyDescent="0.25">
      <c r="E10970" s="135"/>
      <c r="F10970" s="135"/>
      <c r="G10970" s="135"/>
      <c r="H10970" s="135"/>
      <c r="I10970" s="135"/>
    </row>
    <row r="10971" spans="5:9" x14ac:dyDescent="0.25">
      <c r="E10971" s="135"/>
      <c r="F10971" s="135"/>
      <c r="G10971" s="135"/>
      <c r="H10971" s="135"/>
      <c r="I10971" s="135"/>
    </row>
    <row r="10972" spans="5:9" x14ac:dyDescent="0.25">
      <c r="E10972" s="135"/>
      <c r="F10972" s="135"/>
      <c r="G10972" s="135"/>
      <c r="H10972" s="135"/>
      <c r="I10972" s="135"/>
    </row>
    <row r="10973" spans="5:9" x14ac:dyDescent="0.25">
      <c r="E10973" s="135"/>
      <c r="F10973" s="135"/>
      <c r="G10973" s="135"/>
      <c r="H10973" s="135"/>
      <c r="I10973" s="135"/>
    </row>
    <row r="10974" spans="5:9" x14ac:dyDescent="0.25">
      <c r="E10974" s="135"/>
      <c r="F10974" s="135"/>
      <c r="G10974" s="135"/>
      <c r="H10974" s="135"/>
      <c r="I10974" s="135"/>
    </row>
    <row r="10975" spans="5:9" x14ac:dyDescent="0.25">
      <c r="E10975" s="135"/>
      <c r="F10975" s="135"/>
      <c r="G10975" s="135"/>
      <c r="H10975" s="135"/>
      <c r="I10975" s="135"/>
    </row>
    <row r="10976" spans="5:9" x14ac:dyDescent="0.25">
      <c r="E10976" s="135"/>
      <c r="F10976" s="135"/>
      <c r="G10976" s="135"/>
      <c r="H10976" s="135"/>
      <c r="I10976" s="135"/>
    </row>
    <row r="10977" spans="5:9" x14ac:dyDescent="0.25">
      <c r="E10977" s="135"/>
      <c r="F10977" s="135"/>
      <c r="G10977" s="135"/>
      <c r="H10977" s="135"/>
      <c r="I10977" s="135"/>
    </row>
    <row r="10978" spans="5:9" x14ac:dyDescent="0.25">
      <c r="E10978" s="135"/>
      <c r="F10978" s="135"/>
      <c r="G10978" s="135"/>
      <c r="H10978" s="135"/>
      <c r="I10978" s="135"/>
    </row>
    <row r="10979" spans="5:9" x14ac:dyDescent="0.25">
      <c r="E10979" s="135"/>
      <c r="F10979" s="135"/>
      <c r="G10979" s="135"/>
      <c r="H10979" s="135"/>
      <c r="I10979" s="135"/>
    </row>
    <row r="10980" spans="5:9" x14ac:dyDescent="0.25">
      <c r="E10980" s="135"/>
      <c r="F10980" s="135"/>
      <c r="G10980" s="135"/>
      <c r="H10980" s="135"/>
      <c r="I10980" s="135"/>
    </row>
    <row r="10981" spans="5:9" x14ac:dyDescent="0.25">
      <c r="E10981" s="135"/>
      <c r="F10981" s="135"/>
      <c r="G10981" s="135"/>
      <c r="H10981" s="135"/>
      <c r="I10981" s="135"/>
    </row>
    <row r="10982" spans="5:9" x14ac:dyDescent="0.25">
      <c r="E10982" s="135"/>
      <c r="F10982" s="135"/>
      <c r="G10982" s="135"/>
      <c r="H10982" s="135"/>
      <c r="I10982" s="135"/>
    </row>
    <row r="10983" spans="5:9" x14ac:dyDescent="0.25">
      <c r="E10983" s="135"/>
      <c r="F10983" s="135"/>
      <c r="G10983" s="135"/>
      <c r="H10983" s="135"/>
      <c r="I10983" s="135"/>
    </row>
    <row r="10984" spans="5:9" x14ac:dyDescent="0.25">
      <c r="E10984" s="135"/>
      <c r="F10984" s="135"/>
      <c r="G10984" s="135"/>
      <c r="H10984" s="135"/>
      <c r="I10984" s="135"/>
    </row>
    <row r="10985" spans="5:9" x14ac:dyDescent="0.25">
      <c r="E10985" s="135"/>
      <c r="F10985" s="135"/>
      <c r="G10985" s="135"/>
      <c r="H10985" s="135"/>
      <c r="I10985" s="135"/>
    </row>
    <row r="10986" spans="5:9" x14ac:dyDescent="0.25">
      <c r="E10986" s="135"/>
      <c r="F10986" s="135"/>
      <c r="G10986" s="135"/>
      <c r="H10986" s="135"/>
      <c r="I10986" s="135"/>
    </row>
    <row r="10987" spans="5:9" x14ac:dyDescent="0.25">
      <c r="E10987" s="135"/>
      <c r="F10987" s="135"/>
      <c r="G10987" s="135"/>
      <c r="H10987" s="135"/>
      <c r="I10987" s="135"/>
    </row>
    <row r="10988" spans="5:9" x14ac:dyDescent="0.25">
      <c r="E10988" s="135"/>
      <c r="F10988" s="135"/>
      <c r="G10988" s="135"/>
      <c r="H10988" s="135"/>
      <c r="I10988" s="135"/>
    </row>
    <row r="10989" spans="5:9" x14ac:dyDescent="0.25">
      <c r="E10989" s="135"/>
      <c r="F10989" s="135"/>
      <c r="G10989" s="135"/>
      <c r="H10989" s="135"/>
      <c r="I10989" s="135"/>
    </row>
    <row r="10990" spans="5:9" x14ac:dyDescent="0.25">
      <c r="E10990" s="135"/>
      <c r="F10990" s="135"/>
      <c r="G10990" s="135"/>
      <c r="H10990" s="135"/>
      <c r="I10990" s="135"/>
    </row>
    <row r="10991" spans="5:9" x14ac:dyDescent="0.25">
      <c r="E10991" s="135"/>
      <c r="F10991" s="135"/>
      <c r="G10991" s="135"/>
      <c r="H10991" s="135"/>
      <c r="I10991" s="135"/>
    </row>
    <row r="10992" spans="5:9" x14ac:dyDescent="0.25">
      <c r="E10992" s="135"/>
      <c r="F10992" s="135"/>
      <c r="G10992" s="135"/>
      <c r="H10992" s="135"/>
      <c r="I10992" s="135"/>
    </row>
    <row r="10993" spans="5:9" x14ac:dyDescent="0.25">
      <c r="E10993" s="135"/>
      <c r="F10993" s="135"/>
      <c r="G10993" s="135"/>
      <c r="H10993" s="135"/>
      <c r="I10993" s="135"/>
    </row>
    <row r="10994" spans="5:9" x14ac:dyDescent="0.25">
      <c r="E10994" s="135"/>
      <c r="F10994" s="135"/>
      <c r="G10994" s="135"/>
      <c r="H10994" s="135"/>
      <c r="I10994" s="135"/>
    </row>
    <row r="10995" spans="5:9" x14ac:dyDescent="0.25">
      <c r="E10995" s="135"/>
      <c r="F10995" s="135"/>
      <c r="G10995" s="135"/>
      <c r="H10995" s="135"/>
      <c r="I10995" s="135"/>
    </row>
    <row r="10996" spans="5:9" x14ac:dyDescent="0.25">
      <c r="E10996" s="135"/>
      <c r="F10996" s="135"/>
      <c r="G10996" s="135"/>
      <c r="H10996" s="135"/>
      <c r="I10996" s="135"/>
    </row>
    <row r="10997" spans="5:9" x14ac:dyDescent="0.25">
      <c r="E10997" s="135"/>
      <c r="F10997" s="135"/>
      <c r="G10997" s="135"/>
      <c r="H10997" s="135"/>
      <c r="I10997" s="135"/>
    </row>
    <row r="10998" spans="5:9" x14ac:dyDescent="0.25">
      <c r="E10998" s="135"/>
      <c r="F10998" s="135"/>
      <c r="G10998" s="135"/>
      <c r="H10998" s="135"/>
      <c r="I10998" s="135"/>
    </row>
    <row r="10999" spans="5:9" x14ac:dyDescent="0.25">
      <c r="E10999" s="135"/>
      <c r="F10999" s="135"/>
      <c r="G10999" s="135"/>
      <c r="H10999" s="135"/>
      <c r="I10999" s="135"/>
    </row>
    <row r="11000" spans="5:9" x14ac:dyDescent="0.25">
      <c r="E11000" s="135"/>
      <c r="F11000" s="135"/>
      <c r="G11000" s="135"/>
      <c r="H11000" s="135"/>
      <c r="I11000" s="135"/>
    </row>
    <row r="11001" spans="5:9" x14ac:dyDescent="0.25">
      <c r="E11001" s="135"/>
      <c r="F11001" s="135"/>
      <c r="G11001" s="135"/>
      <c r="H11001" s="135"/>
      <c r="I11001" s="135"/>
    </row>
    <row r="11002" spans="5:9" x14ac:dyDescent="0.25">
      <c r="E11002" s="135"/>
      <c r="F11002" s="135"/>
      <c r="G11002" s="135"/>
      <c r="H11002" s="135"/>
      <c r="I11002" s="135"/>
    </row>
    <row r="11003" spans="5:9" x14ac:dyDescent="0.25">
      <c r="E11003" s="135"/>
      <c r="F11003" s="135"/>
      <c r="G11003" s="135"/>
      <c r="H11003" s="135"/>
      <c r="I11003" s="135"/>
    </row>
    <row r="11004" spans="5:9" x14ac:dyDescent="0.25">
      <c r="E11004" s="135"/>
      <c r="F11004" s="135"/>
      <c r="G11004" s="135"/>
      <c r="H11004" s="135"/>
      <c r="I11004" s="135"/>
    </row>
    <row r="11005" spans="5:9" x14ac:dyDescent="0.25">
      <c r="E11005" s="135"/>
      <c r="F11005" s="135"/>
      <c r="G11005" s="135"/>
      <c r="H11005" s="135"/>
      <c r="I11005" s="135"/>
    </row>
    <row r="11006" spans="5:9" x14ac:dyDescent="0.25">
      <c r="E11006" s="135"/>
      <c r="F11006" s="135"/>
      <c r="G11006" s="135"/>
      <c r="H11006" s="135"/>
      <c r="I11006" s="135"/>
    </row>
    <row r="11007" spans="5:9" x14ac:dyDescent="0.25">
      <c r="E11007" s="135"/>
      <c r="F11007" s="135"/>
      <c r="G11007" s="135"/>
      <c r="H11007" s="135"/>
      <c r="I11007" s="135"/>
    </row>
    <row r="11008" spans="5:9" x14ac:dyDescent="0.25">
      <c r="E11008" s="135"/>
      <c r="F11008" s="135"/>
      <c r="G11008" s="135"/>
      <c r="H11008" s="135"/>
      <c r="I11008" s="135"/>
    </row>
    <row r="11009" spans="5:9" x14ac:dyDescent="0.25">
      <c r="E11009" s="135"/>
      <c r="F11009" s="135"/>
      <c r="G11009" s="135"/>
      <c r="H11009" s="135"/>
      <c r="I11009" s="135"/>
    </row>
    <row r="11010" spans="5:9" x14ac:dyDescent="0.25">
      <c r="E11010" s="135"/>
      <c r="F11010" s="135"/>
      <c r="G11010" s="135"/>
      <c r="H11010" s="135"/>
      <c r="I11010" s="135"/>
    </row>
    <row r="11011" spans="5:9" x14ac:dyDescent="0.25">
      <c r="E11011" s="135"/>
      <c r="F11011" s="135"/>
      <c r="G11011" s="135"/>
      <c r="H11011" s="135"/>
      <c r="I11011" s="135"/>
    </row>
    <row r="11012" spans="5:9" x14ac:dyDescent="0.25">
      <c r="E11012" s="135"/>
      <c r="F11012" s="135"/>
      <c r="G11012" s="135"/>
      <c r="H11012" s="135"/>
      <c r="I11012" s="135"/>
    </row>
    <row r="11013" spans="5:9" x14ac:dyDescent="0.25">
      <c r="E11013" s="135"/>
      <c r="F11013" s="135"/>
      <c r="G11013" s="135"/>
      <c r="H11013" s="135"/>
      <c r="I11013" s="135"/>
    </row>
    <row r="11014" spans="5:9" x14ac:dyDescent="0.25">
      <c r="E11014" s="135"/>
      <c r="F11014" s="135"/>
      <c r="G11014" s="135"/>
      <c r="H11014" s="135"/>
      <c r="I11014" s="135"/>
    </row>
    <row r="11015" spans="5:9" x14ac:dyDescent="0.25">
      <c r="E11015" s="135"/>
      <c r="F11015" s="135"/>
      <c r="G11015" s="135"/>
      <c r="H11015" s="135"/>
      <c r="I11015" s="135"/>
    </row>
    <row r="11016" spans="5:9" x14ac:dyDescent="0.25">
      <c r="E11016" s="135"/>
      <c r="F11016" s="135"/>
      <c r="G11016" s="135"/>
      <c r="H11016" s="135"/>
      <c r="I11016" s="135"/>
    </row>
    <row r="11017" spans="5:9" x14ac:dyDescent="0.25">
      <c r="E11017" s="135"/>
      <c r="F11017" s="135"/>
      <c r="G11017" s="135"/>
      <c r="H11017" s="135"/>
      <c r="I11017" s="135"/>
    </row>
    <row r="11018" spans="5:9" x14ac:dyDescent="0.25">
      <c r="E11018" s="135"/>
      <c r="F11018" s="135"/>
      <c r="G11018" s="135"/>
      <c r="H11018" s="135"/>
      <c r="I11018" s="135"/>
    </row>
    <row r="11019" spans="5:9" x14ac:dyDescent="0.25">
      <c r="E11019" s="135"/>
      <c r="F11019" s="135"/>
      <c r="G11019" s="135"/>
      <c r="H11019" s="135"/>
      <c r="I11019" s="135"/>
    </row>
    <row r="11020" spans="5:9" x14ac:dyDescent="0.25">
      <c r="E11020" s="135"/>
      <c r="F11020" s="135"/>
      <c r="G11020" s="135"/>
      <c r="H11020" s="135"/>
      <c r="I11020" s="135"/>
    </row>
    <row r="11021" spans="5:9" x14ac:dyDescent="0.25">
      <c r="E11021" s="135"/>
      <c r="F11021" s="135"/>
      <c r="G11021" s="135"/>
      <c r="H11021" s="135"/>
      <c r="I11021" s="135"/>
    </row>
    <row r="11022" spans="5:9" x14ac:dyDescent="0.25">
      <c r="E11022" s="135"/>
      <c r="F11022" s="135"/>
      <c r="G11022" s="135"/>
      <c r="H11022" s="135"/>
      <c r="I11022" s="135"/>
    </row>
    <row r="11023" spans="5:9" x14ac:dyDescent="0.25">
      <c r="E11023" s="135"/>
      <c r="F11023" s="135"/>
      <c r="G11023" s="135"/>
      <c r="H11023" s="135"/>
      <c r="I11023" s="135"/>
    </row>
    <row r="11024" spans="5:9" x14ac:dyDescent="0.25">
      <c r="E11024" s="135"/>
      <c r="F11024" s="135"/>
      <c r="G11024" s="135"/>
      <c r="H11024" s="135"/>
      <c r="I11024" s="135"/>
    </row>
    <row r="11025" spans="5:9" x14ac:dyDescent="0.25">
      <c r="E11025" s="135"/>
      <c r="F11025" s="135"/>
      <c r="G11025" s="135"/>
      <c r="H11025" s="135"/>
      <c r="I11025" s="135"/>
    </row>
    <row r="11026" spans="5:9" x14ac:dyDescent="0.25">
      <c r="E11026" s="135"/>
      <c r="F11026" s="135"/>
      <c r="G11026" s="135"/>
      <c r="H11026" s="135"/>
      <c r="I11026" s="135"/>
    </row>
    <row r="11027" spans="5:9" x14ac:dyDescent="0.25">
      <c r="E11027" s="135"/>
      <c r="F11027" s="135"/>
      <c r="G11027" s="135"/>
      <c r="H11027" s="135"/>
      <c r="I11027" s="135"/>
    </row>
    <row r="11028" spans="5:9" x14ac:dyDescent="0.25">
      <c r="E11028" s="135"/>
      <c r="F11028" s="135"/>
      <c r="G11028" s="135"/>
      <c r="H11028" s="135"/>
      <c r="I11028" s="135"/>
    </row>
    <row r="11029" spans="5:9" x14ac:dyDescent="0.25">
      <c r="E11029" s="135"/>
      <c r="F11029" s="135"/>
      <c r="G11029" s="135"/>
      <c r="H11029" s="135"/>
      <c r="I11029" s="135"/>
    </row>
    <row r="11030" spans="5:9" x14ac:dyDescent="0.25">
      <c r="E11030" s="135"/>
      <c r="F11030" s="135"/>
      <c r="G11030" s="135"/>
      <c r="H11030" s="135"/>
      <c r="I11030" s="135"/>
    </row>
    <row r="11031" spans="5:9" x14ac:dyDescent="0.25">
      <c r="E11031" s="135"/>
      <c r="F11031" s="135"/>
      <c r="G11031" s="135"/>
      <c r="H11031" s="135"/>
      <c r="I11031" s="135"/>
    </row>
    <row r="11032" spans="5:9" x14ac:dyDescent="0.25">
      <c r="E11032" s="135"/>
      <c r="F11032" s="135"/>
      <c r="G11032" s="135"/>
      <c r="H11032" s="135"/>
      <c r="I11032" s="135"/>
    </row>
    <row r="11033" spans="5:9" x14ac:dyDescent="0.25">
      <c r="E11033" s="135"/>
      <c r="F11033" s="135"/>
      <c r="G11033" s="135"/>
      <c r="H11033" s="135"/>
      <c r="I11033" s="135"/>
    </row>
    <row r="11034" spans="5:9" x14ac:dyDescent="0.25">
      <c r="E11034" s="135"/>
      <c r="F11034" s="135"/>
      <c r="G11034" s="135"/>
      <c r="H11034" s="135"/>
      <c r="I11034" s="135"/>
    </row>
    <row r="11035" spans="5:9" x14ac:dyDescent="0.25">
      <c r="E11035" s="135"/>
      <c r="F11035" s="135"/>
      <c r="G11035" s="135"/>
      <c r="H11035" s="135"/>
      <c r="I11035" s="135"/>
    </row>
    <row r="11036" spans="5:9" x14ac:dyDescent="0.25">
      <c r="E11036" s="135"/>
      <c r="F11036" s="135"/>
      <c r="G11036" s="135"/>
      <c r="H11036" s="135"/>
      <c r="I11036" s="135"/>
    </row>
    <row r="11037" spans="5:9" x14ac:dyDescent="0.25">
      <c r="E11037" s="135"/>
      <c r="F11037" s="135"/>
      <c r="G11037" s="135"/>
      <c r="H11037" s="135"/>
      <c r="I11037" s="135"/>
    </row>
    <row r="11038" spans="5:9" x14ac:dyDescent="0.25">
      <c r="E11038" s="135"/>
      <c r="F11038" s="135"/>
      <c r="G11038" s="135"/>
      <c r="H11038" s="135"/>
      <c r="I11038" s="135"/>
    </row>
    <row r="11039" spans="5:9" x14ac:dyDescent="0.25">
      <c r="E11039" s="135"/>
      <c r="F11039" s="135"/>
      <c r="G11039" s="135"/>
      <c r="H11039" s="135"/>
      <c r="I11039" s="135"/>
    </row>
    <row r="11040" spans="5:9" x14ac:dyDescent="0.25">
      <c r="E11040" s="135"/>
      <c r="F11040" s="135"/>
      <c r="G11040" s="135"/>
      <c r="H11040" s="135"/>
      <c r="I11040" s="135"/>
    </row>
    <row r="11041" spans="5:9" x14ac:dyDescent="0.25">
      <c r="E11041" s="135"/>
      <c r="F11041" s="135"/>
      <c r="G11041" s="135"/>
      <c r="H11041" s="135"/>
      <c r="I11041" s="135"/>
    </row>
    <row r="11042" spans="5:9" x14ac:dyDescent="0.25">
      <c r="E11042" s="135"/>
      <c r="F11042" s="135"/>
      <c r="G11042" s="135"/>
      <c r="H11042" s="135"/>
      <c r="I11042" s="135"/>
    </row>
    <row r="11043" spans="5:9" x14ac:dyDescent="0.25">
      <c r="E11043" s="135"/>
      <c r="F11043" s="135"/>
      <c r="G11043" s="135"/>
      <c r="H11043" s="135"/>
      <c r="I11043" s="135"/>
    </row>
    <row r="11044" spans="5:9" x14ac:dyDescent="0.25">
      <c r="E11044" s="135"/>
      <c r="F11044" s="135"/>
      <c r="G11044" s="135"/>
      <c r="H11044" s="135"/>
      <c r="I11044" s="135"/>
    </row>
    <row r="11045" spans="5:9" x14ac:dyDescent="0.25">
      <c r="E11045" s="135"/>
      <c r="F11045" s="135"/>
      <c r="G11045" s="135"/>
      <c r="H11045" s="135"/>
      <c r="I11045" s="135"/>
    </row>
    <row r="11046" spans="5:9" x14ac:dyDescent="0.25">
      <c r="E11046" s="135"/>
      <c r="F11046" s="135"/>
      <c r="G11046" s="135"/>
      <c r="H11046" s="135"/>
      <c r="I11046" s="135"/>
    </row>
    <row r="11047" spans="5:9" x14ac:dyDescent="0.25">
      <c r="E11047" s="135"/>
      <c r="F11047" s="135"/>
      <c r="G11047" s="135"/>
      <c r="H11047" s="135"/>
      <c r="I11047" s="135"/>
    </row>
    <row r="11048" spans="5:9" x14ac:dyDescent="0.25">
      <c r="E11048" s="135"/>
      <c r="F11048" s="135"/>
      <c r="G11048" s="135"/>
      <c r="H11048" s="135"/>
      <c r="I11048" s="135"/>
    </row>
    <row r="11049" spans="5:9" x14ac:dyDescent="0.25">
      <c r="E11049" s="135"/>
      <c r="F11049" s="135"/>
      <c r="G11049" s="135"/>
      <c r="H11049" s="135"/>
      <c r="I11049" s="135"/>
    </row>
    <row r="11050" spans="5:9" x14ac:dyDescent="0.25">
      <c r="E11050" s="135"/>
      <c r="F11050" s="135"/>
      <c r="G11050" s="135"/>
      <c r="H11050" s="135"/>
      <c r="I11050" s="135"/>
    </row>
    <row r="11051" spans="5:9" x14ac:dyDescent="0.25">
      <c r="E11051" s="135"/>
      <c r="F11051" s="135"/>
      <c r="G11051" s="135"/>
      <c r="H11051" s="135"/>
      <c r="I11051" s="135"/>
    </row>
    <row r="11052" spans="5:9" x14ac:dyDescent="0.25">
      <c r="E11052" s="135"/>
      <c r="F11052" s="135"/>
      <c r="G11052" s="135"/>
      <c r="H11052" s="135"/>
      <c r="I11052" s="135"/>
    </row>
    <row r="11053" spans="5:9" x14ac:dyDescent="0.25">
      <c r="E11053" s="135"/>
      <c r="F11053" s="135"/>
      <c r="G11053" s="135"/>
      <c r="H11053" s="135"/>
      <c r="I11053" s="135"/>
    </row>
    <row r="11054" spans="5:9" x14ac:dyDescent="0.25">
      <c r="E11054" s="135"/>
      <c r="F11054" s="135"/>
      <c r="G11054" s="135"/>
      <c r="H11054" s="135"/>
      <c r="I11054" s="135"/>
    </row>
    <row r="11055" spans="5:9" x14ac:dyDescent="0.25">
      <c r="E11055" s="135"/>
      <c r="F11055" s="135"/>
      <c r="G11055" s="135"/>
      <c r="H11055" s="135"/>
      <c r="I11055" s="135"/>
    </row>
    <row r="11056" spans="5:9" x14ac:dyDescent="0.25">
      <c r="E11056" s="135"/>
      <c r="F11056" s="135"/>
      <c r="G11056" s="135"/>
      <c r="H11056" s="135"/>
      <c r="I11056" s="135"/>
    </row>
    <row r="11057" spans="5:9" x14ac:dyDescent="0.25">
      <c r="E11057" s="135"/>
      <c r="F11057" s="135"/>
      <c r="G11057" s="135"/>
      <c r="H11057" s="135"/>
      <c r="I11057" s="135"/>
    </row>
    <row r="11058" spans="5:9" x14ac:dyDescent="0.25">
      <c r="E11058" s="135"/>
      <c r="F11058" s="135"/>
      <c r="G11058" s="135"/>
      <c r="H11058" s="135"/>
      <c r="I11058" s="135"/>
    </row>
    <row r="11059" spans="5:9" x14ac:dyDescent="0.25">
      <c r="E11059" s="135"/>
      <c r="F11059" s="135"/>
      <c r="G11059" s="135"/>
      <c r="H11059" s="135"/>
      <c r="I11059" s="135"/>
    </row>
    <row r="11060" spans="5:9" x14ac:dyDescent="0.25">
      <c r="E11060" s="135"/>
      <c r="F11060" s="135"/>
      <c r="G11060" s="135"/>
      <c r="H11060" s="135"/>
      <c r="I11060" s="135"/>
    </row>
    <row r="11061" spans="5:9" x14ac:dyDescent="0.25">
      <c r="E11061" s="135"/>
      <c r="F11061" s="135"/>
      <c r="G11061" s="135"/>
      <c r="H11061" s="135"/>
      <c r="I11061" s="135"/>
    </row>
    <row r="11062" spans="5:9" x14ac:dyDescent="0.25">
      <c r="E11062" s="135"/>
      <c r="F11062" s="135"/>
      <c r="G11062" s="135"/>
      <c r="H11062" s="135"/>
      <c r="I11062" s="135"/>
    </row>
    <row r="11063" spans="5:9" x14ac:dyDescent="0.25">
      <c r="E11063" s="135"/>
      <c r="F11063" s="135"/>
      <c r="G11063" s="135"/>
      <c r="H11063" s="135"/>
      <c r="I11063" s="135"/>
    </row>
    <row r="11064" spans="5:9" x14ac:dyDescent="0.25">
      <c r="E11064" s="135"/>
      <c r="F11064" s="135"/>
      <c r="G11064" s="135"/>
      <c r="H11064" s="135"/>
      <c r="I11064" s="135"/>
    </row>
    <row r="11065" spans="5:9" x14ac:dyDescent="0.25">
      <c r="E11065" s="135"/>
      <c r="F11065" s="135"/>
      <c r="G11065" s="135"/>
      <c r="H11065" s="135"/>
      <c r="I11065" s="135"/>
    </row>
    <row r="11066" spans="5:9" x14ac:dyDescent="0.25">
      <c r="E11066" s="135"/>
      <c r="F11066" s="135"/>
      <c r="G11066" s="135"/>
      <c r="H11066" s="135"/>
      <c r="I11066" s="135"/>
    </row>
    <row r="11067" spans="5:9" x14ac:dyDescent="0.25">
      <c r="E11067" s="135"/>
      <c r="F11067" s="135"/>
      <c r="G11067" s="135"/>
      <c r="H11067" s="135"/>
      <c r="I11067" s="135"/>
    </row>
    <row r="11068" spans="5:9" x14ac:dyDescent="0.25">
      <c r="E11068" s="135"/>
      <c r="F11068" s="135"/>
      <c r="G11068" s="135"/>
      <c r="H11068" s="135"/>
      <c r="I11068" s="135"/>
    </row>
    <row r="11069" spans="5:9" x14ac:dyDescent="0.25">
      <c r="E11069" s="135"/>
      <c r="F11069" s="135"/>
      <c r="G11069" s="135"/>
      <c r="H11069" s="135"/>
      <c r="I11069" s="135"/>
    </row>
    <row r="11070" spans="5:9" x14ac:dyDescent="0.25">
      <c r="E11070" s="135"/>
      <c r="F11070" s="135"/>
      <c r="G11070" s="135"/>
      <c r="H11070" s="135"/>
      <c r="I11070" s="135"/>
    </row>
    <row r="11071" spans="5:9" x14ac:dyDescent="0.25">
      <c r="E11071" s="135"/>
      <c r="F11071" s="135"/>
      <c r="G11071" s="135"/>
      <c r="H11071" s="135"/>
      <c r="I11071" s="135"/>
    </row>
    <row r="11072" spans="5:9" x14ac:dyDescent="0.25">
      <c r="E11072" s="135"/>
      <c r="F11072" s="135"/>
      <c r="G11072" s="135"/>
      <c r="H11072" s="135"/>
      <c r="I11072" s="135"/>
    </row>
    <row r="11073" spans="5:9" x14ac:dyDescent="0.25">
      <c r="E11073" s="135"/>
      <c r="F11073" s="135"/>
      <c r="G11073" s="135"/>
      <c r="H11073" s="135"/>
      <c r="I11073" s="135"/>
    </row>
    <row r="11074" spans="5:9" x14ac:dyDescent="0.25">
      <c r="E11074" s="135"/>
      <c r="F11074" s="135"/>
      <c r="G11074" s="135"/>
      <c r="H11074" s="135"/>
      <c r="I11074" s="135"/>
    </row>
    <row r="11075" spans="5:9" x14ac:dyDescent="0.25">
      <c r="E11075" s="135"/>
      <c r="F11075" s="135"/>
      <c r="G11075" s="135"/>
      <c r="H11075" s="135"/>
      <c r="I11075" s="135"/>
    </row>
    <row r="11076" spans="5:9" x14ac:dyDescent="0.25">
      <c r="E11076" s="135"/>
      <c r="F11076" s="135"/>
      <c r="G11076" s="135"/>
      <c r="H11076" s="135"/>
      <c r="I11076" s="135"/>
    </row>
    <row r="11077" spans="5:9" x14ac:dyDescent="0.25">
      <c r="E11077" s="135"/>
      <c r="F11077" s="135"/>
      <c r="G11077" s="135"/>
      <c r="H11077" s="135"/>
      <c r="I11077" s="135"/>
    </row>
    <row r="11078" spans="5:9" x14ac:dyDescent="0.25">
      <c r="E11078" s="135"/>
      <c r="F11078" s="135"/>
      <c r="G11078" s="135"/>
      <c r="H11078" s="135"/>
      <c r="I11078" s="135"/>
    </row>
    <row r="11079" spans="5:9" x14ac:dyDescent="0.25">
      <c r="E11079" s="135"/>
      <c r="F11079" s="135"/>
      <c r="G11079" s="135"/>
      <c r="H11079" s="135"/>
      <c r="I11079" s="135"/>
    </row>
    <row r="11080" spans="5:9" x14ac:dyDescent="0.25">
      <c r="E11080" s="135"/>
      <c r="F11080" s="135"/>
      <c r="G11080" s="135"/>
      <c r="H11080" s="135"/>
      <c r="I11080" s="135"/>
    </row>
    <row r="11081" spans="5:9" x14ac:dyDescent="0.25">
      <c r="E11081" s="135"/>
      <c r="F11081" s="135"/>
      <c r="G11081" s="135"/>
      <c r="H11081" s="135"/>
      <c r="I11081" s="135"/>
    </row>
    <row r="11082" spans="5:9" x14ac:dyDescent="0.25">
      <c r="E11082" s="135"/>
      <c r="F11082" s="135"/>
      <c r="G11082" s="135"/>
      <c r="H11082" s="135"/>
      <c r="I11082" s="135"/>
    </row>
    <row r="11083" spans="5:9" x14ac:dyDescent="0.25">
      <c r="E11083" s="135"/>
      <c r="F11083" s="135"/>
      <c r="G11083" s="135"/>
      <c r="H11083" s="135"/>
      <c r="I11083" s="135"/>
    </row>
    <row r="11084" spans="5:9" x14ac:dyDescent="0.25">
      <c r="E11084" s="135"/>
      <c r="F11084" s="135"/>
      <c r="G11084" s="135"/>
      <c r="H11084" s="135"/>
      <c r="I11084" s="135"/>
    </row>
    <row r="11085" spans="5:9" x14ac:dyDescent="0.25">
      <c r="E11085" s="135"/>
      <c r="F11085" s="135"/>
      <c r="G11085" s="135"/>
      <c r="H11085" s="135"/>
      <c r="I11085" s="135"/>
    </row>
    <row r="11086" spans="5:9" x14ac:dyDescent="0.25">
      <c r="E11086" s="135"/>
      <c r="F11086" s="135"/>
      <c r="G11086" s="135"/>
      <c r="H11086" s="135"/>
      <c r="I11086" s="135"/>
    </row>
    <row r="11087" spans="5:9" x14ac:dyDescent="0.25">
      <c r="E11087" s="135"/>
      <c r="F11087" s="135"/>
      <c r="G11087" s="135"/>
      <c r="H11087" s="135"/>
      <c r="I11087" s="135"/>
    </row>
    <row r="11088" spans="5:9" x14ac:dyDescent="0.25">
      <c r="E11088" s="135"/>
      <c r="F11088" s="135"/>
      <c r="G11088" s="135"/>
      <c r="H11088" s="135"/>
      <c r="I11088" s="135"/>
    </row>
    <row r="11089" spans="5:9" x14ac:dyDescent="0.25">
      <c r="E11089" s="135"/>
      <c r="F11089" s="135"/>
      <c r="G11089" s="135"/>
      <c r="H11089" s="135"/>
      <c r="I11089" s="135"/>
    </row>
    <row r="11090" spans="5:9" x14ac:dyDescent="0.25">
      <c r="E11090" s="135"/>
      <c r="F11090" s="135"/>
      <c r="G11090" s="135"/>
      <c r="H11090" s="135"/>
      <c r="I11090" s="135"/>
    </row>
    <row r="11091" spans="5:9" x14ac:dyDescent="0.25">
      <c r="E11091" s="135"/>
      <c r="F11091" s="135"/>
      <c r="G11091" s="135"/>
      <c r="H11091" s="135"/>
      <c r="I11091" s="135"/>
    </row>
    <row r="11092" spans="5:9" x14ac:dyDescent="0.25">
      <c r="E11092" s="135"/>
      <c r="F11092" s="135"/>
      <c r="G11092" s="135"/>
      <c r="H11092" s="135"/>
      <c r="I11092" s="135"/>
    </row>
    <row r="11093" spans="5:9" x14ac:dyDescent="0.25">
      <c r="E11093" s="135"/>
      <c r="F11093" s="135"/>
      <c r="G11093" s="135"/>
      <c r="H11093" s="135"/>
      <c r="I11093" s="135"/>
    </row>
    <row r="11094" spans="5:9" x14ac:dyDescent="0.25">
      <c r="E11094" s="135"/>
      <c r="F11094" s="135"/>
      <c r="G11094" s="135"/>
      <c r="H11094" s="135"/>
      <c r="I11094" s="135"/>
    </row>
    <row r="11095" spans="5:9" x14ac:dyDescent="0.25">
      <c r="E11095" s="135"/>
      <c r="F11095" s="135"/>
      <c r="G11095" s="135"/>
      <c r="H11095" s="135"/>
      <c r="I11095" s="135"/>
    </row>
    <row r="11096" spans="5:9" x14ac:dyDescent="0.25">
      <c r="E11096" s="135"/>
      <c r="F11096" s="135"/>
      <c r="G11096" s="135"/>
      <c r="H11096" s="135"/>
      <c r="I11096" s="135"/>
    </row>
    <row r="11097" spans="5:9" x14ac:dyDescent="0.25">
      <c r="E11097" s="135"/>
      <c r="F11097" s="135"/>
      <c r="G11097" s="135"/>
      <c r="H11097" s="135"/>
      <c r="I11097" s="135"/>
    </row>
    <row r="11098" spans="5:9" x14ac:dyDescent="0.25">
      <c r="E11098" s="135"/>
      <c r="F11098" s="135"/>
      <c r="G11098" s="135"/>
      <c r="H11098" s="135"/>
      <c r="I11098" s="135"/>
    </row>
    <row r="11099" spans="5:9" x14ac:dyDescent="0.25">
      <c r="E11099" s="135"/>
      <c r="F11099" s="135"/>
      <c r="G11099" s="135"/>
      <c r="H11099" s="135"/>
      <c r="I11099" s="135"/>
    </row>
    <row r="11100" spans="5:9" x14ac:dyDescent="0.25">
      <c r="E11100" s="135"/>
      <c r="F11100" s="135"/>
      <c r="G11100" s="135"/>
      <c r="H11100" s="135"/>
      <c r="I11100" s="135"/>
    </row>
    <row r="11101" spans="5:9" x14ac:dyDescent="0.25">
      <c r="E11101" s="135"/>
      <c r="F11101" s="135"/>
      <c r="G11101" s="135"/>
      <c r="H11101" s="135"/>
      <c r="I11101" s="135"/>
    </row>
    <row r="11102" spans="5:9" x14ac:dyDescent="0.25">
      <c r="E11102" s="135"/>
      <c r="F11102" s="135"/>
      <c r="G11102" s="135"/>
      <c r="H11102" s="135"/>
      <c r="I11102" s="135"/>
    </row>
    <row r="11103" spans="5:9" x14ac:dyDescent="0.25">
      <c r="E11103" s="135"/>
      <c r="F11103" s="135"/>
      <c r="G11103" s="135"/>
      <c r="H11103" s="135"/>
      <c r="I11103" s="135"/>
    </row>
    <row r="11104" spans="5:9" x14ac:dyDescent="0.25">
      <c r="E11104" s="135"/>
      <c r="F11104" s="135"/>
      <c r="G11104" s="135"/>
      <c r="H11104" s="135"/>
      <c r="I11104" s="135"/>
    </row>
    <row r="11105" spans="5:9" x14ac:dyDescent="0.25">
      <c r="E11105" s="135"/>
      <c r="F11105" s="135"/>
      <c r="G11105" s="135"/>
      <c r="H11105" s="135"/>
      <c r="I11105" s="135"/>
    </row>
    <row r="11106" spans="5:9" x14ac:dyDescent="0.25">
      <c r="E11106" s="135"/>
      <c r="F11106" s="135"/>
      <c r="G11106" s="135"/>
      <c r="H11106" s="135"/>
      <c r="I11106" s="135"/>
    </row>
    <row r="11107" spans="5:9" x14ac:dyDescent="0.25">
      <c r="E11107" s="135"/>
      <c r="F11107" s="135"/>
      <c r="G11107" s="135"/>
      <c r="H11107" s="135"/>
      <c r="I11107" s="135"/>
    </row>
    <row r="11108" spans="5:9" x14ac:dyDescent="0.25">
      <c r="E11108" s="135"/>
      <c r="F11108" s="135"/>
      <c r="G11108" s="135"/>
      <c r="H11108" s="135"/>
      <c r="I11108" s="135"/>
    </row>
    <row r="11109" spans="5:9" x14ac:dyDescent="0.25">
      <c r="E11109" s="135"/>
      <c r="F11109" s="135"/>
      <c r="G11109" s="135"/>
      <c r="H11109" s="135"/>
      <c r="I11109" s="135"/>
    </row>
    <row r="11110" spans="5:9" x14ac:dyDescent="0.25">
      <c r="E11110" s="135"/>
      <c r="F11110" s="135"/>
      <c r="G11110" s="135"/>
      <c r="H11110" s="135"/>
      <c r="I11110" s="135"/>
    </row>
    <row r="11111" spans="5:9" x14ac:dyDescent="0.25">
      <c r="E11111" s="135"/>
      <c r="F11111" s="135"/>
      <c r="G11111" s="135"/>
      <c r="H11111" s="135"/>
      <c r="I11111" s="135"/>
    </row>
    <row r="11112" spans="5:9" x14ac:dyDescent="0.25">
      <c r="E11112" s="135"/>
      <c r="F11112" s="135"/>
      <c r="G11112" s="135"/>
      <c r="H11112" s="135"/>
      <c r="I11112" s="135"/>
    </row>
    <row r="11113" spans="5:9" x14ac:dyDescent="0.25">
      <c r="E11113" s="135"/>
      <c r="F11113" s="135"/>
      <c r="G11113" s="135"/>
      <c r="H11113" s="135"/>
      <c r="I11113" s="135"/>
    </row>
    <row r="11114" spans="5:9" x14ac:dyDescent="0.25">
      <c r="E11114" s="135"/>
      <c r="F11114" s="135"/>
      <c r="G11114" s="135"/>
      <c r="H11114" s="135"/>
      <c r="I11114" s="135"/>
    </row>
    <row r="11115" spans="5:9" x14ac:dyDescent="0.25">
      <c r="E11115" s="135"/>
      <c r="F11115" s="135"/>
      <c r="G11115" s="135"/>
      <c r="H11115" s="135"/>
      <c r="I11115" s="135"/>
    </row>
    <row r="11116" spans="5:9" x14ac:dyDescent="0.25">
      <c r="E11116" s="135"/>
      <c r="F11116" s="135"/>
      <c r="G11116" s="135"/>
      <c r="H11116" s="135"/>
      <c r="I11116" s="135"/>
    </row>
    <row r="11117" spans="5:9" x14ac:dyDescent="0.25">
      <c r="E11117" s="135"/>
      <c r="F11117" s="135"/>
      <c r="G11117" s="135"/>
      <c r="H11117" s="135"/>
      <c r="I11117" s="135"/>
    </row>
    <row r="11118" spans="5:9" x14ac:dyDescent="0.25">
      <c r="E11118" s="135"/>
      <c r="F11118" s="135"/>
      <c r="G11118" s="135"/>
      <c r="H11118" s="135"/>
      <c r="I11118" s="135"/>
    </row>
    <row r="11119" spans="5:9" x14ac:dyDescent="0.25">
      <c r="E11119" s="135"/>
      <c r="F11119" s="135"/>
      <c r="G11119" s="135"/>
      <c r="H11119" s="135"/>
      <c r="I11119" s="135"/>
    </row>
    <row r="11120" spans="5:9" x14ac:dyDescent="0.25">
      <c r="E11120" s="135"/>
      <c r="F11120" s="135"/>
      <c r="G11120" s="135"/>
      <c r="H11120" s="135"/>
      <c r="I11120" s="135"/>
    </row>
    <row r="11121" spans="5:9" x14ac:dyDescent="0.25">
      <c r="E11121" s="135"/>
      <c r="F11121" s="135"/>
      <c r="G11121" s="135"/>
      <c r="H11121" s="135"/>
      <c r="I11121" s="135"/>
    </row>
    <row r="11122" spans="5:9" x14ac:dyDescent="0.25">
      <c r="E11122" s="135"/>
      <c r="F11122" s="135"/>
      <c r="G11122" s="135"/>
      <c r="H11122" s="135"/>
      <c r="I11122" s="135"/>
    </row>
    <row r="11123" spans="5:9" x14ac:dyDescent="0.25">
      <c r="E11123" s="135"/>
      <c r="F11123" s="135"/>
      <c r="G11123" s="135"/>
      <c r="H11123" s="135"/>
      <c r="I11123" s="135"/>
    </row>
    <row r="11124" spans="5:9" x14ac:dyDescent="0.25">
      <c r="E11124" s="135"/>
      <c r="F11124" s="135"/>
      <c r="G11124" s="135"/>
      <c r="H11124" s="135"/>
      <c r="I11124" s="135"/>
    </row>
    <row r="11125" spans="5:9" x14ac:dyDescent="0.25">
      <c r="E11125" s="135"/>
      <c r="F11125" s="135"/>
      <c r="G11125" s="135"/>
      <c r="H11125" s="135"/>
      <c r="I11125" s="135"/>
    </row>
    <row r="11126" spans="5:9" x14ac:dyDescent="0.25">
      <c r="E11126" s="135"/>
      <c r="F11126" s="135"/>
      <c r="G11126" s="135"/>
      <c r="H11126" s="135"/>
      <c r="I11126" s="135"/>
    </row>
    <row r="11127" spans="5:9" x14ac:dyDescent="0.25">
      <c r="E11127" s="135"/>
      <c r="F11127" s="135"/>
      <c r="G11127" s="135"/>
      <c r="H11127" s="135"/>
      <c r="I11127" s="135"/>
    </row>
    <row r="11128" spans="5:9" x14ac:dyDescent="0.25">
      <c r="E11128" s="135"/>
      <c r="F11128" s="135"/>
      <c r="G11128" s="135"/>
      <c r="H11128" s="135"/>
      <c r="I11128" s="135"/>
    </row>
    <row r="11129" spans="5:9" x14ac:dyDescent="0.25">
      <c r="E11129" s="135"/>
      <c r="F11129" s="135"/>
      <c r="G11129" s="135"/>
      <c r="H11129" s="135"/>
      <c r="I11129" s="135"/>
    </row>
    <row r="11130" spans="5:9" x14ac:dyDescent="0.25">
      <c r="E11130" s="135"/>
      <c r="F11130" s="135"/>
      <c r="G11130" s="135"/>
      <c r="H11130" s="135"/>
      <c r="I11130" s="135"/>
    </row>
    <row r="11131" spans="5:9" x14ac:dyDescent="0.25">
      <c r="E11131" s="135"/>
      <c r="F11131" s="135"/>
      <c r="G11131" s="135"/>
      <c r="H11131" s="135"/>
      <c r="I11131" s="135"/>
    </row>
    <row r="11132" spans="5:9" x14ac:dyDescent="0.25">
      <c r="E11132" s="135"/>
      <c r="F11132" s="135"/>
      <c r="G11132" s="135"/>
      <c r="H11132" s="135"/>
      <c r="I11132" s="135"/>
    </row>
    <row r="11133" spans="5:9" x14ac:dyDescent="0.25">
      <c r="E11133" s="135"/>
      <c r="F11133" s="135"/>
      <c r="G11133" s="135"/>
      <c r="H11133" s="135"/>
      <c r="I11133" s="135"/>
    </row>
    <row r="11134" spans="5:9" x14ac:dyDescent="0.25">
      <c r="E11134" s="135"/>
      <c r="F11134" s="135"/>
      <c r="G11134" s="135"/>
      <c r="H11134" s="135"/>
      <c r="I11134" s="135"/>
    </row>
    <row r="11135" spans="5:9" x14ac:dyDescent="0.25">
      <c r="E11135" s="135"/>
      <c r="F11135" s="135"/>
      <c r="G11135" s="135"/>
      <c r="H11135" s="135"/>
      <c r="I11135" s="135"/>
    </row>
    <row r="11136" spans="5:9" x14ac:dyDescent="0.25">
      <c r="E11136" s="135"/>
      <c r="F11136" s="135"/>
      <c r="G11136" s="135"/>
      <c r="H11136" s="135"/>
      <c r="I11136" s="135"/>
    </row>
    <row r="11137" spans="5:9" x14ac:dyDescent="0.25">
      <c r="E11137" s="135"/>
      <c r="F11137" s="135"/>
      <c r="G11137" s="135"/>
      <c r="H11137" s="135"/>
      <c r="I11137" s="135"/>
    </row>
    <row r="11138" spans="5:9" x14ac:dyDescent="0.25">
      <c r="E11138" s="135"/>
      <c r="F11138" s="135"/>
      <c r="G11138" s="135"/>
      <c r="H11138" s="135"/>
      <c r="I11138" s="135"/>
    </row>
    <row r="11139" spans="5:9" x14ac:dyDescent="0.25">
      <c r="E11139" s="135"/>
      <c r="F11139" s="135"/>
      <c r="G11139" s="135"/>
      <c r="H11139" s="135"/>
      <c r="I11139" s="135"/>
    </row>
    <row r="11140" spans="5:9" x14ac:dyDescent="0.25">
      <c r="E11140" s="135"/>
      <c r="F11140" s="135"/>
      <c r="G11140" s="135"/>
      <c r="H11140" s="135"/>
      <c r="I11140" s="135"/>
    </row>
    <row r="11141" spans="5:9" x14ac:dyDescent="0.25">
      <c r="E11141" s="135"/>
      <c r="F11141" s="135"/>
      <c r="G11141" s="135"/>
      <c r="H11141" s="135"/>
      <c r="I11141" s="135"/>
    </row>
    <row r="11142" spans="5:9" x14ac:dyDescent="0.25">
      <c r="E11142" s="135"/>
      <c r="F11142" s="135"/>
      <c r="G11142" s="135"/>
      <c r="H11142" s="135"/>
      <c r="I11142" s="135"/>
    </row>
    <row r="11143" spans="5:9" x14ac:dyDescent="0.25">
      <c r="E11143" s="135"/>
      <c r="F11143" s="135"/>
      <c r="G11143" s="135"/>
      <c r="H11143" s="135"/>
      <c r="I11143" s="135"/>
    </row>
    <row r="11144" spans="5:9" x14ac:dyDescent="0.25">
      <c r="E11144" s="135"/>
      <c r="F11144" s="135"/>
      <c r="G11144" s="135"/>
      <c r="H11144" s="135"/>
      <c r="I11144" s="135"/>
    </row>
    <row r="11145" spans="5:9" x14ac:dyDescent="0.25">
      <c r="E11145" s="135"/>
      <c r="F11145" s="135"/>
      <c r="G11145" s="135"/>
      <c r="H11145" s="135"/>
      <c r="I11145" s="135"/>
    </row>
    <row r="11146" spans="5:9" x14ac:dyDescent="0.25">
      <c r="E11146" s="135"/>
      <c r="F11146" s="135"/>
      <c r="G11146" s="135"/>
      <c r="H11146" s="135"/>
      <c r="I11146" s="135"/>
    </row>
    <row r="11147" spans="5:9" x14ac:dyDescent="0.25">
      <c r="E11147" s="135"/>
      <c r="F11147" s="135"/>
      <c r="G11147" s="135"/>
      <c r="H11147" s="135"/>
      <c r="I11147" s="135"/>
    </row>
    <row r="11148" spans="5:9" x14ac:dyDescent="0.25">
      <c r="E11148" s="135"/>
      <c r="F11148" s="135"/>
      <c r="G11148" s="135"/>
      <c r="H11148" s="135"/>
      <c r="I11148" s="135"/>
    </row>
    <row r="11149" spans="5:9" x14ac:dyDescent="0.25">
      <c r="E11149" s="135"/>
      <c r="F11149" s="135"/>
      <c r="G11149" s="135"/>
      <c r="H11149" s="135"/>
      <c r="I11149" s="135"/>
    </row>
    <row r="11150" spans="5:9" x14ac:dyDescent="0.25">
      <c r="E11150" s="135"/>
      <c r="F11150" s="135"/>
      <c r="G11150" s="135"/>
      <c r="H11150" s="135"/>
      <c r="I11150" s="135"/>
    </row>
    <row r="11151" spans="5:9" x14ac:dyDescent="0.25">
      <c r="E11151" s="135"/>
      <c r="F11151" s="135"/>
      <c r="G11151" s="135"/>
      <c r="H11151" s="135"/>
      <c r="I11151" s="135"/>
    </row>
    <row r="11152" spans="5:9" x14ac:dyDescent="0.25">
      <c r="E11152" s="135"/>
      <c r="F11152" s="135"/>
      <c r="G11152" s="135"/>
      <c r="H11152" s="135"/>
      <c r="I11152" s="135"/>
    </row>
    <row r="11153" spans="5:9" x14ac:dyDescent="0.25">
      <c r="E11153" s="135"/>
      <c r="F11153" s="135"/>
      <c r="G11153" s="135"/>
      <c r="H11153" s="135"/>
      <c r="I11153" s="135"/>
    </row>
    <row r="11154" spans="5:9" x14ac:dyDescent="0.25">
      <c r="E11154" s="135"/>
      <c r="F11154" s="135"/>
      <c r="G11154" s="135"/>
      <c r="H11154" s="135"/>
      <c r="I11154" s="135"/>
    </row>
    <row r="11155" spans="5:9" x14ac:dyDescent="0.25">
      <c r="E11155" s="135"/>
      <c r="F11155" s="135"/>
      <c r="G11155" s="135"/>
      <c r="H11155" s="135"/>
      <c r="I11155" s="135"/>
    </row>
    <row r="11156" spans="5:9" x14ac:dyDescent="0.25">
      <c r="E11156" s="135"/>
      <c r="F11156" s="135"/>
      <c r="G11156" s="135"/>
      <c r="H11156" s="135"/>
      <c r="I11156" s="135"/>
    </row>
    <row r="11157" spans="5:9" x14ac:dyDescent="0.25">
      <c r="E11157" s="135"/>
      <c r="F11157" s="135"/>
      <c r="G11157" s="135"/>
      <c r="H11157" s="135"/>
      <c r="I11157" s="135"/>
    </row>
    <row r="11158" spans="5:9" x14ac:dyDescent="0.25">
      <c r="E11158" s="135"/>
      <c r="F11158" s="135"/>
      <c r="G11158" s="135"/>
      <c r="H11158" s="135"/>
      <c r="I11158" s="135"/>
    </row>
    <row r="11159" spans="5:9" x14ac:dyDescent="0.25">
      <c r="E11159" s="135"/>
      <c r="F11159" s="135"/>
      <c r="G11159" s="135"/>
      <c r="H11159" s="135"/>
      <c r="I11159" s="135"/>
    </row>
    <row r="11160" spans="5:9" x14ac:dyDescent="0.25">
      <c r="E11160" s="135"/>
      <c r="F11160" s="135"/>
      <c r="G11160" s="135"/>
      <c r="H11160" s="135"/>
      <c r="I11160" s="135"/>
    </row>
    <row r="11161" spans="5:9" x14ac:dyDescent="0.25">
      <c r="E11161" s="135"/>
      <c r="F11161" s="135"/>
      <c r="G11161" s="135"/>
      <c r="H11161" s="135"/>
      <c r="I11161" s="135"/>
    </row>
    <row r="11162" spans="5:9" x14ac:dyDescent="0.25">
      <c r="E11162" s="135"/>
      <c r="F11162" s="135"/>
      <c r="G11162" s="135"/>
      <c r="H11162" s="135"/>
      <c r="I11162" s="135"/>
    </row>
    <row r="11163" spans="5:9" x14ac:dyDescent="0.25">
      <c r="E11163" s="135"/>
      <c r="F11163" s="135"/>
      <c r="G11163" s="135"/>
      <c r="H11163" s="135"/>
      <c r="I11163" s="135"/>
    </row>
    <row r="11164" spans="5:9" x14ac:dyDescent="0.25">
      <c r="E11164" s="135"/>
      <c r="F11164" s="135"/>
      <c r="G11164" s="135"/>
      <c r="H11164" s="135"/>
      <c r="I11164" s="135"/>
    </row>
    <row r="11165" spans="5:9" x14ac:dyDescent="0.25">
      <c r="E11165" s="135"/>
      <c r="F11165" s="135"/>
      <c r="G11165" s="135"/>
      <c r="H11165" s="135"/>
      <c r="I11165" s="135"/>
    </row>
    <row r="11166" spans="5:9" x14ac:dyDescent="0.25">
      <c r="E11166" s="135"/>
      <c r="F11166" s="135"/>
      <c r="G11166" s="135"/>
      <c r="H11166" s="135"/>
      <c r="I11166" s="135"/>
    </row>
    <row r="11167" spans="5:9" x14ac:dyDescent="0.25">
      <c r="E11167" s="135"/>
      <c r="F11167" s="135"/>
      <c r="G11167" s="135"/>
      <c r="H11167" s="135"/>
      <c r="I11167" s="135"/>
    </row>
    <row r="11168" spans="5:9" x14ac:dyDescent="0.25">
      <c r="E11168" s="135"/>
      <c r="F11168" s="135"/>
      <c r="G11168" s="135"/>
      <c r="H11168" s="135"/>
      <c r="I11168" s="135"/>
    </row>
    <row r="11169" spans="5:9" x14ac:dyDescent="0.25">
      <c r="E11169" s="135"/>
      <c r="F11169" s="135"/>
      <c r="G11169" s="135"/>
      <c r="H11169" s="135"/>
      <c r="I11169" s="135"/>
    </row>
    <row r="11170" spans="5:9" x14ac:dyDescent="0.25">
      <c r="E11170" s="135"/>
      <c r="F11170" s="135"/>
      <c r="G11170" s="135"/>
      <c r="H11170" s="135"/>
      <c r="I11170" s="135"/>
    </row>
    <row r="11171" spans="5:9" x14ac:dyDescent="0.25">
      <c r="E11171" s="135"/>
      <c r="F11171" s="135"/>
      <c r="G11171" s="135"/>
      <c r="H11171" s="135"/>
      <c r="I11171" s="135"/>
    </row>
    <row r="11172" spans="5:9" x14ac:dyDescent="0.25">
      <c r="E11172" s="135"/>
      <c r="F11172" s="135"/>
      <c r="G11172" s="135"/>
      <c r="H11172" s="135"/>
      <c r="I11172" s="135"/>
    </row>
    <row r="11173" spans="5:9" x14ac:dyDescent="0.25">
      <c r="E11173" s="135"/>
      <c r="F11173" s="135"/>
      <c r="G11173" s="135"/>
      <c r="H11173" s="135"/>
      <c r="I11173" s="135"/>
    </row>
    <row r="11174" spans="5:9" x14ac:dyDescent="0.25">
      <c r="E11174" s="135"/>
      <c r="F11174" s="135"/>
      <c r="G11174" s="135"/>
      <c r="H11174" s="135"/>
      <c r="I11174" s="135"/>
    </row>
    <row r="11175" spans="5:9" x14ac:dyDescent="0.25">
      <c r="E11175" s="135"/>
      <c r="F11175" s="135"/>
      <c r="G11175" s="135"/>
      <c r="H11175" s="135"/>
      <c r="I11175" s="135"/>
    </row>
    <row r="11176" spans="5:9" x14ac:dyDescent="0.25">
      <c r="E11176" s="135"/>
      <c r="F11176" s="135"/>
      <c r="G11176" s="135"/>
      <c r="H11176" s="135"/>
      <c r="I11176" s="135"/>
    </row>
    <row r="11177" spans="5:9" x14ac:dyDescent="0.25">
      <c r="E11177" s="135"/>
      <c r="F11177" s="135"/>
      <c r="G11177" s="135"/>
      <c r="H11177" s="135"/>
      <c r="I11177" s="135"/>
    </row>
    <row r="11178" spans="5:9" x14ac:dyDescent="0.25">
      <c r="E11178" s="135"/>
      <c r="F11178" s="135"/>
      <c r="G11178" s="135"/>
      <c r="H11178" s="135"/>
      <c r="I11178" s="135"/>
    </row>
    <row r="11179" spans="5:9" x14ac:dyDescent="0.25">
      <c r="E11179" s="135"/>
      <c r="F11179" s="135"/>
      <c r="G11179" s="135"/>
      <c r="H11179" s="135"/>
      <c r="I11179" s="135"/>
    </row>
    <row r="11180" spans="5:9" x14ac:dyDescent="0.25">
      <c r="E11180" s="135"/>
      <c r="F11180" s="135"/>
      <c r="G11180" s="135"/>
      <c r="H11180" s="135"/>
      <c r="I11180" s="135"/>
    </row>
    <row r="11181" spans="5:9" x14ac:dyDescent="0.25">
      <c r="E11181" s="135"/>
      <c r="F11181" s="135"/>
      <c r="G11181" s="135"/>
      <c r="H11181" s="135"/>
      <c r="I11181" s="135"/>
    </row>
    <row r="11182" spans="5:9" x14ac:dyDescent="0.25">
      <c r="E11182" s="135"/>
      <c r="F11182" s="135"/>
      <c r="G11182" s="135"/>
      <c r="H11182" s="135"/>
      <c r="I11182" s="135"/>
    </row>
    <row r="11183" spans="5:9" x14ac:dyDescent="0.25">
      <c r="E11183" s="135"/>
      <c r="F11183" s="135"/>
      <c r="G11183" s="135"/>
      <c r="H11183" s="135"/>
      <c r="I11183" s="135"/>
    </row>
    <row r="11184" spans="5:9" x14ac:dyDescent="0.25">
      <c r="E11184" s="135"/>
      <c r="F11184" s="135"/>
      <c r="G11184" s="135"/>
      <c r="H11184" s="135"/>
      <c r="I11184" s="135"/>
    </row>
    <row r="11185" spans="5:9" x14ac:dyDescent="0.25">
      <c r="E11185" s="135"/>
      <c r="F11185" s="135"/>
      <c r="G11185" s="135"/>
      <c r="H11185" s="135"/>
      <c r="I11185" s="135"/>
    </row>
    <row r="11186" spans="5:9" x14ac:dyDescent="0.25">
      <c r="E11186" s="135"/>
      <c r="F11186" s="135"/>
      <c r="G11186" s="135"/>
      <c r="H11186" s="135"/>
      <c r="I11186" s="135"/>
    </row>
    <row r="11187" spans="5:9" x14ac:dyDescent="0.25">
      <c r="E11187" s="135"/>
      <c r="F11187" s="135"/>
      <c r="G11187" s="135"/>
      <c r="H11187" s="135"/>
      <c r="I11187" s="135"/>
    </row>
    <row r="11188" spans="5:9" x14ac:dyDescent="0.25">
      <c r="E11188" s="135"/>
      <c r="F11188" s="135"/>
      <c r="G11188" s="135"/>
      <c r="H11188" s="135"/>
      <c r="I11188" s="135"/>
    </row>
    <row r="11189" spans="5:9" x14ac:dyDescent="0.25">
      <c r="E11189" s="135"/>
      <c r="F11189" s="135"/>
      <c r="G11189" s="135"/>
      <c r="H11189" s="135"/>
      <c r="I11189" s="135"/>
    </row>
    <row r="11190" spans="5:9" x14ac:dyDescent="0.25">
      <c r="E11190" s="135"/>
      <c r="F11190" s="135"/>
      <c r="G11190" s="135"/>
      <c r="H11190" s="135"/>
      <c r="I11190" s="135"/>
    </row>
    <row r="11191" spans="5:9" x14ac:dyDescent="0.25">
      <c r="E11191" s="135"/>
      <c r="F11191" s="135"/>
      <c r="G11191" s="135"/>
      <c r="H11191" s="135"/>
      <c r="I11191" s="135"/>
    </row>
    <row r="11192" spans="5:9" x14ac:dyDescent="0.25">
      <c r="E11192" s="135"/>
      <c r="F11192" s="135"/>
      <c r="G11192" s="135"/>
      <c r="H11192" s="135"/>
      <c r="I11192" s="135"/>
    </row>
    <row r="11193" spans="5:9" x14ac:dyDescent="0.25">
      <c r="E11193" s="135"/>
      <c r="F11193" s="135"/>
      <c r="G11193" s="135"/>
      <c r="H11193" s="135"/>
      <c r="I11193" s="135"/>
    </row>
    <row r="11194" spans="5:9" x14ac:dyDescent="0.25">
      <c r="E11194" s="135"/>
      <c r="F11194" s="135"/>
      <c r="G11194" s="135"/>
      <c r="H11194" s="135"/>
      <c r="I11194" s="135"/>
    </row>
    <row r="11195" spans="5:9" x14ac:dyDescent="0.25">
      <c r="E11195" s="135"/>
      <c r="F11195" s="135"/>
      <c r="G11195" s="135"/>
      <c r="H11195" s="135"/>
      <c r="I11195" s="135"/>
    </row>
    <row r="11196" spans="5:9" x14ac:dyDescent="0.25">
      <c r="E11196" s="135"/>
      <c r="F11196" s="135"/>
      <c r="G11196" s="135"/>
      <c r="H11196" s="135"/>
      <c r="I11196" s="135"/>
    </row>
    <row r="11197" spans="5:9" x14ac:dyDescent="0.25">
      <c r="E11197" s="135"/>
      <c r="F11197" s="135"/>
      <c r="G11197" s="135"/>
      <c r="H11197" s="135"/>
      <c r="I11197" s="135"/>
    </row>
    <row r="11198" spans="5:9" x14ac:dyDescent="0.25">
      <c r="E11198" s="135"/>
      <c r="F11198" s="135"/>
      <c r="G11198" s="135"/>
      <c r="H11198" s="135"/>
      <c r="I11198" s="135"/>
    </row>
    <row r="11199" spans="5:9" x14ac:dyDescent="0.25">
      <c r="E11199" s="135"/>
      <c r="F11199" s="135"/>
      <c r="G11199" s="135"/>
      <c r="H11199" s="135"/>
      <c r="I11199" s="135"/>
    </row>
    <row r="11200" spans="5:9" x14ac:dyDescent="0.25">
      <c r="E11200" s="135"/>
      <c r="F11200" s="135"/>
      <c r="G11200" s="135"/>
      <c r="H11200" s="135"/>
      <c r="I11200" s="135"/>
    </row>
    <row r="11201" spans="5:9" x14ac:dyDescent="0.25">
      <c r="E11201" s="135"/>
      <c r="F11201" s="135"/>
      <c r="G11201" s="135"/>
      <c r="H11201" s="135"/>
      <c r="I11201" s="135"/>
    </row>
    <row r="11202" spans="5:9" x14ac:dyDescent="0.25">
      <c r="E11202" s="135"/>
      <c r="F11202" s="135"/>
      <c r="G11202" s="135"/>
      <c r="H11202" s="135"/>
      <c r="I11202" s="135"/>
    </row>
    <row r="11203" spans="5:9" x14ac:dyDescent="0.25">
      <c r="E11203" s="135"/>
      <c r="F11203" s="135"/>
      <c r="G11203" s="135"/>
      <c r="H11203" s="135"/>
      <c r="I11203" s="135"/>
    </row>
    <row r="11204" spans="5:9" x14ac:dyDescent="0.25">
      <c r="E11204" s="135"/>
      <c r="F11204" s="135"/>
      <c r="G11204" s="135"/>
      <c r="H11204" s="135"/>
      <c r="I11204" s="135"/>
    </row>
    <row r="11205" spans="5:9" x14ac:dyDescent="0.25">
      <c r="E11205" s="135"/>
      <c r="F11205" s="135"/>
      <c r="G11205" s="135"/>
      <c r="H11205" s="135"/>
      <c r="I11205" s="135"/>
    </row>
    <row r="11206" spans="5:9" x14ac:dyDescent="0.25">
      <c r="E11206" s="135"/>
      <c r="F11206" s="135"/>
      <c r="G11206" s="135"/>
      <c r="H11206" s="135"/>
      <c r="I11206" s="135"/>
    </row>
    <row r="11207" spans="5:9" x14ac:dyDescent="0.25">
      <c r="E11207" s="135"/>
      <c r="F11207" s="135"/>
      <c r="G11207" s="135"/>
      <c r="H11207" s="135"/>
      <c r="I11207" s="135"/>
    </row>
    <row r="11208" spans="5:9" x14ac:dyDescent="0.25">
      <c r="E11208" s="135"/>
      <c r="F11208" s="135"/>
      <c r="G11208" s="135"/>
      <c r="H11208" s="135"/>
      <c r="I11208" s="135"/>
    </row>
    <row r="11209" spans="5:9" x14ac:dyDescent="0.25">
      <c r="E11209" s="135"/>
      <c r="F11209" s="135"/>
      <c r="G11209" s="135"/>
      <c r="H11209" s="135"/>
      <c r="I11209" s="135"/>
    </row>
    <row r="11210" spans="5:9" x14ac:dyDescent="0.25">
      <c r="E11210" s="135"/>
      <c r="F11210" s="135"/>
      <c r="G11210" s="135"/>
      <c r="H11210" s="135"/>
      <c r="I11210" s="135"/>
    </row>
    <row r="11211" spans="5:9" x14ac:dyDescent="0.25">
      <c r="E11211" s="135"/>
      <c r="F11211" s="135"/>
      <c r="G11211" s="135"/>
      <c r="H11211" s="135"/>
      <c r="I11211" s="135"/>
    </row>
    <row r="11212" spans="5:9" x14ac:dyDescent="0.25">
      <c r="E11212" s="135"/>
      <c r="F11212" s="135"/>
      <c r="G11212" s="135"/>
      <c r="H11212" s="135"/>
      <c r="I11212" s="135"/>
    </row>
    <row r="11213" spans="5:9" x14ac:dyDescent="0.25">
      <c r="E11213" s="135"/>
      <c r="F11213" s="135"/>
      <c r="G11213" s="135"/>
      <c r="H11213" s="135"/>
      <c r="I11213" s="135"/>
    </row>
    <row r="11214" spans="5:9" x14ac:dyDescent="0.25">
      <c r="E11214" s="135"/>
      <c r="F11214" s="135"/>
      <c r="G11214" s="135"/>
      <c r="H11214" s="135"/>
      <c r="I11214" s="135"/>
    </row>
    <row r="11215" spans="5:9" x14ac:dyDescent="0.25">
      <c r="E11215" s="135"/>
      <c r="F11215" s="135"/>
      <c r="G11215" s="135"/>
      <c r="H11215" s="135"/>
      <c r="I11215" s="135"/>
    </row>
    <row r="11216" spans="5:9" x14ac:dyDescent="0.25">
      <c r="E11216" s="135"/>
      <c r="F11216" s="135"/>
      <c r="G11216" s="135"/>
      <c r="H11216" s="135"/>
      <c r="I11216" s="135"/>
    </row>
    <row r="11217" spans="5:9" x14ac:dyDescent="0.25">
      <c r="E11217" s="135"/>
      <c r="F11217" s="135"/>
      <c r="G11217" s="135"/>
      <c r="H11217" s="135"/>
      <c r="I11217" s="135"/>
    </row>
    <row r="11218" spans="5:9" x14ac:dyDescent="0.25">
      <c r="E11218" s="135"/>
      <c r="F11218" s="135"/>
      <c r="G11218" s="135"/>
      <c r="H11218" s="135"/>
      <c r="I11218" s="135"/>
    </row>
    <row r="11219" spans="5:9" x14ac:dyDescent="0.25">
      <c r="E11219" s="135"/>
      <c r="F11219" s="135"/>
      <c r="G11219" s="135"/>
      <c r="H11219" s="135"/>
      <c r="I11219" s="135"/>
    </row>
    <row r="11220" spans="5:9" x14ac:dyDescent="0.25">
      <c r="E11220" s="135"/>
      <c r="F11220" s="135"/>
      <c r="G11220" s="135"/>
      <c r="H11220" s="135"/>
      <c r="I11220" s="135"/>
    </row>
    <row r="11221" spans="5:9" x14ac:dyDescent="0.25">
      <c r="E11221" s="135"/>
      <c r="F11221" s="135"/>
      <c r="G11221" s="135"/>
      <c r="H11221" s="135"/>
      <c r="I11221" s="135"/>
    </row>
    <row r="11222" spans="5:9" x14ac:dyDescent="0.25">
      <c r="E11222" s="135"/>
      <c r="F11222" s="135"/>
      <c r="G11222" s="135"/>
      <c r="H11222" s="135"/>
      <c r="I11222" s="135"/>
    </row>
    <row r="11223" spans="5:9" x14ac:dyDescent="0.25">
      <c r="E11223" s="135"/>
      <c r="F11223" s="135"/>
      <c r="G11223" s="135"/>
      <c r="H11223" s="135"/>
      <c r="I11223" s="135"/>
    </row>
    <row r="11224" spans="5:9" x14ac:dyDescent="0.25">
      <c r="E11224" s="135"/>
      <c r="F11224" s="135"/>
      <c r="G11224" s="135"/>
      <c r="H11224" s="135"/>
      <c r="I11224" s="135"/>
    </row>
    <row r="11225" spans="5:9" x14ac:dyDescent="0.25">
      <c r="E11225" s="135"/>
      <c r="F11225" s="135"/>
      <c r="G11225" s="135"/>
      <c r="H11225" s="135"/>
      <c r="I11225" s="135"/>
    </row>
    <row r="11226" spans="5:9" x14ac:dyDescent="0.25">
      <c r="E11226" s="135"/>
      <c r="F11226" s="135"/>
      <c r="G11226" s="135"/>
      <c r="H11226" s="135"/>
      <c r="I11226" s="135"/>
    </row>
    <row r="11227" spans="5:9" x14ac:dyDescent="0.25">
      <c r="E11227" s="135"/>
      <c r="F11227" s="135"/>
      <c r="G11227" s="135"/>
      <c r="H11227" s="135"/>
      <c r="I11227" s="135"/>
    </row>
    <row r="11228" spans="5:9" x14ac:dyDescent="0.25">
      <c r="E11228" s="135"/>
      <c r="F11228" s="135"/>
      <c r="G11228" s="135"/>
      <c r="H11228" s="135"/>
      <c r="I11228" s="135"/>
    </row>
    <row r="11229" spans="5:9" x14ac:dyDescent="0.25">
      <c r="E11229" s="135"/>
      <c r="F11229" s="135"/>
      <c r="G11229" s="135"/>
      <c r="H11229" s="135"/>
      <c r="I11229" s="135"/>
    </row>
    <row r="11230" spans="5:9" x14ac:dyDescent="0.25">
      <c r="E11230" s="135"/>
      <c r="F11230" s="135"/>
      <c r="G11230" s="135"/>
      <c r="H11230" s="135"/>
      <c r="I11230" s="135"/>
    </row>
    <row r="11231" spans="5:9" x14ac:dyDescent="0.25">
      <c r="E11231" s="135"/>
      <c r="F11231" s="135"/>
      <c r="G11231" s="135"/>
      <c r="H11231" s="135"/>
      <c r="I11231" s="135"/>
    </row>
    <row r="11232" spans="5:9" x14ac:dyDescent="0.25">
      <c r="E11232" s="135"/>
      <c r="F11232" s="135"/>
      <c r="G11232" s="135"/>
      <c r="H11232" s="135"/>
      <c r="I11232" s="135"/>
    </row>
    <row r="11233" spans="5:9" x14ac:dyDescent="0.25">
      <c r="E11233" s="135"/>
      <c r="F11233" s="135"/>
      <c r="G11233" s="135"/>
      <c r="H11233" s="135"/>
      <c r="I11233" s="135"/>
    </row>
    <row r="11234" spans="5:9" x14ac:dyDescent="0.25">
      <c r="E11234" s="135"/>
      <c r="F11234" s="135"/>
      <c r="G11234" s="135"/>
      <c r="H11234" s="135"/>
      <c r="I11234" s="135"/>
    </row>
    <row r="11235" spans="5:9" x14ac:dyDescent="0.25">
      <c r="E11235" s="135"/>
      <c r="F11235" s="135"/>
      <c r="G11235" s="135"/>
      <c r="H11235" s="135"/>
      <c r="I11235" s="135"/>
    </row>
    <row r="11236" spans="5:9" x14ac:dyDescent="0.25">
      <c r="E11236" s="135"/>
      <c r="F11236" s="135"/>
      <c r="G11236" s="135"/>
      <c r="H11236" s="135"/>
      <c r="I11236" s="135"/>
    </row>
    <row r="11237" spans="5:9" x14ac:dyDescent="0.25">
      <c r="E11237" s="135"/>
      <c r="F11237" s="135"/>
      <c r="G11237" s="135"/>
      <c r="H11237" s="135"/>
      <c r="I11237" s="135"/>
    </row>
    <row r="11238" spans="5:9" x14ac:dyDescent="0.25">
      <c r="E11238" s="135"/>
      <c r="F11238" s="135"/>
      <c r="G11238" s="135"/>
      <c r="H11238" s="135"/>
      <c r="I11238" s="135"/>
    </row>
    <row r="11239" spans="5:9" x14ac:dyDescent="0.25">
      <c r="E11239" s="135"/>
      <c r="F11239" s="135"/>
      <c r="G11239" s="135"/>
      <c r="H11239" s="135"/>
      <c r="I11239" s="135"/>
    </row>
    <row r="11240" spans="5:9" x14ac:dyDescent="0.25">
      <c r="E11240" s="135"/>
      <c r="F11240" s="135"/>
      <c r="G11240" s="135"/>
      <c r="H11240" s="135"/>
      <c r="I11240" s="135"/>
    </row>
    <row r="11241" spans="5:9" x14ac:dyDescent="0.25">
      <c r="E11241" s="135"/>
      <c r="F11241" s="135"/>
      <c r="G11241" s="135"/>
      <c r="H11241" s="135"/>
      <c r="I11241" s="135"/>
    </row>
    <row r="11242" spans="5:9" x14ac:dyDescent="0.25">
      <c r="E11242" s="135"/>
      <c r="F11242" s="135"/>
      <c r="G11242" s="135"/>
      <c r="H11242" s="135"/>
      <c r="I11242" s="135"/>
    </row>
    <row r="11243" spans="5:9" x14ac:dyDescent="0.25">
      <c r="E11243" s="135"/>
      <c r="F11243" s="135"/>
      <c r="G11243" s="135"/>
      <c r="H11243" s="135"/>
      <c r="I11243" s="135"/>
    </row>
    <row r="11244" spans="5:9" x14ac:dyDescent="0.25">
      <c r="E11244" s="135"/>
      <c r="F11244" s="135"/>
      <c r="G11244" s="135"/>
      <c r="H11244" s="135"/>
      <c r="I11244" s="135"/>
    </row>
    <row r="11245" spans="5:9" x14ac:dyDescent="0.25">
      <c r="E11245" s="135"/>
      <c r="F11245" s="135"/>
      <c r="G11245" s="135"/>
      <c r="H11245" s="135"/>
      <c r="I11245" s="135"/>
    </row>
    <row r="11246" spans="5:9" x14ac:dyDescent="0.25">
      <c r="E11246" s="135"/>
      <c r="F11246" s="135"/>
      <c r="G11246" s="135"/>
      <c r="H11246" s="135"/>
      <c r="I11246" s="135"/>
    </row>
    <row r="11247" spans="5:9" x14ac:dyDescent="0.25">
      <c r="E11247" s="135"/>
      <c r="F11247" s="135"/>
      <c r="G11247" s="135"/>
      <c r="H11247" s="135"/>
      <c r="I11247" s="135"/>
    </row>
    <row r="11248" spans="5:9" x14ac:dyDescent="0.25">
      <c r="E11248" s="135"/>
      <c r="F11248" s="135"/>
      <c r="G11248" s="135"/>
      <c r="H11248" s="135"/>
      <c r="I11248" s="135"/>
    </row>
    <row r="11249" spans="5:9" x14ac:dyDescent="0.25">
      <c r="E11249" s="135"/>
      <c r="F11249" s="135"/>
      <c r="G11249" s="135"/>
      <c r="H11249" s="135"/>
      <c r="I11249" s="135"/>
    </row>
    <row r="11250" spans="5:9" x14ac:dyDescent="0.25">
      <c r="E11250" s="135"/>
      <c r="F11250" s="135"/>
      <c r="G11250" s="135"/>
      <c r="H11250" s="135"/>
      <c r="I11250" s="135"/>
    </row>
    <row r="11251" spans="5:9" x14ac:dyDescent="0.25">
      <c r="E11251" s="135"/>
      <c r="F11251" s="135"/>
      <c r="G11251" s="135"/>
      <c r="H11251" s="135"/>
      <c r="I11251" s="135"/>
    </row>
    <row r="11252" spans="5:9" x14ac:dyDescent="0.25">
      <c r="E11252" s="135"/>
      <c r="F11252" s="135"/>
      <c r="G11252" s="135"/>
      <c r="H11252" s="135"/>
      <c r="I11252" s="135"/>
    </row>
    <row r="11253" spans="5:9" x14ac:dyDescent="0.25">
      <c r="E11253" s="135"/>
      <c r="F11253" s="135"/>
      <c r="G11253" s="135"/>
      <c r="H11253" s="135"/>
      <c r="I11253" s="135"/>
    </row>
    <row r="11254" spans="5:9" x14ac:dyDescent="0.25">
      <c r="E11254" s="135"/>
      <c r="F11254" s="135"/>
      <c r="G11254" s="135"/>
      <c r="H11254" s="135"/>
      <c r="I11254" s="135"/>
    </row>
    <row r="11255" spans="5:9" x14ac:dyDescent="0.25">
      <c r="E11255" s="135"/>
      <c r="F11255" s="135"/>
      <c r="G11255" s="135"/>
      <c r="H11255" s="135"/>
      <c r="I11255" s="135"/>
    </row>
    <row r="11256" spans="5:9" x14ac:dyDescent="0.25">
      <c r="E11256" s="135"/>
      <c r="F11256" s="135"/>
      <c r="G11256" s="135"/>
      <c r="H11256" s="135"/>
      <c r="I11256" s="135"/>
    </row>
    <row r="11257" spans="5:9" x14ac:dyDescent="0.25">
      <c r="E11257" s="135"/>
      <c r="F11257" s="135"/>
      <c r="G11257" s="135"/>
      <c r="H11257" s="135"/>
      <c r="I11257" s="135"/>
    </row>
    <row r="11258" spans="5:9" x14ac:dyDescent="0.25">
      <c r="E11258" s="135"/>
      <c r="F11258" s="135"/>
      <c r="G11258" s="135"/>
      <c r="H11258" s="135"/>
      <c r="I11258" s="135"/>
    </row>
    <row r="11259" spans="5:9" x14ac:dyDescent="0.25">
      <c r="E11259" s="135"/>
      <c r="F11259" s="135"/>
      <c r="G11259" s="135"/>
      <c r="H11259" s="135"/>
      <c r="I11259" s="135"/>
    </row>
    <row r="11260" spans="5:9" x14ac:dyDescent="0.25">
      <c r="E11260" s="135"/>
      <c r="F11260" s="135"/>
      <c r="G11260" s="135"/>
      <c r="H11260" s="135"/>
      <c r="I11260" s="135"/>
    </row>
    <row r="11261" spans="5:9" x14ac:dyDescent="0.25">
      <c r="E11261" s="135"/>
      <c r="F11261" s="135"/>
      <c r="G11261" s="135"/>
      <c r="H11261" s="135"/>
      <c r="I11261" s="135"/>
    </row>
    <row r="11262" spans="5:9" x14ac:dyDescent="0.25">
      <c r="E11262" s="135"/>
      <c r="F11262" s="135"/>
      <c r="G11262" s="135"/>
      <c r="H11262" s="135"/>
      <c r="I11262" s="135"/>
    </row>
    <row r="11263" spans="5:9" x14ac:dyDescent="0.25">
      <c r="E11263" s="135"/>
      <c r="F11263" s="135"/>
      <c r="G11263" s="135"/>
      <c r="H11263" s="135"/>
      <c r="I11263" s="135"/>
    </row>
    <row r="11264" spans="5:9" x14ac:dyDescent="0.25">
      <c r="E11264" s="135"/>
      <c r="F11264" s="135"/>
      <c r="G11264" s="135"/>
      <c r="H11264" s="135"/>
      <c r="I11264" s="135"/>
    </row>
    <row r="11265" spans="5:9" x14ac:dyDescent="0.25">
      <c r="E11265" s="135"/>
      <c r="F11265" s="135"/>
      <c r="G11265" s="135"/>
      <c r="H11265" s="135"/>
      <c r="I11265" s="135"/>
    </row>
    <row r="11266" spans="5:9" x14ac:dyDescent="0.25">
      <c r="E11266" s="135"/>
      <c r="F11266" s="135"/>
      <c r="G11266" s="135"/>
      <c r="H11266" s="135"/>
      <c r="I11266" s="135"/>
    </row>
    <row r="11267" spans="5:9" x14ac:dyDescent="0.25">
      <c r="E11267" s="135"/>
      <c r="F11267" s="135"/>
      <c r="G11267" s="135"/>
      <c r="H11267" s="135"/>
      <c r="I11267" s="135"/>
    </row>
    <row r="11268" spans="5:9" x14ac:dyDescent="0.25">
      <c r="E11268" s="135"/>
      <c r="F11268" s="135"/>
      <c r="G11268" s="135"/>
      <c r="H11268" s="135"/>
      <c r="I11268" s="135"/>
    </row>
    <row r="11269" spans="5:9" x14ac:dyDescent="0.25">
      <c r="E11269" s="135"/>
      <c r="F11269" s="135"/>
      <c r="G11269" s="135"/>
      <c r="H11269" s="135"/>
      <c r="I11269" s="135"/>
    </row>
    <row r="11270" spans="5:9" x14ac:dyDescent="0.25">
      <c r="E11270" s="135"/>
      <c r="F11270" s="135"/>
      <c r="G11270" s="135"/>
      <c r="H11270" s="135"/>
      <c r="I11270" s="135"/>
    </row>
    <row r="11271" spans="5:9" x14ac:dyDescent="0.25">
      <c r="E11271" s="135"/>
      <c r="F11271" s="135"/>
      <c r="G11271" s="135"/>
      <c r="H11271" s="135"/>
      <c r="I11271" s="135"/>
    </row>
    <row r="11272" spans="5:9" x14ac:dyDescent="0.25">
      <c r="E11272" s="135"/>
      <c r="F11272" s="135"/>
      <c r="G11272" s="135"/>
      <c r="H11272" s="135"/>
      <c r="I11272" s="135"/>
    </row>
    <row r="11273" spans="5:9" x14ac:dyDescent="0.25">
      <c r="E11273" s="135"/>
      <c r="F11273" s="135"/>
      <c r="G11273" s="135"/>
      <c r="H11273" s="135"/>
      <c r="I11273" s="135"/>
    </row>
    <row r="11274" spans="5:9" x14ac:dyDescent="0.25">
      <c r="E11274" s="135"/>
      <c r="F11274" s="135"/>
      <c r="G11274" s="135"/>
      <c r="H11274" s="135"/>
      <c r="I11274" s="135"/>
    </row>
    <row r="11275" spans="5:9" x14ac:dyDescent="0.25">
      <c r="E11275" s="135"/>
      <c r="F11275" s="135"/>
      <c r="G11275" s="135"/>
      <c r="H11275" s="135"/>
      <c r="I11275" s="135"/>
    </row>
    <row r="11276" spans="5:9" x14ac:dyDescent="0.25">
      <c r="E11276" s="135"/>
      <c r="F11276" s="135"/>
      <c r="G11276" s="135"/>
      <c r="H11276" s="135"/>
      <c r="I11276" s="135"/>
    </row>
    <row r="11277" spans="5:9" x14ac:dyDescent="0.25">
      <c r="E11277" s="135"/>
      <c r="F11277" s="135"/>
      <c r="G11277" s="135"/>
      <c r="H11277" s="135"/>
      <c r="I11277" s="135"/>
    </row>
    <row r="11278" spans="5:9" x14ac:dyDescent="0.25">
      <c r="E11278" s="135"/>
      <c r="F11278" s="135"/>
      <c r="G11278" s="135"/>
      <c r="H11278" s="135"/>
      <c r="I11278" s="135"/>
    </row>
    <row r="11279" spans="5:9" x14ac:dyDescent="0.25">
      <c r="E11279" s="135"/>
      <c r="F11279" s="135"/>
      <c r="G11279" s="135"/>
      <c r="H11279" s="135"/>
      <c r="I11279" s="135"/>
    </row>
    <row r="11280" spans="5:9" x14ac:dyDescent="0.25">
      <c r="E11280" s="135"/>
      <c r="F11280" s="135"/>
      <c r="G11280" s="135"/>
      <c r="H11280" s="135"/>
      <c r="I11280" s="135"/>
    </row>
    <row r="11281" spans="5:9" x14ac:dyDescent="0.25">
      <c r="E11281" s="135"/>
      <c r="F11281" s="135"/>
      <c r="G11281" s="135"/>
      <c r="H11281" s="135"/>
      <c r="I11281" s="135"/>
    </row>
    <row r="11282" spans="5:9" x14ac:dyDescent="0.25">
      <c r="E11282" s="135"/>
      <c r="F11282" s="135"/>
      <c r="G11282" s="135"/>
      <c r="H11282" s="135"/>
      <c r="I11282" s="135"/>
    </row>
    <row r="11283" spans="5:9" x14ac:dyDescent="0.25">
      <c r="E11283" s="135"/>
      <c r="F11283" s="135"/>
      <c r="G11283" s="135"/>
      <c r="H11283" s="135"/>
      <c r="I11283" s="135"/>
    </row>
    <row r="11284" spans="5:9" x14ac:dyDescent="0.25">
      <c r="E11284" s="135"/>
      <c r="F11284" s="135"/>
      <c r="G11284" s="135"/>
      <c r="H11284" s="135"/>
      <c r="I11284" s="135"/>
    </row>
    <row r="11285" spans="5:9" x14ac:dyDescent="0.25">
      <c r="E11285" s="135"/>
      <c r="F11285" s="135"/>
      <c r="G11285" s="135"/>
      <c r="H11285" s="135"/>
      <c r="I11285" s="135"/>
    </row>
    <row r="11286" spans="5:9" x14ac:dyDescent="0.25">
      <c r="E11286" s="135"/>
      <c r="F11286" s="135"/>
      <c r="G11286" s="135"/>
      <c r="H11286" s="135"/>
      <c r="I11286" s="135"/>
    </row>
    <row r="11287" spans="5:9" x14ac:dyDescent="0.25">
      <c r="E11287" s="135"/>
      <c r="F11287" s="135"/>
      <c r="G11287" s="135"/>
      <c r="H11287" s="135"/>
      <c r="I11287" s="135"/>
    </row>
    <row r="11288" spans="5:9" x14ac:dyDescent="0.25">
      <c r="E11288" s="135"/>
      <c r="F11288" s="135"/>
      <c r="G11288" s="135"/>
      <c r="H11288" s="135"/>
      <c r="I11288" s="135"/>
    </row>
    <row r="11289" spans="5:9" x14ac:dyDescent="0.25">
      <c r="E11289" s="135"/>
      <c r="F11289" s="135"/>
      <c r="G11289" s="135"/>
      <c r="H11289" s="135"/>
      <c r="I11289" s="135"/>
    </row>
    <row r="11290" spans="5:9" x14ac:dyDescent="0.25">
      <c r="E11290" s="135"/>
      <c r="F11290" s="135"/>
      <c r="G11290" s="135"/>
      <c r="H11290" s="135"/>
      <c r="I11290" s="135"/>
    </row>
    <row r="11291" spans="5:9" x14ac:dyDescent="0.25">
      <c r="E11291" s="135"/>
      <c r="F11291" s="135"/>
      <c r="G11291" s="135"/>
      <c r="H11291" s="135"/>
      <c r="I11291" s="135"/>
    </row>
    <row r="11292" spans="5:9" x14ac:dyDescent="0.25">
      <c r="E11292" s="135"/>
      <c r="F11292" s="135"/>
      <c r="G11292" s="135"/>
      <c r="H11292" s="135"/>
      <c r="I11292" s="135"/>
    </row>
    <row r="11293" spans="5:9" x14ac:dyDescent="0.25">
      <c r="E11293" s="135"/>
      <c r="F11293" s="135"/>
      <c r="G11293" s="135"/>
      <c r="H11293" s="135"/>
      <c r="I11293" s="135"/>
    </row>
    <row r="11294" spans="5:9" x14ac:dyDescent="0.25">
      <c r="E11294" s="135"/>
      <c r="F11294" s="135"/>
      <c r="G11294" s="135"/>
      <c r="H11294" s="135"/>
      <c r="I11294" s="135"/>
    </row>
    <row r="11295" spans="5:9" x14ac:dyDescent="0.25">
      <c r="E11295" s="135"/>
      <c r="F11295" s="135"/>
      <c r="G11295" s="135"/>
      <c r="H11295" s="135"/>
      <c r="I11295" s="135"/>
    </row>
    <row r="11296" spans="5:9" x14ac:dyDescent="0.25">
      <c r="E11296" s="135"/>
      <c r="F11296" s="135"/>
      <c r="G11296" s="135"/>
      <c r="H11296" s="135"/>
      <c r="I11296" s="135"/>
    </row>
    <row r="11297" spans="5:9" x14ac:dyDescent="0.25">
      <c r="E11297" s="135"/>
      <c r="F11297" s="135"/>
      <c r="G11297" s="135"/>
      <c r="H11297" s="135"/>
      <c r="I11297" s="135"/>
    </row>
    <row r="11298" spans="5:9" x14ac:dyDescent="0.25">
      <c r="E11298" s="135"/>
      <c r="F11298" s="135"/>
      <c r="G11298" s="135"/>
      <c r="H11298" s="135"/>
      <c r="I11298" s="135"/>
    </row>
    <row r="11299" spans="5:9" x14ac:dyDescent="0.25">
      <c r="E11299" s="135"/>
      <c r="F11299" s="135"/>
      <c r="G11299" s="135"/>
      <c r="H11299" s="135"/>
      <c r="I11299" s="135"/>
    </row>
    <row r="11300" spans="5:9" x14ac:dyDescent="0.25">
      <c r="E11300" s="135"/>
      <c r="F11300" s="135"/>
      <c r="G11300" s="135"/>
      <c r="H11300" s="135"/>
      <c r="I11300" s="135"/>
    </row>
    <row r="11301" spans="5:9" x14ac:dyDescent="0.25">
      <c r="E11301" s="135"/>
      <c r="F11301" s="135"/>
      <c r="G11301" s="135"/>
      <c r="H11301" s="135"/>
      <c r="I11301" s="135"/>
    </row>
    <row r="11302" spans="5:9" x14ac:dyDescent="0.25">
      <c r="E11302" s="135"/>
      <c r="F11302" s="135"/>
      <c r="G11302" s="135"/>
      <c r="H11302" s="135"/>
      <c r="I11302" s="135"/>
    </row>
    <row r="11303" spans="5:9" x14ac:dyDescent="0.25">
      <c r="E11303" s="135"/>
      <c r="F11303" s="135"/>
      <c r="G11303" s="135"/>
      <c r="H11303" s="135"/>
      <c r="I11303" s="135"/>
    </row>
    <row r="11304" spans="5:9" x14ac:dyDescent="0.25">
      <c r="E11304" s="135"/>
      <c r="F11304" s="135"/>
      <c r="G11304" s="135"/>
      <c r="H11304" s="135"/>
      <c r="I11304" s="135"/>
    </row>
    <row r="11305" spans="5:9" x14ac:dyDescent="0.25">
      <c r="E11305" s="135"/>
      <c r="F11305" s="135"/>
      <c r="G11305" s="135"/>
      <c r="H11305" s="135"/>
      <c r="I11305" s="135"/>
    </row>
    <row r="11306" spans="5:9" x14ac:dyDescent="0.25">
      <c r="E11306" s="135"/>
      <c r="F11306" s="135"/>
      <c r="G11306" s="135"/>
      <c r="H11306" s="135"/>
      <c r="I11306" s="135"/>
    </row>
    <row r="11307" spans="5:9" x14ac:dyDescent="0.25">
      <c r="E11307" s="135"/>
      <c r="F11307" s="135"/>
      <c r="G11307" s="135"/>
      <c r="H11307" s="135"/>
      <c r="I11307" s="135"/>
    </row>
    <row r="11308" spans="5:9" x14ac:dyDescent="0.25">
      <c r="E11308" s="135"/>
      <c r="F11308" s="135"/>
      <c r="G11308" s="135"/>
      <c r="H11308" s="135"/>
      <c r="I11308" s="135"/>
    </row>
    <row r="11309" spans="5:9" x14ac:dyDescent="0.25">
      <c r="E11309" s="135"/>
      <c r="F11309" s="135"/>
      <c r="G11309" s="135"/>
      <c r="H11309" s="135"/>
      <c r="I11309" s="135"/>
    </row>
    <row r="11310" spans="5:9" x14ac:dyDescent="0.25">
      <c r="E11310" s="135"/>
      <c r="F11310" s="135"/>
      <c r="G11310" s="135"/>
      <c r="H11310" s="135"/>
      <c r="I11310" s="135"/>
    </row>
    <row r="11311" spans="5:9" x14ac:dyDescent="0.25">
      <c r="E11311" s="135"/>
      <c r="F11311" s="135"/>
      <c r="G11311" s="135"/>
      <c r="H11311" s="135"/>
      <c r="I11311" s="135"/>
    </row>
    <row r="11312" spans="5:9" x14ac:dyDescent="0.25">
      <c r="E11312" s="135"/>
      <c r="F11312" s="135"/>
      <c r="G11312" s="135"/>
      <c r="H11312" s="135"/>
      <c r="I11312" s="135"/>
    </row>
    <row r="11313" spans="5:9" x14ac:dyDescent="0.25">
      <c r="E11313" s="135"/>
      <c r="F11313" s="135"/>
      <c r="G11313" s="135"/>
      <c r="H11313" s="135"/>
      <c r="I11313" s="135"/>
    </row>
    <row r="11314" spans="5:9" x14ac:dyDescent="0.25">
      <c r="E11314" s="135"/>
      <c r="F11314" s="135"/>
      <c r="G11314" s="135"/>
      <c r="H11314" s="135"/>
      <c r="I11314" s="135"/>
    </row>
    <row r="11315" spans="5:9" x14ac:dyDescent="0.25">
      <c r="E11315" s="135"/>
      <c r="F11315" s="135"/>
      <c r="G11315" s="135"/>
      <c r="H11315" s="135"/>
      <c r="I11315" s="135"/>
    </row>
    <row r="11316" spans="5:9" x14ac:dyDescent="0.25">
      <c r="E11316" s="135"/>
      <c r="F11316" s="135"/>
      <c r="G11316" s="135"/>
      <c r="H11316" s="135"/>
      <c r="I11316" s="135"/>
    </row>
    <row r="11317" spans="5:9" x14ac:dyDescent="0.25">
      <c r="E11317" s="135"/>
      <c r="F11317" s="135"/>
      <c r="G11317" s="135"/>
      <c r="H11317" s="135"/>
      <c r="I11317" s="135"/>
    </row>
    <row r="11318" spans="5:9" x14ac:dyDescent="0.25">
      <c r="E11318" s="135"/>
      <c r="F11318" s="135"/>
      <c r="G11318" s="135"/>
      <c r="H11318" s="135"/>
      <c r="I11318" s="135"/>
    </row>
    <row r="11319" spans="5:9" x14ac:dyDescent="0.25">
      <c r="E11319" s="135"/>
      <c r="F11319" s="135"/>
      <c r="G11319" s="135"/>
      <c r="H11319" s="135"/>
      <c r="I11319" s="135"/>
    </row>
    <row r="11320" spans="5:9" x14ac:dyDescent="0.25">
      <c r="E11320" s="135"/>
      <c r="F11320" s="135"/>
      <c r="G11320" s="135"/>
      <c r="H11320" s="135"/>
      <c r="I11320" s="135"/>
    </row>
    <row r="11321" spans="5:9" x14ac:dyDescent="0.25">
      <c r="E11321" s="135"/>
      <c r="F11321" s="135"/>
      <c r="G11321" s="135"/>
      <c r="H11321" s="135"/>
      <c r="I11321" s="135"/>
    </row>
    <row r="11322" spans="5:9" x14ac:dyDescent="0.25">
      <c r="E11322" s="135"/>
      <c r="F11322" s="135"/>
      <c r="G11322" s="135"/>
      <c r="H11322" s="135"/>
      <c r="I11322" s="135"/>
    </row>
    <row r="11323" spans="5:9" x14ac:dyDescent="0.25">
      <c r="E11323" s="135"/>
      <c r="F11323" s="135"/>
      <c r="G11323" s="135"/>
      <c r="H11323" s="135"/>
      <c r="I11323" s="135"/>
    </row>
    <row r="11324" spans="5:9" x14ac:dyDescent="0.25">
      <c r="E11324" s="135"/>
      <c r="F11324" s="135"/>
      <c r="G11324" s="135"/>
      <c r="H11324" s="135"/>
      <c r="I11324" s="135"/>
    </row>
    <row r="11325" spans="5:9" x14ac:dyDescent="0.25">
      <c r="E11325" s="135"/>
      <c r="F11325" s="135"/>
      <c r="G11325" s="135"/>
      <c r="H11325" s="135"/>
      <c r="I11325" s="135"/>
    </row>
    <row r="11326" spans="5:9" x14ac:dyDescent="0.25">
      <c r="E11326" s="135"/>
      <c r="F11326" s="135"/>
      <c r="G11326" s="135"/>
      <c r="H11326" s="135"/>
      <c r="I11326" s="135"/>
    </row>
    <row r="11327" spans="5:9" x14ac:dyDescent="0.25">
      <c r="E11327" s="135"/>
      <c r="F11327" s="135"/>
      <c r="G11327" s="135"/>
      <c r="H11327" s="135"/>
      <c r="I11327" s="135"/>
    </row>
    <row r="11328" spans="5:9" x14ac:dyDescent="0.25">
      <c r="E11328" s="135"/>
      <c r="F11328" s="135"/>
      <c r="G11328" s="135"/>
      <c r="H11328" s="135"/>
      <c r="I11328" s="135"/>
    </row>
    <row r="11329" spans="5:9" x14ac:dyDescent="0.25">
      <c r="E11329" s="135"/>
      <c r="F11329" s="135"/>
      <c r="G11329" s="135"/>
      <c r="H11329" s="135"/>
      <c r="I11329" s="135"/>
    </row>
    <row r="11330" spans="5:9" x14ac:dyDescent="0.25">
      <c r="E11330" s="135"/>
      <c r="F11330" s="135"/>
      <c r="G11330" s="135"/>
      <c r="H11330" s="135"/>
      <c r="I11330" s="135"/>
    </row>
    <row r="11331" spans="5:9" x14ac:dyDescent="0.25">
      <c r="E11331" s="135"/>
      <c r="F11331" s="135"/>
      <c r="G11331" s="135"/>
      <c r="H11331" s="135"/>
      <c r="I11331" s="135"/>
    </row>
    <row r="11332" spans="5:9" x14ac:dyDescent="0.25">
      <c r="E11332" s="135"/>
      <c r="F11332" s="135"/>
      <c r="G11332" s="135"/>
      <c r="H11332" s="135"/>
      <c r="I11332" s="135"/>
    </row>
    <row r="11333" spans="5:9" x14ac:dyDescent="0.25">
      <c r="E11333" s="135"/>
      <c r="F11333" s="135"/>
      <c r="G11333" s="135"/>
      <c r="H11333" s="135"/>
      <c r="I11333" s="135"/>
    </row>
    <row r="11334" spans="5:9" x14ac:dyDescent="0.25">
      <c r="E11334" s="135"/>
      <c r="F11334" s="135"/>
      <c r="G11334" s="135"/>
      <c r="H11334" s="135"/>
      <c r="I11334" s="135"/>
    </row>
    <row r="11335" spans="5:9" x14ac:dyDescent="0.25">
      <c r="E11335" s="135"/>
      <c r="F11335" s="135"/>
      <c r="G11335" s="135"/>
      <c r="H11335" s="135"/>
      <c r="I11335" s="135"/>
    </row>
    <row r="11336" spans="5:9" x14ac:dyDescent="0.25">
      <c r="E11336" s="135"/>
      <c r="F11336" s="135"/>
      <c r="G11336" s="135"/>
      <c r="H11336" s="135"/>
      <c r="I11336" s="135"/>
    </row>
    <row r="11337" spans="5:9" x14ac:dyDescent="0.25">
      <c r="E11337" s="135"/>
      <c r="F11337" s="135"/>
      <c r="G11337" s="135"/>
      <c r="H11337" s="135"/>
      <c r="I11337" s="135"/>
    </row>
    <row r="11338" spans="5:9" x14ac:dyDescent="0.25">
      <c r="E11338" s="135"/>
      <c r="F11338" s="135"/>
      <c r="G11338" s="135"/>
      <c r="H11338" s="135"/>
      <c r="I11338" s="135"/>
    </row>
    <row r="11339" spans="5:9" x14ac:dyDescent="0.25">
      <c r="E11339" s="135"/>
      <c r="F11339" s="135"/>
      <c r="G11339" s="135"/>
      <c r="H11339" s="135"/>
      <c r="I11339" s="135"/>
    </row>
    <row r="11340" spans="5:9" x14ac:dyDescent="0.25">
      <c r="E11340" s="135"/>
      <c r="F11340" s="135"/>
      <c r="G11340" s="135"/>
      <c r="H11340" s="135"/>
      <c r="I11340" s="135"/>
    </row>
    <row r="11341" spans="5:9" x14ac:dyDescent="0.25">
      <c r="E11341" s="135"/>
      <c r="F11341" s="135"/>
      <c r="G11341" s="135"/>
      <c r="H11341" s="135"/>
      <c r="I11341" s="135"/>
    </row>
    <row r="11342" spans="5:9" x14ac:dyDescent="0.25">
      <c r="E11342" s="135"/>
      <c r="F11342" s="135"/>
      <c r="G11342" s="135"/>
      <c r="H11342" s="135"/>
      <c r="I11342" s="135"/>
    </row>
    <row r="11343" spans="5:9" x14ac:dyDescent="0.25">
      <c r="E11343" s="135"/>
      <c r="F11343" s="135"/>
      <c r="G11343" s="135"/>
      <c r="H11343" s="135"/>
      <c r="I11343" s="135"/>
    </row>
    <row r="11344" spans="5:9" x14ac:dyDescent="0.25">
      <c r="E11344" s="135"/>
      <c r="F11344" s="135"/>
      <c r="G11344" s="135"/>
      <c r="H11344" s="135"/>
      <c r="I11344" s="135"/>
    </row>
    <row r="11345" spans="5:9" x14ac:dyDescent="0.25">
      <c r="E11345" s="135"/>
      <c r="F11345" s="135"/>
      <c r="G11345" s="135"/>
      <c r="H11345" s="135"/>
      <c r="I11345" s="135"/>
    </row>
    <row r="11346" spans="5:9" x14ac:dyDescent="0.25">
      <c r="E11346" s="135"/>
      <c r="F11346" s="135"/>
      <c r="G11346" s="135"/>
      <c r="H11346" s="135"/>
      <c r="I11346" s="135"/>
    </row>
    <row r="11347" spans="5:9" x14ac:dyDescent="0.25">
      <c r="E11347" s="135"/>
      <c r="F11347" s="135"/>
      <c r="G11347" s="135"/>
      <c r="H11347" s="135"/>
      <c r="I11347" s="135"/>
    </row>
    <row r="11348" spans="5:9" x14ac:dyDescent="0.25">
      <c r="E11348" s="135"/>
      <c r="F11348" s="135"/>
      <c r="G11348" s="135"/>
      <c r="H11348" s="135"/>
      <c r="I11348" s="135"/>
    </row>
    <row r="11349" spans="5:9" x14ac:dyDescent="0.25">
      <c r="E11349" s="135"/>
      <c r="F11349" s="135"/>
      <c r="G11349" s="135"/>
      <c r="H11349" s="135"/>
      <c r="I11349" s="135"/>
    </row>
    <row r="11350" spans="5:9" x14ac:dyDescent="0.25">
      <c r="E11350" s="135"/>
      <c r="F11350" s="135"/>
      <c r="G11350" s="135"/>
      <c r="H11350" s="135"/>
      <c r="I11350" s="135"/>
    </row>
    <row r="11351" spans="5:9" x14ac:dyDescent="0.25">
      <c r="E11351" s="135"/>
      <c r="F11351" s="135"/>
      <c r="G11351" s="135"/>
      <c r="H11351" s="135"/>
      <c r="I11351" s="135"/>
    </row>
    <row r="11352" spans="5:9" x14ac:dyDescent="0.25">
      <c r="E11352" s="135"/>
      <c r="F11352" s="135"/>
      <c r="G11352" s="135"/>
      <c r="H11352" s="135"/>
      <c r="I11352" s="135"/>
    </row>
    <row r="11353" spans="5:9" x14ac:dyDescent="0.25">
      <c r="E11353" s="135"/>
      <c r="F11353" s="135"/>
      <c r="G11353" s="135"/>
      <c r="H11353" s="135"/>
      <c r="I11353" s="135"/>
    </row>
    <row r="11354" spans="5:9" x14ac:dyDescent="0.25">
      <c r="E11354" s="135"/>
      <c r="F11354" s="135"/>
      <c r="G11354" s="135"/>
      <c r="H11354" s="135"/>
      <c r="I11354" s="135"/>
    </row>
    <row r="11355" spans="5:9" x14ac:dyDescent="0.25">
      <c r="E11355" s="135"/>
      <c r="F11355" s="135"/>
      <c r="G11355" s="135"/>
      <c r="H11355" s="135"/>
      <c r="I11355" s="135"/>
    </row>
    <row r="11356" spans="5:9" x14ac:dyDescent="0.25">
      <c r="E11356" s="135"/>
      <c r="F11356" s="135"/>
      <c r="G11356" s="135"/>
      <c r="H11356" s="135"/>
      <c r="I11356" s="135"/>
    </row>
    <row r="11357" spans="5:9" x14ac:dyDescent="0.25">
      <c r="E11357" s="135"/>
      <c r="F11357" s="135"/>
      <c r="G11357" s="135"/>
      <c r="H11357" s="135"/>
      <c r="I11357" s="135"/>
    </row>
    <row r="11358" spans="5:9" x14ac:dyDescent="0.25">
      <c r="E11358" s="135"/>
      <c r="F11358" s="135"/>
      <c r="G11358" s="135"/>
      <c r="H11358" s="135"/>
      <c r="I11358" s="135"/>
    </row>
    <row r="11359" spans="5:9" x14ac:dyDescent="0.25">
      <c r="E11359" s="135"/>
      <c r="F11359" s="135"/>
      <c r="G11359" s="135"/>
      <c r="H11359" s="135"/>
      <c r="I11359" s="135"/>
    </row>
    <row r="11360" spans="5:9" x14ac:dyDescent="0.25">
      <c r="E11360" s="135"/>
      <c r="F11360" s="135"/>
      <c r="G11360" s="135"/>
      <c r="H11360" s="135"/>
      <c r="I11360" s="135"/>
    </row>
    <row r="11361" spans="5:9" x14ac:dyDescent="0.25">
      <c r="E11361" s="135"/>
      <c r="F11361" s="135"/>
      <c r="G11361" s="135"/>
      <c r="H11361" s="135"/>
      <c r="I11361" s="135"/>
    </row>
    <row r="11362" spans="5:9" x14ac:dyDescent="0.25">
      <c r="E11362" s="135"/>
      <c r="F11362" s="135"/>
      <c r="G11362" s="135"/>
      <c r="H11362" s="135"/>
      <c r="I11362" s="135"/>
    </row>
    <row r="11363" spans="5:9" x14ac:dyDescent="0.25">
      <c r="E11363" s="135"/>
      <c r="F11363" s="135"/>
      <c r="G11363" s="135"/>
      <c r="H11363" s="135"/>
      <c r="I11363" s="135"/>
    </row>
    <row r="11364" spans="5:9" x14ac:dyDescent="0.25">
      <c r="E11364" s="135"/>
      <c r="F11364" s="135"/>
      <c r="G11364" s="135"/>
      <c r="H11364" s="135"/>
      <c r="I11364" s="135"/>
    </row>
    <row r="11365" spans="5:9" x14ac:dyDescent="0.25">
      <c r="E11365" s="135"/>
      <c r="F11365" s="135"/>
      <c r="G11365" s="135"/>
      <c r="H11365" s="135"/>
      <c r="I11365" s="135"/>
    </row>
    <row r="11366" spans="5:9" x14ac:dyDescent="0.25">
      <c r="E11366" s="135"/>
      <c r="F11366" s="135"/>
      <c r="G11366" s="135"/>
      <c r="H11366" s="135"/>
      <c r="I11366" s="135"/>
    </row>
    <row r="11367" spans="5:9" x14ac:dyDescent="0.25">
      <c r="E11367" s="135"/>
      <c r="F11367" s="135"/>
      <c r="G11367" s="135"/>
      <c r="H11367" s="135"/>
      <c r="I11367" s="135"/>
    </row>
    <row r="11368" spans="5:9" x14ac:dyDescent="0.25">
      <c r="E11368" s="135"/>
      <c r="F11368" s="135"/>
      <c r="G11368" s="135"/>
      <c r="H11368" s="135"/>
      <c r="I11368" s="135"/>
    </row>
    <row r="11369" spans="5:9" x14ac:dyDescent="0.25">
      <c r="E11369" s="135"/>
      <c r="F11369" s="135"/>
      <c r="G11369" s="135"/>
      <c r="H11369" s="135"/>
      <c r="I11369" s="135"/>
    </row>
    <row r="11370" spans="5:9" x14ac:dyDescent="0.25">
      <c r="E11370" s="135"/>
      <c r="F11370" s="135"/>
      <c r="G11370" s="135"/>
      <c r="H11370" s="135"/>
      <c r="I11370" s="135"/>
    </row>
    <row r="11371" spans="5:9" x14ac:dyDescent="0.25">
      <c r="E11371" s="135"/>
      <c r="F11371" s="135"/>
      <c r="G11371" s="135"/>
      <c r="H11371" s="135"/>
      <c r="I11371" s="135"/>
    </row>
    <row r="11372" spans="5:9" x14ac:dyDescent="0.25">
      <c r="E11372" s="135"/>
      <c r="F11372" s="135"/>
      <c r="G11372" s="135"/>
      <c r="H11372" s="135"/>
      <c r="I11372" s="135"/>
    </row>
    <row r="11373" spans="5:9" x14ac:dyDescent="0.25">
      <c r="E11373" s="135"/>
      <c r="F11373" s="135"/>
      <c r="G11373" s="135"/>
      <c r="H11373" s="135"/>
      <c r="I11373" s="135"/>
    </row>
    <row r="11374" spans="5:9" x14ac:dyDescent="0.25">
      <c r="E11374" s="135"/>
      <c r="F11374" s="135"/>
      <c r="G11374" s="135"/>
      <c r="H11374" s="135"/>
      <c r="I11374" s="135"/>
    </row>
    <row r="11375" spans="5:9" x14ac:dyDescent="0.25">
      <c r="E11375" s="135"/>
      <c r="F11375" s="135"/>
      <c r="G11375" s="135"/>
      <c r="H11375" s="135"/>
      <c r="I11375" s="135"/>
    </row>
    <row r="11376" spans="5:9" x14ac:dyDescent="0.25">
      <c r="E11376" s="135"/>
      <c r="F11376" s="135"/>
      <c r="G11376" s="135"/>
      <c r="H11376" s="135"/>
      <c r="I11376" s="135"/>
    </row>
    <row r="11377" spans="5:9" x14ac:dyDescent="0.25">
      <c r="E11377" s="135"/>
      <c r="F11377" s="135"/>
      <c r="G11377" s="135"/>
      <c r="H11377" s="135"/>
      <c r="I11377" s="135"/>
    </row>
    <row r="11378" spans="5:9" x14ac:dyDescent="0.25">
      <c r="E11378" s="135"/>
      <c r="F11378" s="135"/>
      <c r="G11378" s="135"/>
      <c r="H11378" s="135"/>
      <c r="I11378" s="135"/>
    </row>
    <row r="11379" spans="5:9" x14ac:dyDescent="0.25">
      <c r="E11379" s="135"/>
      <c r="F11379" s="135"/>
      <c r="G11379" s="135"/>
      <c r="H11379" s="135"/>
      <c r="I11379" s="135"/>
    </row>
    <row r="11380" spans="5:9" x14ac:dyDescent="0.25">
      <c r="E11380" s="135"/>
      <c r="F11380" s="135"/>
      <c r="G11380" s="135"/>
      <c r="H11380" s="135"/>
      <c r="I11380" s="135"/>
    </row>
    <row r="11381" spans="5:9" x14ac:dyDescent="0.25">
      <c r="E11381" s="135"/>
      <c r="F11381" s="135"/>
      <c r="G11381" s="135"/>
      <c r="H11381" s="135"/>
      <c r="I11381" s="135"/>
    </row>
    <row r="11382" spans="5:9" x14ac:dyDescent="0.25">
      <c r="E11382" s="135"/>
      <c r="F11382" s="135"/>
      <c r="G11382" s="135"/>
      <c r="H11382" s="135"/>
      <c r="I11382" s="135"/>
    </row>
    <row r="11383" spans="5:9" x14ac:dyDescent="0.25">
      <c r="E11383" s="135"/>
      <c r="F11383" s="135"/>
      <c r="G11383" s="135"/>
      <c r="H11383" s="135"/>
      <c r="I11383" s="135"/>
    </row>
    <row r="11384" spans="5:9" x14ac:dyDescent="0.25">
      <c r="E11384" s="135"/>
      <c r="F11384" s="135"/>
      <c r="G11384" s="135"/>
      <c r="H11384" s="135"/>
      <c r="I11384" s="135"/>
    </row>
    <row r="11385" spans="5:9" x14ac:dyDescent="0.25">
      <c r="E11385" s="135"/>
      <c r="F11385" s="135"/>
      <c r="G11385" s="135"/>
      <c r="H11385" s="135"/>
      <c r="I11385" s="135"/>
    </row>
    <row r="11386" spans="5:9" x14ac:dyDescent="0.25">
      <c r="E11386" s="135"/>
      <c r="F11386" s="135"/>
      <c r="G11386" s="135"/>
      <c r="H11386" s="135"/>
      <c r="I11386" s="135"/>
    </row>
    <row r="11387" spans="5:9" x14ac:dyDescent="0.25">
      <c r="E11387" s="135"/>
      <c r="F11387" s="135"/>
      <c r="G11387" s="135"/>
      <c r="H11387" s="135"/>
      <c r="I11387" s="135"/>
    </row>
    <row r="11388" spans="5:9" x14ac:dyDescent="0.25">
      <c r="E11388" s="135"/>
      <c r="F11388" s="135"/>
      <c r="G11388" s="135"/>
      <c r="H11388" s="135"/>
      <c r="I11388" s="135"/>
    </row>
    <row r="11389" spans="5:9" x14ac:dyDescent="0.25">
      <c r="E11389" s="135"/>
      <c r="F11389" s="135"/>
      <c r="G11389" s="135"/>
      <c r="H11389" s="135"/>
      <c r="I11389" s="135"/>
    </row>
    <row r="11390" spans="5:9" x14ac:dyDescent="0.25">
      <c r="E11390" s="135"/>
      <c r="F11390" s="135"/>
      <c r="G11390" s="135"/>
      <c r="H11390" s="135"/>
      <c r="I11390" s="135"/>
    </row>
    <row r="11391" spans="5:9" x14ac:dyDescent="0.25">
      <c r="E11391" s="135"/>
      <c r="F11391" s="135"/>
      <c r="G11391" s="135"/>
      <c r="H11391" s="135"/>
      <c r="I11391" s="135"/>
    </row>
    <row r="11392" spans="5:9" x14ac:dyDescent="0.25">
      <c r="E11392" s="135"/>
      <c r="F11392" s="135"/>
      <c r="G11392" s="135"/>
      <c r="H11392" s="135"/>
      <c r="I11392" s="135"/>
    </row>
    <row r="11393" spans="5:9" x14ac:dyDescent="0.25">
      <c r="E11393" s="135"/>
      <c r="F11393" s="135"/>
      <c r="G11393" s="135"/>
      <c r="H11393" s="135"/>
      <c r="I11393" s="135"/>
    </row>
    <row r="11394" spans="5:9" x14ac:dyDescent="0.25">
      <c r="E11394" s="135"/>
      <c r="F11394" s="135"/>
      <c r="G11394" s="135"/>
      <c r="H11394" s="135"/>
      <c r="I11394" s="135"/>
    </row>
    <row r="11395" spans="5:9" x14ac:dyDescent="0.25">
      <c r="E11395" s="135"/>
      <c r="F11395" s="135"/>
      <c r="G11395" s="135"/>
      <c r="H11395" s="135"/>
      <c r="I11395" s="135"/>
    </row>
    <row r="11396" spans="5:9" x14ac:dyDescent="0.25">
      <c r="E11396" s="135"/>
      <c r="F11396" s="135"/>
      <c r="G11396" s="135"/>
      <c r="H11396" s="135"/>
      <c r="I11396" s="135"/>
    </row>
    <row r="11397" spans="5:9" x14ac:dyDescent="0.25">
      <c r="E11397" s="135"/>
      <c r="F11397" s="135"/>
      <c r="G11397" s="135"/>
      <c r="H11397" s="135"/>
      <c r="I11397" s="135"/>
    </row>
    <row r="11398" spans="5:9" x14ac:dyDescent="0.25">
      <c r="E11398" s="135"/>
      <c r="F11398" s="135"/>
      <c r="G11398" s="135"/>
      <c r="H11398" s="135"/>
      <c r="I11398" s="135"/>
    </row>
    <row r="11399" spans="5:9" x14ac:dyDescent="0.25">
      <c r="E11399" s="135"/>
      <c r="F11399" s="135"/>
      <c r="G11399" s="135"/>
      <c r="H11399" s="135"/>
      <c r="I11399" s="135"/>
    </row>
    <row r="11400" spans="5:9" x14ac:dyDescent="0.25">
      <c r="E11400" s="135"/>
      <c r="F11400" s="135"/>
      <c r="G11400" s="135"/>
      <c r="H11400" s="135"/>
      <c r="I11400" s="135"/>
    </row>
    <row r="11401" spans="5:9" x14ac:dyDescent="0.25">
      <c r="E11401" s="135"/>
      <c r="F11401" s="135"/>
      <c r="G11401" s="135"/>
      <c r="H11401" s="135"/>
      <c r="I11401" s="135"/>
    </row>
    <row r="11402" spans="5:9" x14ac:dyDescent="0.25">
      <c r="E11402" s="135"/>
      <c r="F11402" s="135"/>
      <c r="G11402" s="135"/>
      <c r="H11402" s="135"/>
      <c r="I11402" s="135"/>
    </row>
    <row r="11403" spans="5:9" x14ac:dyDescent="0.25">
      <c r="E11403" s="135"/>
      <c r="F11403" s="135"/>
      <c r="G11403" s="135"/>
      <c r="H11403" s="135"/>
      <c r="I11403" s="135"/>
    </row>
    <row r="11404" spans="5:9" x14ac:dyDescent="0.25">
      <c r="E11404" s="135"/>
      <c r="F11404" s="135"/>
      <c r="G11404" s="135"/>
      <c r="H11404" s="135"/>
      <c r="I11404" s="135"/>
    </row>
    <row r="11405" spans="5:9" x14ac:dyDescent="0.25">
      <c r="E11405" s="135"/>
      <c r="F11405" s="135"/>
      <c r="G11405" s="135"/>
      <c r="H11405" s="135"/>
      <c r="I11405" s="135"/>
    </row>
    <row r="11406" spans="5:9" x14ac:dyDescent="0.25">
      <c r="E11406" s="135"/>
      <c r="F11406" s="135"/>
      <c r="G11406" s="135"/>
      <c r="H11406" s="135"/>
      <c r="I11406" s="135"/>
    </row>
    <row r="11407" spans="5:9" x14ac:dyDescent="0.25">
      <c r="E11407" s="135"/>
      <c r="F11407" s="135"/>
      <c r="G11407" s="135"/>
      <c r="H11407" s="135"/>
      <c r="I11407" s="135"/>
    </row>
    <row r="11408" spans="5:9" x14ac:dyDescent="0.25">
      <c r="E11408" s="135"/>
      <c r="F11408" s="135"/>
      <c r="G11408" s="135"/>
      <c r="H11408" s="135"/>
      <c r="I11408" s="135"/>
    </row>
    <row r="11409" spans="5:9" x14ac:dyDescent="0.25">
      <c r="E11409" s="135"/>
      <c r="F11409" s="135"/>
      <c r="G11409" s="135"/>
      <c r="H11409" s="135"/>
      <c r="I11409" s="135"/>
    </row>
    <row r="11410" spans="5:9" x14ac:dyDescent="0.25">
      <c r="E11410" s="135"/>
      <c r="F11410" s="135"/>
      <c r="G11410" s="135"/>
      <c r="H11410" s="135"/>
      <c r="I11410" s="135"/>
    </row>
    <row r="11411" spans="5:9" x14ac:dyDescent="0.25">
      <c r="E11411" s="135"/>
      <c r="F11411" s="135"/>
      <c r="G11411" s="135"/>
      <c r="H11411" s="135"/>
      <c r="I11411" s="135"/>
    </row>
    <row r="11412" spans="5:9" x14ac:dyDescent="0.25">
      <c r="E11412" s="135"/>
      <c r="F11412" s="135"/>
      <c r="G11412" s="135"/>
      <c r="H11412" s="135"/>
      <c r="I11412" s="135"/>
    </row>
    <row r="11413" spans="5:9" x14ac:dyDescent="0.25">
      <c r="E11413" s="135"/>
      <c r="F11413" s="135"/>
      <c r="G11413" s="135"/>
      <c r="H11413" s="135"/>
      <c r="I11413" s="135"/>
    </row>
    <row r="11414" spans="5:9" x14ac:dyDescent="0.25">
      <c r="E11414" s="135"/>
      <c r="F11414" s="135"/>
      <c r="G11414" s="135"/>
      <c r="H11414" s="135"/>
      <c r="I11414" s="135"/>
    </row>
    <row r="11415" spans="5:9" x14ac:dyDescent="0.25">
      <c r="E11415" s="135"/>
      <c r="F11415" s="135"/>
      <c r="G11415" s="135"/>
      <c r="H11415" s="135"/>
      <c r="I11415" s="135"/>
    </row>
    <row r="11416" spans="5:9" x14ac:dyDescent="0.25">
      <c r="E11416" s="135"/>
      <c r="F11416" s="135"/>
      <c r="G11416" s="135"/>
      <c r="H11416" s="135"/>
      <c r="I11416" s="135"/>
    </row>
    <row r="11417" spans="5:9" x14ac:dyDescent="0.25">
      <c r="E11417" s="135"/>
      <c r="F11417" s="135"/>
      <c r="G11417" s="135"/>
      <c r="H11417" s="135"/>
      <c r="I11417" s="135"/>
    </row>
    <row r="11418" spans="5:9" x14ac:dyDescent="0.25">
      <c r="E11418" s="135"/>
      <c r="F11418" s="135"/>
      <c r="G11418" s="135"/>
      <c r="H11418" s="135"/>
      <c r="I11418" s="135"/>
    </row>
    <row r="11419" spans="5:9" x14ac:dyDescent="0.25">
      <c r="E11419" s="135"/>
      <c r="F11419" s="135"/>
      <c r="G11419" s="135"/>
      <c r="H11419" s="135"/>
      <c r="I11419" s="135"/>
    </row>
    <row r="11420" spans="5:9" x14ac:dyDescent="0.25">
      <c r="E11420" s="135"/>
      <c r="F11420" s="135"/>
      <c r="G11420" s="135"/>
      <c r="H11420" s="135"/>
      <c r="I11420" s="135"/>
    </row>
    <row r="11421" spans="5:9" x14ac:dyDescent="0.25">
      <c r="E11421" s="135"/>
      <c r="F11421" s="135"/>
      <c r="G11421" s="135"/>
      <c r="H11421" s="135"/>
      <c r="I11421" s="135"/>
    </row>
    <row r="11422" spans="5:9" x14ac:dyDescent="0.25">
      <c r="E11422" s="135"/>
      <c r="F11422" s="135"/>
      <c r="G11422" s="135"/>
      <c r="H11422" s="135"/>
      <c r="I11422" s="135"/>
    </row>
    <row r="11423" spans="5:9" x14ac:dyDescent="0.25">
      <c r="E11423" s="135"/>
      <c r="F11423" s="135"/>
      <c r="G11423" s="135"/>
      <c r="H11423" s="135"/>
      <c r="I11423" s="135"/>
    </row>
    <row r="11424" spans="5:9" x14ac:dyDescent="0.25">
      <c r="E11424" s="135"/>
      <c r="F11424" s="135"/>
      <c r="G11424" s="135"/>
      <c r="H11424" s="135"/>
      <c r="I11424" s="135"/>
    </row>
    <row r="11425" spans="5:9" x14ac:dyDescent="0.25">
      <c r="E11425" s="135"/>
      <c r="F11425" s="135"/>
      <c r="G11425" s="135"/>
      <c r="H11425" s="135"/>
      <c r="I11425" s="135"/>
    </row>
    <row r="11426" spans="5:9" x14ac:dyDescent="0.25">
      <c r="E11426" s="135"/>
      <c r="F11426" s="135"/>
      <c r="G11426" s="135"/>
      <c r="H11426" s="135"/>
      <c r="I11426" s="135"/>
    </row>
    <row r="11427" spans="5:9" x14ac:dyDescent="0.25">
      <c r="E11427" s="135"/>
      <c r="F11427" s="135"/>
      <c r="G11427" s="135"/>
      <c r="H11427" s="135"/>
      <c r="I11427" s="135"/>
    </row>
    <row r="11428" spans="5:9" x14ac:dyDescent="0.25">
      <c r="E11428" s="135"/>
      <c r="F11428" s="135"/>
      <c r="G11428" s="135"/>
      <c r="H11428" s="135"/>
      <c r="I11428" s="135"/>
    </row>
    <row r="11429" spans="5:9" x14ac:dyDescent="0.25">
      <c r="E11429" s="135"/>
      <c r="F11429" s="135"/>
      <c r="G11429" s="135"/>
      <c r="H11429" s="135"/>
      <c r="I11429" s="135"/>
    </row>
    <row r="11430" spans="5:9" x14ac:dyDescent="0.25">
      <c r="E11430" s="135"/>
      <c r="F11430" s="135"/>
      <c r="G11430" s="135"/>
      <c r="H11430" s="135"/>
      <c r="I11430" s="135"/>
    </row>
    <row r="11431" spans="5:9" x14ac:dyDescent="0.25">
      <c r="E11431" s="135"/>
      <c r="F11431" s="135"/>
      <c r="G11431" s="135"/>
      <c r="H11431" s="135"/>
      <c r="I11431" s="135"/>
    </row>
    <row r="11432" spans="5:9" x14ac:dyDescent="0.25">
      <c r="E11432" s="135"/>
      <c r="F11432" s="135"/>
      <c r="G11432" s="135"/>
      <c r="H11432" s="135"/>
      <c r="I11432" s="135"/>
    </row>
    <row r="11433" spans="5:9" x14ac:dyDescent="0.25">
      <c r="E11433" s="135"/>
      <c r="F11433" s="135"/>
      <c r="G11433" s="135"/>
      <c r="H11433" s="135"/>
      <c r="I11433" s="135"/>
    </row>
    <row r="11434" spans="5:9" x14ac:dyDescent="0.25">
      <c r="E11434" s="135"/>
      <c r="F11434" s="135"/>
      <c r="G11434" s="135"/>
      <c r="H11434" s="135"/>
      <c r="I11434" s="135"/>
    </row>
    <row r="11435" spans="5:9" x14ac:dyDescent="0.25">
      <c r="E11435" s="135"/>
      <c r="F11435" s="135"/>
      <c r="G11435" s="135"/>
      <c r="H11435" s="135"/>
      <c r="I11435" s="135"/>
    </row>
    <row r="11436" spans="5:9" x14ac:dyDescent="0.25">
      <c r="E11436" s="135"/>
      <c r="F11436" s="135"/>
      <c r="G11436" s="135"/>
      <c r="H11436" s="135"/>
      <c r="I11436" s="135"/>
    </row>
    <row r="11437" spans="5:9" x14ac:dyDescent="0.25">
      <c r="E11437" s="135"/>
      <c r="F11437" s="135"/>
      <c r="G11437" s="135"/>
      <c r="H11437" s="135"/>
      <c r="I11437" s="135"/>
    </row>
    <row r="11438" spans="5:9" x14ac:dyDescent="0.25">
      <c r="E11438" s="135"/>
      <c r="F11438" s="135"/>
      <c r="G11438" s="135"/>
      <c r="H11438" s="135"/>
      <c r="I11438" s="135"/>
    </row>
    <row r="11439" spans="5:9" x14ac:dyDescent="0.25">
      <c r="E11439" s="135"/>
      <c r="F11439" s="135"/>
      <c r="G11439" s="135"/>
      <c r="H11439" s="135"/>
      <c r="I11439" s="135"/>
    </row>
    <row r="11440" spans="5:9" x14ac:dyDescent="0.25">
      <c r="E11440" s="135"/>
      <c r="F11440" s="135"/>
      <c r="G11440" s="135"/>
      <c r="H11440" s="135"/>
      <c r="I11440" s="135"/>
    </row>
    <row r="11441" spans="5:9" x14ac:dyDescent="0.25">
      <c r="E11441" s="135"/>
      <c r="F11441" s="135"/>
      <c r="G11441" s="135"/>
      <c r="H11441" s="135"/>
      <c r="I11441" s="135"/>
    </row>
    <row r="11442" spans="5:9" x14ac:dyDescent="0.25">
      <c r="E11442" s="135"/>
      <c r="F11442" s="135"/>
      <c r="G11442" s="135"/>
      <c r="H11442" s="135"/>
      <c r="I11442" s="135"/>
    </row>
    <row r="11443" spans="5:9" x14ac:dyDescent="0.25">
      <c r="E11443" s="135"/>
      <c r="F11443" s="135"/>
      <c r="G11443" s="135"/>
      <c r="H11443" s="135"/>
      <c r="I11443" s="135"/>
    </row>
    <row r="11444" spans="5:9" x14ac:dyDescent="0.25">
      <c r="E11444" s="135"/>
      <c r="F11444" s="135"/>
      <c r="G11444" s="135"/>
      <c r="H11444" s="135"/>
      <c r="I11444" s="135"/>
    </row>
    <row r="11445" spans="5:9" x14ac:dyDescent="0.25">
      <c r="E11445" s="135"/>
      <c r="F11445" s="135"/>
      <c r="G11445" s="135"/>
      <c r="H11445" s="135"/>
      <c r="I11445" s="135"/>
    </row>
    <row r="11446" spans="5:9" x14ac:dyDescent="0.25">
      <c r="E11446" s="135"/>
      <c r="F11446" s="135"/>
      <c r="G11446" s="135"/>
      <c r="H11446" s="135"/>
      <c r="I11446" s="135"/>
    </row>
    <row r="11447" spans="5:9" x14ac:dyDescent="0.25">
      <c r="E11447" s="135"/>
      <c r="F11447" s="135"/>
      <c r="G11447" s="135"/>
      <c r="H11447" s="135"/>
      <c r="I11447" s="135"/>
    </row>
    <row r="11448" spans="5:9" x14ac:dyDescent="0.25">
      <c r="E11448" s="135"/>
      <c r="F11448" s="135"/>
      <c r="G11448" s="135"/>
      <c r="H11448" s="135"/>
      <c r="I11448" s="135"/>
    </row>
    <row r="11449" spans="5:9" x14ac:dyDescent="0.25">
      <c r="E11449" s="135"/>
      <c r="F11449" s="135"/>
      <c r="G11449" s="135"/>
      <c r="H11449" s="135"/>
      <c r="I11449" s="135"/>
    </row>
    <row r="11450" spans="5:9" x14ac:dyDescent="0.25">
      <c r="E11450" s="135"/>
      <c r="F11450" s="135"/>
      <c r="G11450" s="135"/>
      <c r="H11450" s="135"/>
      <c r="I11450" s="135"/>
    </row>
    <row r="11451" spans="5:9" x14ac:dyDescent="0.25">
      <c r="E11451" s="135"/>
      <c r="F11451" s="135"/>
      <c r="G11451" s="135"/>
      <c r="H11451" s="135"/>
      <c r="I11451" s="135"/>
    </row>
    <row r="11452" spans="5:9" x14ac:dyDescent="0.25">
      <c r="E11452" s="135"/>
      <c r="F11452" s="135"/>
      <c r="G11452" s="135"/>
      <c r="H11452" s="135"/>
      <c r="I11452" s="135"/>
    </row>
    <row r="11453" spans="5:9" x14ac:dyDescent="0.25">
      <c r="E11453" s="135"/>
      <c r="F11453" s="135"/>
      <c r="G11453" s="135"/>
      <c r="H11453" s="135"/>
      <c r="I11453" s="135"/>
    </row>
    <row r="11454" spans="5:9" x14ac:dyDescent="0.25">
      <c r="E11454" s="135"/>
      <c r="F11454" s="135"/>
      <c r="G11454" s="135"/>
      <c r="H11454" s="135"/>
      <c r="I11454" s="135"/>
    </row>
    <row r="11455" spans="5:9" x14ac:dyDescent="0.25">
      <c r="E11455" s="135"/>
      <c r="F11455" s="135"/>
      <c r="G11455" s="135"/>
      <c r="H11455" s="135"/>
      <c r="I11455" s="135"/>
    </row>
    <row r="11456" spans="5:9" x14ac:dyDescent="0.25">
      <c r="E11456" s="135"/>
      <c r="F11456" s="135"/>
      <c r="G11456" s="135"/>
      <c r="H11456" s="135"/>
      <c r="I11456" s="135"/>
    </row>
    <row r="11457" spans="5:9" x14ac:dyDescent="0.25">
      <c r="E11457" s="135"/>
      <c r="F11457" s="135"/>
      <c r="G11457" s="135"/>
      <c r="H11457" s="135"/>
      <c r="I11457" s="135"/>
    </row>
    <row r="11458" spans="5:9" x14ac:dyDescent="0.25">
      <c r="E11458" s="135"/>
      <c r="F11458" s="135"/>
      <c r="G11458" s="135"/>
      <c r="H11458" s="135"/>
      <c r="I11458" s="135"/>
    </row>
    <row r="11459" spans="5:9" x14ac:dyDescent="0.25">
      <c r="E11459" s="135"/>
      <c r="F11459" s="135"/>
      <c r="G11459" s="135"/>
      <c r="H11459" s="135"/>
      <c r="I11459" s="135"/>
    </row>
    <row r="11460" spans="5:9" x14ac:dyDescent="0.25">
      <c r="E11460" s="135"/>
      <c r="F11460" s="135"/>
      <c r="G11460" s="135"/>
      <c r="H11460" s="135"/>
      <c r="I11460" s="135"/>
    </row>
    <row r="11461" spans="5:9" x14ac:dyDescent="0.25">
      <c r="E11461" s="135"/>
      <c r="F11461" s="135"/>
      <c r="G11461" s="135"/>
      <c r="H11461" s="135"/>
      <c r="I11461" s="135"/>
    </row>
    <row r="11462" spans="5:9" x14ac:dyDescent="0.25">
      <c r="E11462" s="135"/>
      <c r="F11462" s="135"/>
      <c r="G11462" s="135"/>
      <c r="H11462" s="135"/>
      <c r="I11462" s="135"/>
    </row>
    <row r="11463" spans="5:9" x14ac:dyDescent="0.25">
      <c r="E11463" s="135"/>
      <c r="F11463" s="135"/>
      <c r="G11463" s="135"/>
      <c r="H11463" s="135"/>
      <c r="I11463" s="135"/>
    </row>
    <row r="11464" spans="5:9" x14ac:dyDescent="0.25">
      <c r="E11464" s="135"/>
      <c r="F11464" s="135"/>
      <c r="G11464" s="135"/>
      <c r="H11464" s="135"/>
      <c r="I11464" s="135"/>
    </row>
    <row r="11465" spans="5:9" x14ac:dyDescent="0.25">
      <c r="E11465" s="135"/>
      <c r="F11465" s="135"/>
      <c r="G11465" s="135"/>
      <c r="H11465" s="135"/>
      <c r="I11465" s="135"/>
    </row>
    <row r="11466" spans="5:9" x14ac:dyDescent="0.25">
      <c r="E11466" s="135"/>
      <c r="F11466" s="135"/>
      <c r="G11466" s="135"/>
      <c r="H11466" s="135"/>
      <c r="I11466" s="135"/>
    </row>
    <row r="11467" spans="5:9" x14ac:dyDescent="0.25">
      <c r="E11467" s="135"/>
      <c r="F11467" s="135"/>
      <c r="G11467" s="135"/>
      <c r="H11467" s="135"/>
      <c r="I11467" s="135"/>
    </row>
    <row r="11468" spans="5:9" x14ac:dyDescent="0.25">
      <c r="E11468" s="135"/>
      <c r="F11468" s="135"/>
      <c r="G11468" s="135"/>
      <c r="H11468" s="135"/>
      <c r="I11468" s="135"/>
    </row>
    <row r="11469" spans="5:9" x14ac:dyDescent="0.25">
      <c r="E11469" s="135"/>
      <c r="F11469" s="135"/>
      <c r="G11469" s="135"/>
      <c r="H11469" s="135"/>
      <c r="I11469" s="135"/>
    </row>
    <row r="11470" spans="5:9" x14ac:dyDescent="0.25">
      <c r="E11470" s="135"/>
      <c r="F11470" s="135"/>
      <c r="G11470" s="135"/>
      <c r="H11470" s="135"/>
      <c r="I11470" s="135"/>
    </row>
    <row r="11471" spans="5:9" x14ac:dyDescent="0.25">
      <c r="E11471" s="135"/>
      <c r="F11471" s="135"/>
      <c r="G11471" s="135"/>
      <c r="H11471" s="135"/>
      <c r="I11471" s="135"/>
    </row>
    <row r="11472" spans="5:9" x14ac:dyDescent="0.25">
      <c r="E11472" s="135"/>
      <c r="F11472" s="135"/>
      <c r="G11472" s="135"/>
      <c r="H11472" s="135"/>
      <c r="I11472" s="135"/>
    </row>
    <row r="11473" spans="5:9" x14ac:dyDescent="0.25">
      <c r="E11473" s="135"/>
      <c r="F11473" s="135"/>
      <c r="G11473" s="135"/>
      <c r="H11473" s="135"/>
      <c r="I11473" s="135"/>
    </row>
    <row r="11474" spans="5:9" x14ac:dyDescent="0.25">
      <c r="E11474" s="135"/>
      <c r="F11474" s="135"/>
      <c r="G11474" s="135"/>
      <c r="H11474" s="135"/>
      <c r="I11474" s="135"/>
    </row>
    <row r="11475" spans="5:9" x14ac:dyDescent="0.25">
      <c r="E11475" s="135"/>
      <c r="F11475" s="135"/>
      <c r="G11475" s="135"/>
      <c r="H11475" s="135"/>
      <c r="I11475" s="135"/>
    </row>
    <row r="11476" spans="5:9" x14ac:dyDescent="0.25">
      <c r="E11476" s="135"/>
      <c r="F11476" s="135"/>
      <c r="G11476" s="135"/>
      <c r="H11476" s="135"/>
      <c r="I11476" s="135"/>
    </row>
    <row r="11477" spans="5:9" x14ac:dyDescent="0.25">
      <c r="E11477" s="135"/>
      <c r="F11477" s="135"/>
      <c r="G11477" s="135"/>
      <c r="H11477" s="135"/>
      <c r="I11477" s="135"/>
    </row>
    <row r="11478" spans="5:9" x14ac:dyDescent="0.25">
      <c r="E11478" s="135"/>
      <c r="F11478" s="135"/>
      <c r="G11478" s="135"/>
      <c r="H11478" s="135"/>
      <c r="I11478" s="135"/>
    </row>
    <row r="11479" spans="5:9" x14ac:dyDescent="0.25">
      <c r="E11479" s="135"/>
      <c r="F11479" s="135"/>
      <c r="G11479" s="135"/>
      <c r="H11479" s="135"/>
      <c r="I11479" s="135"/>
    </row>
    <row r="11480" spans="5:9" x14ac:dyDescent="0.25">
      <c r="E11480" s="135"/>
      <c r="F11480" s="135"/>
      <c r="G11480" s="135"/>
      <c r="H11480" s="135"/>
      <c r="I11480" s="135"/>
    </row>
    <row r="11481" spans="5:9" x14ac:dyDescent="0.25">
      <c r="E11481" s="135"/>
      <c r="F11481" s="135"/>
      <c r="G11481" s="135"/>
      <c r="H11481" s="135"/>
      <c r="I11481" s="135"/>
    </row>
    <row r="11482" spans="5:9" x14ac:dyDescent="0.25">
      <c r="E11482" s="135"/>
      <c r="F11482" s="135"/>
      <c r="G11482" s="135"/>
      <c r="H11482" s="135"/>
      <c r="I11482" s="135"/>
    </row>
    <row r="11483" spans="5:9" x14ac:dyDescent="0.25">
      <c r="E11483" s="135"/>
      <c r="F11483" s="135"/>
      <c r="G11483" s="135"/>
      <c r="H11483" s="135"/>
      <c r="I11483" s="135"/>
    </row>
    <row r="11484" spans="5:9" x14ac:dyDescent="0.25">
      <c r="E11484" s="135"/>
      <c r="F11484" s="135"/>
      <c r="G11484" s="135"/>
      <c r="H11484" s="135"/>
      <c r="I11484" s="135"/>
    </row>
    <row r="11485" spans="5:9" x14ac:dyDescent="0.25">
      <c r="E11485" s="135"/>
      <c r="F11485" s="135"/>
      <c r="G11485" s="135"/>
      <c r="H11485" s="135"/>
      <c r="I11485" s="135"/>
    </row>
    <row r="11486" spans="5:9" x14ac:dyDescent="0.25">
      <c r="E11486" s="135"/>
      <c r="F11486" s="135"/>
      <c r="G11486" s="135"/>
      <c r="H11486" s="135"/>
      <c r="I11486" s="135"/>
    </row>
    <row r="11487" spans="5:9" x14ac:dyDescent="0.25">
      <c r="E11487" s="135"/>
      <c r="F11487" s="135"/>
      <c r="G11487" s="135"/>
      <c r="H11487" s="135"/>
      <c r="I11487" s="135"/>
    </row>
    <row r="11488" spans="5:9" x14ac:dyDescent="0.25">
      <c r="E11488" s="135"/>
      <c r="F11488" s="135"/>
      <c r="G11488" s="135"/>
      <c r="H11488" s="135"/>
      <c r="I11488" s="135"/>
    </row>
    <row r="11489" spans="5:9" x14ac:dyDescent="0.25">
      <c r="E11489" s="135"/>
      <c r="F11489" s="135"/>
      <c r="G11489" s="135"/>
      <c r="H11489" s="135"/>
      <c r="I11489" s="135"/>
    </row>
    <row r="11490" spans="5:9" x14ac:dyDescent="0.25">
      <c r="E11490" s="135"/>
      <c r="F11490" s="135"/>
      <c r="G11490" s="135"/>
      <c r="H11490" s="135"/>
      <c r="I11490" s="135"/>
    </row>
    <row r="11491" spans="5:9" x14ac:dyDescent="0.25">
      <c r="E11491" s="135"/>
      <c r="F11491" s="135"/>
      <c r="G11491" s="135"/>
      <c r="H11491" s="135"/>
      <c r="I11491" s="135"/>
    </row>
    <row r="11492" spans="5:9" x14ac:dyDescent="0.25">
      <c r="E11492" s="135"/>
      <c r="F11492" s="135"/>
      <c r="G11492" s="135"/>
      <c r="H11492" s="135"/>
      <c r="I11492" s="135"/>
    </row>
    <row r="11493" spans="5:9" x14ac:dyDescent="0.25">
      <c r="E11493" s="135"/>
      <c r="F11493" s="135"/>
      <c r="G11493" s="135"/>
      <c r="H11493" s="135"/>
      <c r="I11493" s="135"/>
    </row>
    <row r="11494" spans="5:9" x14ac:dyDescent="0.25">
      <c r="E11494" s="135"/>
      <c r="F11494" s="135"/>
      <c r="G11494" s="135"/>
      <c r="H11494" s="135"/>
      <c r="I11494" s="135"/>
    </row>
    <row r="11495" spans="5:9" x14ac:dyDescent="0.25">
      <c r="E11495" s="135"/>
      <c r="F11495" s="135"/>
      <c r="G11495" s="135"/>
      <c r="H11495" s="135"/>
      <c r="I11495" s="135"/>
    </row>
    <row r="11496" spans="5:9" x14ac:dyDescent="0.25">
      <c r="E11496" s="135"/>
      <c r="F11496" s="135"/>
      <c r="G11496" s="135"/>
      <c r="H11496" s="135"/>
      <c r="I11496" s="135"/>
    </row>
    <row r="11497" spans="5:9" x14ac:dyDescent="0.25">
      <c r="E11497" s="135"/>
      <c r="F11497" s="135"/>
      <c r="G11497" s="135"/>
      <c r="H11497" s="135"/>
      <c r="I11497" s="135"/>
    </row>
    <row r="11498" spans="5:9" x14ac:dyDescent="0.25">
      <c r="E11498" s="135"/>
      <c r="F11498" s="135"/>
      <c r="G11498" s="135"/>
      <c r="H11498" s="135"/>
      <c r="I11498" s="135"/>
    </row>
    <row r="11499" spans="5:9" x14ac:dyDescent="0.25">
      <c r="E11499" s="135"/>
      <c r="F11499" s="135"/>
      <c r="G11499" s="135"/>
      <c r="H11499" s="135"/>
      <c r="I11499" s="135"/>
    </row>
    <row r="11500" spans="5:9" x14ac:dyDescent="0.25">
      <c r="E11500" s="135"/>
      <c r="F11500" s="135"/>
      <c r="G11500" s="135"/>
      <c r="H11500" s="135"/>
      <c r="I11500" s="135"/>
    </row>
    <row r="11501" spans="5:9" x14ac:dyDescent="0.25">
      <c r="E11501" s="135"/>
      <c r="F11501" s="135"/>
      <c r="G11501" s="135"/>
      <c r="H11501" s="135"/>
      <c r="I11501" s="135"/>
    </row>
    <row r="11502" spans="5:9" x14ac:dyDescent="0.25">
      <c r="E11502" s="135"/>
      <c r="F11502" s="135"/>
      <c r="G11502" s="135"/>
      <c r="H11502" s="135"/>
      <c r="I11502" s="135"/>
    </row>
    <row r="11503" spans="5:9" x14ac:dyDescent="0.25">
      <c r="E11503" s="135"/>
      <c r="F11503" s="135"/>
      <c r="G11503" s="135"/>
      <c r="H11503" s="135"/>
      <c r="I11503" s="135"/>
    </row>
    <row r="11504" spans="5:9" x14ac:dyDescent="0.25">
      <c r="E11504" s="135"/>
      <c r="F11504" s="135"/>
      <c r="G11504" s="135"/>
      <c r="H11504" s="135"/>
      <c r="I11504" s="135"/>
    </row>
    <row r="11505" spans="5:9" x14ac:dyDescent="0.25">
      <c r="E11505" s="135"/>
      <c r="F11505" s="135"/>
      <c r="G11505" s="135"/>
      <c r="H11505" s="135"/>
      <c r="I11505" s="135"/>
    </row>
    <row r="11506" spans="5:9" x14ac:dyDescent="0.25">
      <c r="E11506" s="135"/>
      <c r="F11506" s="135"/>
      <c r="G11506" s="135"/>
      <c r="H11506" s="135"/>
      <c r="I11506" s="135"/>
    </row>
    <row r="11507" spans="5:9" x14ac:dyDescent="0.25">
      <c r="E11507" s="135"/>
      <c r="F11507" s="135"/>
      <c r="G11507" s="135"/>
      <c r="H11507" s="135"/>
      <c r="I11507" s="135"/>
    </row>
    <row r="11508" spans="5:9" x14ac:dyDescent="0.25">
      <c r="E11508" s="135"/>
      <c r="F11508" s="135"/>
      <c r="G11508" s="135"/>
      <c r="H11508" s="135"/>
      <c r="I11508" s="135"/>
    </row>
    <row r="11509" spans="5:9" x14ac:dyDescent="0.25">
      <c r="E11509" s="135"/>
      <c r="F11509" s="135"/>
      <c r="G11509" s="135"/>
      <c r="H11509" s="135"/>
      <c r="I11509" s="135"/>
    </row>
    <row r="11510" spans="5:9" x14ac:dyDescent="0.25">
      <c r="E11510" s="135"/>
      <c r="F11510" s="135"/>
      <c r="G11510" s="135"/>
      <c r="H11510" s="135"/>
      <c r="I11510" s="135"/>
    </row>
    <row r="11511" spans="5:9" x14ac:dyDescent="0.25">
      <c r="E11511" s="135"/>
      <c r="F11511" s="135"/>
      <c r="G11511" s="135"/>
      <c r="H11511" s="135"/>
      <c r="I11511" s="135"/>
    </row>
    <row r="11512" spans="5:9" x14ac:dyDescent="0.25">
      <c r="E11512" s="135"/>
      <c r="F11512" s="135"/>
      <c r="G11512" s="135"/>
      <c r="H11512" s="135"/>
      <c r="I11512" s="135"/>
    </row>
    <row r="11513" spans="5:9" x14ac:dyDescent="0.25">
      <c r="E11513" s="135"/>
      <c r="F11513" s="135"/>
      <c r="G11513" s="135"/>
      <c r="H11513" s="135"/>
      <c r="I11513" s="135"/>
    </row>
    <row r="11514" spans="5:9" x14ac:dyDescent="0.25">
      <c r="E11514" s="135"/>
      <c r="F11514" s="135"/>
      <c r="G11514" s="135"/>
      <c r="H11514" s="135"/>
      <c r="I11514" s="135"/>
    </row>
    <row r="11515" spans="5:9" x14ac:dyDescent="0.25">
      <c r="E11515" s="135"/>
      <c r="F11515" s="135"/>
      <c r="G11515" s="135"/>
      <c r="H11515" s="135"/>
      <c r="I11515" s="135"/>
    </row>
    <row r="11516" spans="5:9" x14ac:dyDescent="0.25">
      <c r="E11516" s="135"/>
      <c r="F11516" s="135"/>
      <c r="G11516" s="135"/>
      <c r="H11516" s="135"/>
      <c r="I11516" s="135"/>
    </row>
    <row r="11517" spans="5:9" x14ac:dyDescent="0.25">
      <c r="E11517" s="135"/>
      <c r="F11517" s="135"/>
      <c r="G11517" s="135"/>
      <c r="H11517" s="135"/>
      <c r="I11517" s="135"/>
    </row>
    <row r="11518" spans="5:9" x14ac:dyDescent="0.25">
      <c r="E11518" s="135"/>
      <c r="F11518" s="135"/>
      <c r="G11518" s="135"/>
      <c r="H11518" s="135"/>
      <c r="I11518" s="135"/>
    </row>
    <row r="11519" spans="5:9" x14ac:dyDescent="0.25">
      <c r="E11519" s="135"/>
      <c r="F11519" s="135"/>
      <c r="G11519" s="135"/>
      <c r="H11519" s="135"/>
      <c r="I11519" s="135"/>
    </row>
    <row r="11520" spans="5:9" x14ac:dyDescent="0.25">
      <c r="E11520" s="135"/>
      <c r="F11520" s="135"/>
      <c r="G11520" s="135"/>
      <c r="H11520" s="135"/>
      <c r="I11520" s="135"/>
    </row>
    <row r="11521" spans="5:9" x14ac:dyDescent="0.25">
      <c r="E11521" s="135"/>
      <c r="F11521" s="135"/>
      <c r="G11521" s="135"/>
      <c r="H11521" s="135"/>
      <c r="I11521" s="135"/>
    </row>
    <row r="11522" spans="5:9" x14ac:dyDescent="0.25">
      <c r="E11522" s="135"/>
      <c r="F11522" s="135"/>
      <c r="G11522" s="135"/>
      <c r="H11522" s="135"/>
      <c r="I11522" s="135"/>
    </row>
    <row r="11523" spans="5:9" x14ac:dyDescent="0.25">
      <c r="E11523" s="135"/>
      <c r="F11523" s="135"/>
      <c r="G11523" s="135"/>
      <c r="H11523" s="135"/>
      <c r="I11523" s="135"/>
    </row>
    <row r="11524" spans="5:9" x14ac:dyDescent="0.25">
      <c r="E11524" s="135"/>
      <c r="F11524" s="135"/>
      <c r="G11524" s="135"/>
      <c r="H11524" s="135"/>
      <c r="I11524" s="135"/>
    </row>
    <row r="11525" spans="5:9" x14ac:dyDescent="0.25">
      <c r="E11525" s="135"/>
      <c r="F11525" s="135"/>
      <c r="G11525" s="135"/>
      <c r="H11525" s="135"/>
      <c r="I11525" s="135"/>
    </row>
    <row r="11526" spans="5:9" x14ac:dyDescent="0.25">
      <c r="E11526" s="135"/>
      <c r="F11526" s="135"/>
      <c r="G11526" s="135"/>
      <c r="H11526" s="135"/>
      <c r="I11526" s="135"/>
    </row>
    <row r="11527" spans="5:9" x14ac:dyDescent="0.25">
      <c r="E11527" s="135"/>
      <c r="F11527" s="135"/>
      <c r="G11527" s="135"/>
      <c r="H11527" s="135"/>
      <c r="I11527" s="135"/>
    </row>
    <row r="11528" spans="5:9" x14ac:dyDescent="0.25">
      <c r="E11528" s="135"/>
      <c r="F11528" s="135"/>
      <c r="G11528" s="135"/>
      <c r="H11528" s="135"/>
      <c r="I11528" s="135"/>
    </row>
    <row r="11529" spans="5:9" x14ac:dyDescent="0.25">
      <c r="E11529" s="135"/>
      <c r="F11529" s="135"/>
      <c r="G11529" s="135"/>
      <c r="H11529" s="135"/>
      <c r="I11529" s="135"/>
    </row>
    <row r="11530" spans="5:9" x14ac:dyDescent="0.25">
      <c r="E11530" s="135"/>
      <c r="F11530" s="135"/>
      <c r="G11530" s="135"/>
      <c r="H11530" s="135"/>
      <c r="I11530" s="135"/>
    </row>
    <row r="11531" spans="5:9" x14ac:dyDescent="0.25">
      <c r="E11531" s="135"/>
      <c r="F11531" s="135"/>
      <c r="G11531" s="135"/>
      <c r="H11531" s="135"/>
      <c r="I11531" s="135"/>
    </row>
    <row r="11532" spans="5:9" x14ac:dyDescent="0.25">
      <c r="E11532" s="135"/>
      <c r="F11532" s="135"/>
      <c r="G11532" s="135"/>
      <c r="H11532" s="135"/>
      <c r="I11532" s="135"/>
    </row>
    <row r="11533" spans="5:9" x14ac:dyDescent="0.25">
      <c r="E11533" s="135"/>
      <c r="F11533" s="135"/>
      <c r="G11533" s="135"/>
      <c r="H11533" s="135"/>
      <c r="I11533" s="135"/>
    </row>
    <row r="11534" spans="5:9" x14ac:dyDescent="0.25">
      <c r="E11534" s="135"/>
      <c r="F11534" s="135"/>
      <c r="G11534" s="135"/>
      <c r="H11534" s="135"/>
      <c r="I11534" s="135"/>
    </row>
    <row r="11535" spans="5:9" x14ac:dyDescent="0.25">
      <c r="E11535" s="135"/>
      <c r="F11535" s="135"/>
      <c r="G11535" s="135"/>
      <c r="H11535" s="135"/>
      <c r="I11535" s="135"/>
    </row>
    <row r="11536" spans="5:9" x14ac:dyDescent="0.25">
      <c r="E11536" s="135"/>
      <c r="F11536" s="135"/>
      <c r="G11536" s="135"/>
      <c r="H11536" s="135"/>
      <c r="I11536" s="135"/>
    </row>
    <row r="11537" spans="5:9" x14ac:dyDescent="0.25">
      <c r="E11537" s="135"/>
      <c r="F11537" s="135"/>
      <c r="G11537" s="135"/>
      <c r="H11537" s="135"/>
      <c r="I11537" s="135"/>
    </row>
    <row r="11538" spans="5:9" x14ac:dyDescent="0.25">
      <c r="E11538" s="135"/>
      <c r="F11538" s="135"/>
      <c r="G11538" s="135"/>
      <c r="H11538" s="135"/>
      <c r="I11538" s="135"/>
    </row>
    <row r="11539" spans="5:9" x14ac:dyDescent="0.25">
      <c r="E11539" s="135"/>
      <c r="F11539" s="135"/>
      <c r="G11539" s="135"/>
      <c r="H11539" s="135"/>
      <c r="I11539" s="135"/>
    </row>
    <row r="11540" spans="5:9" x14ac:dyDescent="0.25">
      <c r="E11540" s="135"/>
      <c r="F11540" s="135"/>
      <c r="G11540" s="135"/>
      <c r="H11540" s="135"/>
      <c r="I11540" s="135"/>
    </row>
    <row r="11541" spans="5:9" x14ac:dyDescent="0.25">
      <c r="E11541" s="135"/>
      <c r="F11541" s="135"/>
      <c r="G11541" s="135"/>
      <c r="H11541" s="135"/>
      <c r="I11541" s="135"/>
    </row>
    <row r="11542" spans="5:9" x14ac:dyDescent="0.25">
      <c r="E11542" s="135"/>
      <c r="F11542" s="135"/>
      <c r="G11542" s="135"/>
      <c r="H11542" s="135"/>
      <c r="I11542" s="135"/>
    </row>
    <row r="11543" spans="5:9" x14ac:dyDescent="0.25">
      <c r="E11543" s="135"/>
      <c r="F11543" s="135"/>
      <c r="G11543" s="135"/>
      <c r="H11543" s="135"/>
      <c r="I11543" s="135"/>
    </row>
    <row r="11544" spans="5:9" x14ac:dyDescent="0.25">
      <c r="E11544" s="135"/>
      <c r="F11544" s="135"/>
      <c r="G11544" s="135"/>
      <c r="H11544" s="135"/>
      <c r="I11544" s="135"/>
    </row>
    <row r="11545" spans="5:9" x14ac:dyDescent="0.25">
      <c r="E11545" s="135"/>
      <c r="F11545" s="135"/>
      <c r="G11545" s="135"/>
      <c r="H11545" s="135"/>
      <c r="I11545" s="135"/>
    </row>
    <row r="11546" spans="5:9" x14ac:dyDescent="0.25">
      <c r="E11546" s="135"/>
      <c r="F11546" s="135"/>
      <c r="G11546" s="135"/>
      <c r="H11546" s="135"/>
      <c r="I11546" s="135"/>
    </row>
    <row r="11547" spans="5:9" x14ac:dyDescent="0.25">
      <c r="E11547" s="135"/>
      <c r="F11547" s="135"/>
      <c r="G11547" s="135"/>
      <c r="H11547" s="135"/>
      <c r="I11547" s="135"/>
    </row>
    <row r="11548" spans="5:9" x14ac:dyDescent="0.25">
      <c r="E11548" s="135"/>
      <c r="F11548" s="135"/>
      <c r="G11548" s="135"/>
      <c r="H11548" s="135"/>
      <c r="I11548" s="135"/>
    </row>
    <row r="11549" spans="5:9" x14ac:dyDescent="0.25">
      <c r="E11549" s="135"/>
      <c r="F11549" s="135"/>
      <c r="G11549" s="135"/>
      <c r="H11549" s="135"/>
      <c r="I11549" s="135"/>
    </row>
    <row r="11550" spans="5:9" x14ac:dyDescent="0.25">
      <c r="E11550" s="135"/>
      <c r="F11550" s="135"/>
      <c r="G11550" s="135"/>
      <c r="H11550" s="135"/>
      <c r="I11550" s="135"/>
    </row>
    <row r="11551" spans="5:9" x14ac:dyDescent="0.25">
      <c r="E11551" s="135"/>
      <c r="F11551" s="135"/>
      <c r="G11551" s="135"/>
      <c r="H11551" s="135"/>
      <c r="I11551" s="135"/>
    </row>
    <row r="11552" spans="5:9" x14ac:dyDescent="0.25">
      <c r="E11552" s="135"/>
      <c r="F11552" s="135"/>
      <c r="G11552" s="135"/>
      <c r="H11552" s="135"/>
      <c r="I11552" s="135"/>
    </row>
    <row r="11553" spans="5:9" x14ac:dyDescent="0.25">
      <c r="E11553" s="135"/>
      <c r="F11553" s="135"/>
      <c r="G11553" s="135"/>
      <c r="H11553" s="135"/>
      <c r="I11553" s="135"/>
    </row>
    <row r="11554" spans="5:9" x14ac:dyDescent="0.25">
      <c r="E11554" s="135"/>
      <c r="F11554" s="135"/>
      <c r="G11554" s="135"/>
      <c r="H11554" s="135"/>
      <c r="I11554" s="135"/>
    </row>
    <row r="11555" spans="5:9" x14ac:dyDescent="0.25">
      <c r="E11555" s="135"/>
      <c r="F11555" s="135"/>
      <c r="G11555" s="135"/>
      <c r="H11555" s="135"/>
      <c r="I11555" s="135"/>
    </row>
    <row r="11556" spans="5:9" x14ac:dyDescent="0.25">
      <c r="E11556" s="135"/>
      <c r="F11556" s="135"/>
      <c r="G11556" s="135"/>
      <c r="H11556" s="135"/>
      <c r="I11556" s="135"/>
    </row>
    <row r="11557" spans="5:9" x14ac:dyDescent="0.25">
      <c r="E11557" s="135"/>
      <c r="F11557" s="135"/>
      <c r="G11557" s="135"/>
      <c r="H11557" s="135"/>
      <c r="I11557" s="135"/>
    </row>
    <row r="11558" spans="5:9" x14ac:dyDescent="0.25">
      <c r="E11558" s="135"/>
      <c r="F11558" s="135"/>
      <c r="G11558" s="135"/>
      <c r="H11558" s="135"/>
      <c r="I11558" s="135"/>
    </row>
    <row r="11559" spans="5:9" x14ac:dyDescent="0.25">
      <c r="E11559" s="135"/>
      <c r="F11559" s="135"/>
      <c r="G11559" s="135"/>
      <c r="H11559" s="135"/>
      <c r="I11559" s="135"/>
    </row>
    <row r="11560" spans="5:9" x14ac:dyDescent="0.25">
      <c r="E11560" s="135"/>
      <c r="F11560" s="135"/>
      <c r="G11560" s="135"/>
      <c r="H11560" s="135"/>
      <c r="I11560" s="135"/>
    </row>
    <row r="11561" spans="5:9" x14ac:dyDescent="0.25">
      <c r="E11561" s="135"/>
      <c r="F11561" s="135"/>
      <c r="G11561" s="135"/>
      <c r="H11561" s="135"/>
      <c r="I11561" s="135"/>
    </row>
    <row r="11562" spans="5:9" x14ac:dyDescent="0.25">
      <c r="E11562" s="135"/>
      <c r="F11562" s="135"/>
      <c r="G11562" s="135"/>
      <c r="H11562" s="135"/>
      <c r="I11562" s="135"/>
    </row>
    <row r="11563" spans="5:9" x14ac:dyDescent="0.25">
      <c r="E11563" s="135"/>
      <c r="F11563" s="135"/>
      <c r="G11563" s="135"/>
      <c r="H11563" s="135"/>
      <c r="I11563" s="135"/>
    </row>
    <row r="11564" spans="5:9" x14ac:dyDescent="0.25">
      <c r="E11564" s="135"/>
      <c r="F11564" s="135"/>
      <c r="G11564" s="135"/>
      <c r="H11564" s="135"/>
      <c r="I11564" s="135"/>
    </row>
    <row r="11565" spans="5:9" x14ac:dyDescent="0.25">
      <c r="E11565" s="135"/>
      <c r="F11565" s="135"/>
      <c r="G11565" s="135"/>
      <c r="H11565" s="135"/>
      <c r="I11565" s="135"/>
    </row>
    <row r="11566" spans="5:9" x14ac:dyDescent="0.25">
      <c r="E11566" s="135"/>
      <c r="F11566" s="135"/>
      <c r="G11566" s="135"/>
      <c r="H11566" s="135"/>
      <c r="I11566" s="135"/>
    </row>
    <row r="11567" spans="5:9" x14ac:dyDescent="0.25">
      <c r="E11567" s="135"/>
      <c r="F11567" s="135"/>
      <c r="G11567" s="135"/>
      <c r="H11567" s="135"/>
      <c r="I11567" s="135"/>
    </row>
    <row r="11568" spans="5:9" x14ac:dyDescent="0.25">
      <c r="E11568" s="135"/>
      <c r="F11568" s="135"/>
      <c r="G11568" s="135"/>
      <c r="H11568" s="135"/>
      <c r="I11568" s="135"/>
    </row>
    <row r="11569" spans="5:9" x14ac:dyDescent="0.25">
      <c r="E11569" s="135"/>
      <c r="F11569" s="135"/>
      <c r="G11569" s="135"/>
      <c r="H11569" s="135"/>
      <c r="I11569" s="135"/>
    </row>
    <row r="11570" spans="5:9" x14ac:dyDescent="0.25">
      <c r="E11570" s="135"/>
      <c r="F11570" s="135"/>
      <c r="G11570" s="135"/>
      <c r="H11570" s="135"/>
      <c r="I11570" s="135"/>
    </row>
    <row r="11571" spans="5:9" x14ac:dyDescent="0.25">
      <c r="E11571" s="135"/>
      <c r="F11571" s="135"/>
      <c r="G11571" s="135"/>
      <c r="H11571" s="135"/>
      <c r="I11571" s="135"/>
    </row>
    <row r="11572" spans="5:9" x14ac:dyDescent="0.25">
      <c r="E11572" s="135"/>
      <c r="F11572" s="135"/>
      <c r="G11572" s="135"/>
      <c r="H11572" s="135"/>
      <c r="I11572" s="135"/>
    </row>
    <row r="11573" spans="5:9" x14ac:dyDescent="0.25">
      <c r="E11573" s="135"/>
      <c r="F11573" s="135"/>
      <c r="G11573" s="135"/>
      <c r="H11573" s="135"/>
      <c r="I11573" s="135"/>
    </row>
    <row r="11574" spans="5:9" x14ac:dyDescent="0.25">
      <c r="E11574" s="135"/>
      <c r="F11574" s="135"/>
      <c r="G11574" s="135"/>
      <c r="H11574" s="135"/>
      <c r="I11574" s="135"/>
    </row>
    <row r="11575" spans="5:9" x14ac:dyDescent="0.25">
      <c r="E11575" s="135"/>
      <c r="F11575" s="135"/>
      <c r="G11575" s="135"/>
      <c r="H11575" s="135"/>
      <c r="I11575" s="135"/>
    </row>
    <row r="11576" spans="5:9" x14ac:dyDescent="0.25">
      <c r="E11576" s="135"/>
      <c r="F11576" s="135"/>
      <c r="G11576" s="135"/>
      <c r="H11576" s="135"/>
      <c r="I11576" s="135"/>
    </row>
    <row r="11577" spans="5:9" x14ac:dyDescent="0.25">
      <c r="E11577" s="135"/>
      <c r="F11577" s="135"/>
      <c r="G11577" s="135"/>
      <c r="H11577" s="135"/>
      <c r="I11577" s="135"/>
    </row>
    <row r="11578" spans="5:9" x14ac:dyDescent="0.25">
      <c r="E11578" s="135"/>
      <c r="F11578" s="135"/>
      <c r="G11578" s="135"/>
      <c r="H11578" s="135"/>
      <c r="I11578" s="135"/>
    </row>
    <row r="11579" spans="5:9" x14ac:dyDescent="0.25">
      <c r="E11579" s="135"/>
      <c r="F11579" s="135"/>
      <c r="G11579" s="135"/>
      <c r="H11579" s="135"/>
      <c r="I11579" s="135"/>
    </row>
    <row r="11580" spans="5:9" x14ac:dyDescent="0.25">
      <c r="E11580" s="135"/>
      <c r="F11580" s="135"/>
      <c r="G11580" s="135"/>
      <c r="H11580" s="135"/>
      <c r="I11580" s="135"/>
    </row>
    <row r="11581" spans="5:9" x14ac:dyDescent="0.25">
      <c r="E11581" s="135"/>
      <c r="F11581" s="135"/>
      <c r="G11581" s="135"/>
      <c r="H11581" s="135"/>
      <c r="I11581" s="135"/>
    </row>
    <row r="11582" spans="5:9" x14ac:dyDescent="0.25">
      <c r="E11582" s="135"/>
      <c r="F11582" s="135"/>
      <c r="G11582" s="135"/>
      <c r="H11582" s="135"/>
      <c r="I11582" s="135"/>
    </row>
    <row r="11583" spans="5:9" x14ac:dyDescent="0.25">
      <c r="E11583" s="135"/>
      <c r="F11583" s="135"/>
      <c r="G11583" s="135"/>
      <c r="H11583" s="135"/>
      <c r="I11583" s="135"/>
    </row>
    <row r="11584" spans="5:9" x14ac:dyDescent="0.25">
      <c r="E11584" s="135"/>
      <c r="F11584" s="135"/>
      <c r="G11584" s="135"/>
      <c r="H11584" s="135"/>
      <c r="I11584" s="135"/>
    </row>
    <row r="11585" spans="5:9" x14ac:dyDescent="0.25">
      <c r="E11585" s="135"/>
      <c r="F11585" s="135"/>
      <c r="G11585" s="135"/>
      <c r="H11585" s="135"/>
      <c r="I11585" s="135"/>
    </row>
    <row r="11586" spans="5:9" x14ac:dyDescent="0.25">
      <c r="E11586" s="135"/>
      <c r="F11586" s="135"/>
      <c r="G11586" s="135"/>
      <c r="H11586" s="135"/>
      <c r="I11586" s="135"/>
    </row>
    <row r="11587" spans="5:9" x14ac:dyDescent="0.25">
      <c r="E11587" s="135"/>
      <c r="F11587" s="135"/>
      <c r="G11587" s="135"/>
      <c r="H11587" s="135"/>
      <c r="I11587" s="135"/>
    </row>
    <row r="11588" spans="5:9" x14ac:dyDescent="0.25">
      <c r="E11588" s="135"/>
      <c r="F11588" s="135"/>
      <c r="G11588" s="135"/>
      <c r="H11588" s="135"/>
      <c r="I11588" s="135"/>
    </row>
    <row r="11589" spans="5:9" x14ac:dyDescent="0.25">
      <c r="E11589" s="135"/>
      <c r="F11589" s="135"/>
      <c r="G11589" s="135"/>
      <c r="H11589" s="135"/>
      <c r="I11589" s="135"/>
    </row>
    <row r="11590" spans="5:9" x14ac:dyDescent="0.25">
      <c r="E11590" s="135"/>
      <c r="F11590" s="135"/>
      <c r="G11590" s="135"/>
      <c r="H11590" s="135"/>
      <c r="I11590" s="135"/>
    </row>
    <row r="11591" spans="5:9" x14ac:dyDescent="0.25">
      <c r="E11591" s="135"/>
      <c r="F11591" s="135"/>
      <c r="G11591" s="135"/>
      <c r="H11591" s="135"/>
      <c r="I11591" s="135"/>
    </row>
    <row r="11592" spans="5:9" x14ac:dyDescent="0.25">
      <c r="E11592" s="135"/>
      <c r="F11592" s="135"/>
      <c r="G11592" s="135"/>
      <c r="H11592" s="135"/>
      <c r="I11592" s="135"/>
    </row>
    <row r="11593" spans="5:9" x14ac:dyDescent="0.25">
      <c r="E11593" s="135"/>
      <c r="F11593" s="135"/>
      <c r="G11593" s="135"/>
      <c r="H11593" s="135"/>
      <c r="I11593" s="135"/>
    </row>
    <row r="11594" spans="5:9" x14ac:dyDescent="0.25">
      <c r="E11594" s="135"/>
      <c r="F11594" s="135"/>
      <c r="G11594" s="135"/>
      <c r="H11594" s="135"/>
      <c r="I11594" s="135"/>
    </row>
    <row r="11595" spans="5:9" x14ac:dyDescent="0.25">
      <c r="E11595" s="135"/>
      <c r="F11595" s="135"/>
      <c r="G11595" s="135"/>
      <c r="H11595" s="135"/>
      <c r="I11595" s="135"/>
    </row>
    <row r="11596" spans="5:9" x14ac:dyDescent="0.25">
      <c r="E11596" s="135"/>
      <c r="F11596" s="135"/>
      <c r="G11596" s="135"/>
      <c r="H11596" s="135"/>
      <c r="I11596" s="135"/>
    </row>
    <row r="11597" spans="5:9" x14ac:dyDescent="0.25">
      <c r="E11597" s="135"/>
      <c r="F11597" s="135"/>
      <c r="G11597" s="135"/>
      <c r="H11597" s="135"/>
      <c r="I11597" s="135"/>
    </row>
    <row r="11598" spans="5:9" x14ac:dyDescent="0.25">
      <c r="E11598" s="135"/>
      <c r="F11598" s="135"/>
      <c r="G11598" s="135"/>
      <c r="H11598" s="135"/>
      <c r="I11598" s="135"/>
    </row>
    <row r="11599" spans="5:9" x14ac:dyDescent="0.25">
      <c r="E11599" s="135"/>
      <c r="F11599" s="135"/>
      <c r="G11599" s="135"/>
      <c r="H11599" s="135"/>
      <c r="I11599" s="135"/>
    </row>
    <row r="11600" spans="5:9" x14ac:dyDescent="0.25">
      <c r="E11600" s="135"/>
      <c r="F11600" s="135"/>
      <c r="G11600" s="135"/>
      <c r="H11600" s="135"/>
      <c r="I11600" s="135"/>
    </row>
    <row r="11601" spans="5:9" x14ac:dyDescent="0.25">
      <c r="E11601" s="135"/>
      <c r="F11601" s="135"/>
      <c r="G11601" s="135"/>
      <c r="H11601" s="135"/>
      <c r="I11601" s="135"/>
    </row>
    <row r="11602" spans="5:9" x14ac:dyDescent="0.25">
      <c r="E11602" s="135"/>
      <c r="F11602" s="135"/>
      <c r="G11602" s="135"/>
      <c r="H11602" s="135"/>
      <c r="I11602" s="135"/>
    </row>
    <row r="11603" spans="5:9" x14ac:dyDescent="0.25">
      <c r="E11603" s="135"/>
      <c r="F11603" s="135"/>
      <c r="G11603" s="135"/>
      <c r="H11603" s="135"/>
      <c r="I11603" s="135"/>
    </row>
    <row r="11604" spans="5:9" x14ac:dyDescent="0.25">
      <c r="E11604" s="135"/>
      <c r="F11604" s="135"/>
      <c r="G11604" s="135"/>
      <c r="H11604" s="135"/>
      <c r="I11604" s="135"/>
    </row>
    <row r="11605" spans="5:9" x14ac:dyDescent="0.25">
      <c r="E11605" s="135"/>
      <c r="F11605" s="135"/>
      <c r="G11605" s="135"/>
      <c r="H11605" s="135"/>
      <c r="I11605" s="135"/>
    </row>
    <row r="11606" spans="5:9" x14ac:dyDescent="0.25">
      <c r="E11606" s="135"/>
      <c r="F11606" s="135"/>
      <c r="G11606" s="135"/>
      <c r="H11606" s="135"/>
      <c r="I11606" s="135"/>
    </row>
    <row r="11607" spans="5:9" x14ac:dyDescent="0.25">
      <c r="E11607" s="135"/>
      <c r="F11607" s="135"/>
      <c r="G11607" s="135"/>
      <c r="H11607" s="135"/>
      <c r="I11607" s="135"/>
    </row>
    <row r="11608" spans="5:9" x14ac:dyDescent="0.25">
      <c r="E11608" s="135"/>
      <c r="F11608" s="135"/>
      <c r="G11608" s="135"/>
      <c r="H11608" s="135"/>
      <c r="I11608" s="135"/>
    </row>
    <row r="11609" spans="5:9" x14ac:dyDescent="0.25">
      <c r="E11609" s="135"/>
      <c r="F11609" s="135"/>
      <c r="G11609" s="135"/>
      <c r="H11609" s="135"/>
      <c r="I11609" s="135"/>
    </row>
    <row r="11610" spans="5:9" x14ac:dyDescent="0.25">
      <c r="E11610" s="135"/>
      <c r="F11610" s="135"/>
      <c r="G11610" s="135"/>
      <c r="H11610" s="135"/>
      <c r="I11610" s="135"/>
    </row>
    <row r="11611" spans="5:9" x14ac:dyDescent="0.25">
      <c r="E11611" s="135"/>
      <c r="F11611" s="135"/>
      <c r="G11611" s="135"/>
      <c r="H11611" s="135"/>
      <c r="I11611" s="135"/>
    </row>
    <row r="11612" spans="5:9" x14ac:dyDescent="0.25">
      <c r="E11612" s="135"/>
      <c r="F11612" s="135"/>
      <c r="G11612" s="135"/>
      <c r="H11612" s="135"/>
      <c r="I11612" s="135"/>
    </row>
    <row r="11613" spans="5:9" x14ac:dyDescent="0.25">
      <c r="E11613" s="135"/>
      <c r="F11613" s="135"/>
      <c r="G11613" s="135"/>
      <c r="H11613" s="135"/>
      <c r="I11613" s="135"/>
    </row>
    <row r="11614" spans="5:9" x14ac:dyDescent="0.25">
      <c r="E11614" s="135"/>
      <c r="F11614" s="135"/>
      <c r="G11614" s="135"/>
      <c r="H11614" s="135"/>
      <c r="I11614" s="135"/>
    </row>
    <row r="11615" spans="5:9" x14ac:dyDescent="0.25">
      <c r="E11615" s="135"/>
      <c r="F11615" s="135"/>
      <c r="G11615" s="135"/>
      <c r="H11615" s="135"/>
      <c r="I11615" s="135"/>
    </row>
    <row r="11616" spans="5:9" x14ac:dyDescent="0.25">
      <c r="E11616" s="135"/>
      <c r="F11616" s="135"/>
      <c r="G11616" s="135"/>
      <c r="H11616" s="135"/>
      <c r="I11616" s="135"/>
    </row>
    <row r="11617" spans="5:9" x14ac:dyDescent="0.25">
      <c r="E11617" s="135"/>
      <c r="F11617" s="135"/>
      <c r="G11617" s="135"/>
      <c r="H11617" s="135"/>
      <c r="I11617" s="135"/>
    </row>
    <row r="11618" spans="5:9" x14ac:dyDescent="0.25">
      <c r="E11618" s="135"/>
      <c r="F11618" s="135"/>
      <c r="G11618" s="135"/>
      <c r="H11618" s="135"/>
      <c r="I11618" s="135"/>
    </row>
    <row r="11619" spans="5:9" x14ac:dyDescent="0.25">
      <c r="E11619" s="135"/>
      <c r="F11619" s="135"/>
      <c r="G11619" s="135"/>
      <c r="H11619" s="135"/>
      <c r="I11619" s="135"/>
    </row>
    <row r="11620" spans="5:9" x14ac:dyDescent="0.25">
      <c r="E11620" s="135"/>
      <c r="F11620" s="135"/>
      <c r="G11620" s="135"/>
      <c r="H11620" s="135"/>
      <c r="I11620" s="135"/>
    </row>
    <row r="11621" spans="5:9" x14ac:dyDescent="0.25">
      <c r="E11621" s="135"/>
      <c r="F11621" s="135"/>
      <c r="G11621" s="135"/>
      <c r="H11621" s="135"/>
      <c r="I11621" s="135"/>
    </row>
    <row r="11622" spans="5:9" x14ac:dyDescent="0.25">
      <c r="E11622" s="135"/>
      <c r="F11622" s="135"/>
      <c r="G11622" s="135"/>
      <c r="H11622" s="135"/>
      <c r="I11622" s="135"/>
    </row>
    <row r="11623" spans="5:9" x14ac:dyDescent="0.25">
      <c r="E11623" s="135"/>
      <c r="F11623" s="135"/>
      <c r="G11623" s="135"/>
      <c r="H11623" s="135"/>
      <c r="I11623" s="135"/>
    </row>
    <row r="11624" spans="5:9" x14ac:dyDescent="0.25">
      <c r="E11624" s="135"/>
      <c r="F11624" s="135"/>
      <c r="G11624" s="135"/>
      <c r="H11624" s="135"/>
      <c r="I11624" s="135"/>
    </row>
    <row r="11625" spans="5:9" x14ac:dyDescent="0.25">
      <c r="E11625" s="135"/>
      <c r="F11625" s="135"/>
      <c r="G11625" s="135"/>
      <c r="H11625" s="135"/>
      <c r="I11625" s="135"/>
    </row>
    <row r="11626" spans="5:9" x14ac:dyDescent="0.25">
      <c r="E11626" s="135"/>
      <c r="F11626" s="135"/>
      <c r="G11626" s="135"/>
      <c r="H11626" s="135"/>
      <c r="I11626" s="135"/>
    </row>
    <row r="11627" spans="5:9" x14ac:dyDescent="0.25">
      <c r="E11627" s="135"/>
      <c r="F11627" s="135"/>
      <c r="G11627" s="135"/>
      <c r="H11627" s="135"/>
      <c r="I11627" s="135"/>
    </row>
    <row r="11628" spans="5:9" x14ac:dyDescent="0.25">
      <c r="E11628" s="135"/>
      <c r="F11628" s="135"/>
      <c r="G11628" s="135"/>
      <c r="H11628" s="135"/>
      <c r="I11628" s="135"/>
    </row>
    <row r="11629" spans="5:9" x14ac:dyDescent="0.25">
      <c r="E11629" s="135"/>
      <c r="F11629" s="135"/>
      <c r="G11629" s="135"/>
      <c r="H11629" s="135"/>
      <c r="I11629" s="135"/>
    </row>
    <row r="11630" spans="5:9" x14ac:dyDescent="0.25">
      <c r="E11630" s="135"/>
      <c r="F11630" s="135"/>
      <c r="G11630" s="135"/>
      <c r="H11630" s="135"/>
      <c r="I11630" s="135"/>
    </row>
    <row r="11631" spans="5:9" x14ac:dyDescent="0.25">
      <c r="E11631" s="135"/>
      <c r="F11631" s="135"/>
      <c r="G11631" s="135"/>
      <c r="H11631" s="135"/>
      <c r="I11631" s="135"/>
    </row>
    <row r="11632" spans="5:9" x14ac:dyDescent="0.25">
      <c r="E11632" s="135"/>
      <c r="F11632" s="135"/>
      <c r="G11632" s="135"/>
      <c r="H11632" s="135"/>
      <c r="I11632" s="135"/>
    </row>
    <row r="11633" spans="5:9" x14ac:dyDescent="0.25">
      <c r="E11633" s="135"/>
      <c r="F11633" s="135"/>
      <c r="G11633" s="135"/>
      <c r="H11633" s="135"/>
      <c r="I11633" s="135"/>
    </row>
    <row r="11634" spans="5:9" x14ac:dyDescent="0.25">
      <c r="E11634" s="135"/>
      <c r="F11634" s="135"/>
      <c r="G11634" s="135"/>
      <c r="H11634" s="135"/>
      <c r="I11634" s="135"/>
    </row>
    <row r="11635" spans="5:9" x14ac:dyDescent="0.25">
      <c r="E11635" s="135"/>
      <c r="F11635" s="135"/>
      <c r="G11635" s="135"/>
      <c r="H11635" s="135"/>
      <c r="I11635" s="135"/>
    </row>
    <row r="11636" spans="5:9" x14ac:dyDescent="0.25">
      <c r="E11636" s="135"/>
      <c r="F11636" s="135"/>
      <c r="G11636" s="135"/>
      <c r="H11636" s="135"/>
      <c r="I11636" s="135"/>
    </row>
    <row r="11637" spans="5:9" x14ac:dyDescent="0.25">
      <c r="E11637" s="135"/>
      <c r="F11637" s="135"/>
      <c r="G11637" s="135"/>
      <c r="H11637" s="135"/>
      <c r="I11637" s="135"/>
    </row>
    <row r="11638" spans="5:9" x14ac:dyDescent="0.25">
      <c r="E11638" s="135"/>
      <c r="F11638" s="135"/>
      <c r="G11638" s="135"/>
      <c r="H11638" s="135"/>
      <c r="I11638" s="135"/>
    </row>
    <row r="11639" spans="5:9" x14ac:dyDescent="0.25">
      <c r="E11639" s="135"/>
      <c r="F11639" s="135"/>
      <c r="G11639" s="135"/>
      <c r="H11639" s="135"/>
      <c r="I11639" s="135"/>
    </row>
    <row r="11640" spans="5:9" x14ac:dyDescent="0.25">
      <c r="E11640" s="135"/>
      <c r="F11640" s="135"/>
      <c r="G11640" s="135"/>
      <c r="H11640" s="135"/>
      <c r="I11640" s="135"/>
    </row>
    <row r="11641" spans="5:9" x14ac:dyDescent="0.25">
      <c r="E11641" s="135"/>
      <c r="F11641" s="135"/>
      <c r="G11641" s="135"/>
      <c r="H11641" s="135"/>
      <c r="I11641" s="135"/>
    </row>
    <row r="11642" spans="5:9" x14ac:dyDescent="0.25">
      <c r="E11642" s="135"/>
      <c r="F11642" s="135"/>
      <c r="G11642" s="135"/>
      <c r="H11642" s="135"/>
      <c r="I11642" s="135"/>
    </row>
    <row r="11643" spans="5:9" x14ac:dyDescent="0.25">
      <c r="E11643" s="135"/>
      <c r="F11643" s="135"/>
      <c r="G11643" s="135"/>
      <c r="H11643" s="135"/>
      <c r="I11643" s="135"/>
    </row>
    <row r="11644" spans="5:9" x14ac:dyDescent="0.25">
      <c r="E11644" s="135"/>
      <c r="F11644" s="135"/>
      <c r="G11644" s="135"/>
      <c r="H11644" s="135"/>
      <c r="I11644" s="135"/>
    </row>
    <row r="11645" spans="5:9" x14ac:dyDescent="0.25">
      <c r="E11645" s="135"/>
      <c r="F11645" s="135"/>
      <c r="G11645" s="135"/>
      <c r="H11645" s="135"/>
      <c r="I11645" s="135"/>
    </row>
    <row r="11646" spans="5:9" x14ac:dyDescent="0.25">
      <c r="E11646" s="135"/>
      <c r="F11646" s="135"/>
      <c r="G11646" s="135"/>
      <c r="H11646" s="135"/>
      <c r="I11646" s="135"/>
    </row>
    <row r="11647" spans="5:9" x14ac:dyDescent="0.25">
      <c r="E11647" s="135"/>
      <c r="F11647" s="135"/>
      <c r="G11647" s="135"/>
      <c r="H11647" s="135"/>
      <c r="I11647" s="135"/>
    </row>
    <row r="11648" spans="5:9" x14ac:dyDescent="0.25">
      <c r="E11648" s="135"/>
      <c r="F11648" s="135"/>
      <c r="G11648" s="135"/>
      <c r="H11648" s="135"/>
      <c r="I11648" s="135"/>
    </row>
    <row r="11649" spans="5:9" x14ac:dyDescent="0.25">
      <c r="E11649" s="135"/>
      <c r="F11649" s="135"/>
      <c r="G11649" s="135"/>
      <c r="H11649" s="135"/>
      <c r="I11649" s="135"/>
    </row>
    <row r="11650" spans="5:9" x14ac:dyDescent="0.25">
      <c r="E11650" s="135"/>
      <c r="F11650" s="135"/>
      <c r="G11650" s="135"/>
      <c r="H11650" s="135"/>
      <c r="I11650" s="135"/>
    </row>
    <row r="11651" spans="5:9" x14ac:dyDescent="0.25">
      <c r="E11651" s="135"/>
      <c r="F11651" s="135"/>
      <c r="G11651" s="135"/>
      <c r="H11651" s="135"/>
      <c r="I11651" s="135"/>
    </row>
    <row r="11652" spans="5:9" x14ac:dyDescent="0.25">
      <c r="E11652" s="135"/>
      <c r="F11652" s="135"/>
      <c r="G11652" s="135"/>
      <c r="H11652" s="135"/>
      <c r="I11652" s="135"/>
    </row>
    <row r="11653" spans="5:9" x14ac:dyDescent="0.25">
      <c r="E11653" s="135"/>
      <c r="F11653" s="135"/>
      <c r="G11653" s="135"/>
      <c r="H11653" s="135"/>
      <c r="I11653" s="135"/>
    </row>
    <row r="11654" spans="5:9" x14ac:dyDescent="0.25">
      <c r="E11654" s="135"/>
      <c r="F11654" s="135"/>
      <c r="G11654" s="135"/>
      <c r="H11654" s="135"/>
      <c r="I11654" s="135"/>
    </row>
    <row r="11655" spans="5:9" x14ac:dyDescent="0.25">
      <c r="E11655" s="135"/>
      <c r="F11655" s="135"/>
      <c r="G11655" s="135"/>
      <c r="H11655" s="135"/>
      <c r="I11655" s="135"/>
    </row>
    <row r="11656" spans="5:9" x14ac:dyDescent="0.25">
      <c r="E11656" s="135"/>
      <c r="F11656" s="135"/>
      <c r="G11656" s="135"/>
      <c r="H11656" s="135"/>
      <c r="I11656" s="135"/>
    </row>
    <row r="11657" spans="5:9" x14ac:dyDescent="0.25">
      <c r="E11657" s="135"/>
      <c r="F11657" s="135"/>
      <c r="G11657" s="135"/>
      <c r="H11657" s="135"/>
      <c r="I11657" s="135"/>
    </row>
    <row r="11658" spans="5:9" x14ac:dyDescent="0.25">
      <c r="E11658" s="135"/>
      <c r="F11658" s="135"/>
      <c r="G11658" s="135"/>
      <c r="H11658" s="135"/>
      <c r="I11658" s="135"/>
    </row>
    <row r="11659" spans="5:9" x14ac:dyDescent="0.25">
      <c r="E11659" s="135"/>
      <c r="F11659" s="135"/>
      <c r="G11659" s="135"/>
      <c r="H11659" s="135"/>
      <c r="I11659" s="135"/>
    </row>
    <row r="11660" spans="5:9" x14ac:dyDescent="0.25">
      <c r="E11660" s="135"/>
      <c r="F11660" s="135"/>
      <c r="G11660" s="135"/>
      <c r="H11660" s="135"/>
      <c r="I11660" s="135"/>
    </row>
    <row r="11661" spans="5:9" x14ac:dyDescent="0.25">
      <c r="E11661" s="135"/>
      <c r="F11661" s="135"/>
      <c r="G11661" s="135"/>
      <c r="H11661" s="135"/>
      <c r="I11661" s="135"/>
    </row>
    <row r="11662" spans="5:9" x14ac:dyDescent="0.25">
      <c r="E11662" s="135"/>
      <c r="F11662" s="135"/>
      <c r="G11662" s="135"/>
      <c r="H11662" s="135"/>
      <c r="I11662" s="135"/>
    </row>
    <row r="11663" spans="5:9" x14ac:dyDescent="0.25">
      <c r="E11663" s="135"/>
      <c r="F11663" s="135"/>
      <c r="G11663" s="135"/>
      <c r="H11663" s="135"/>
      <c r="I11663" s="135"/>
    </row>
    <row r="11664" spans="5:9" x14ac:dyDescent="0.25">
      <c r="E11664" s="135"/>
      <c r="F11664" s="135"/>
      <c r="G11664" s="135"/>
      <c r="H11664" s="135"/>
      <c r="I11664" s="135"/>
    </row>
    <row r="11665" spans="5:9" x14ac:dyDescent="0.25">
      <c r="E11665" s="135"/>
      <c r="F11665" s="135"/>
      <c r="G11665" s="135"/>
      <c r="H11665" s="135"/>
      <c r="I11665" s="135"/>
    </row>
    <row r="11666" spans="5:9" x14ac:dyDescent="0.25">
      <c r="E11666" s="135"/>
      <c r="F11666" s="135"/>
      <c r="G11666" s="135"/>
      <c r="H11666" s="135"/>
      <c r="I11666" s="135"/>
    </row>
    <row r="11667" spans="5:9" x14ac:dyDescent="0.25">
      <c r="E11667" s="135"/>
      <c r="F11667" s="135"/>
      <c r="G11667" s="135"/>
      <c r="H11667" s="135"/>
      <c r="I11667" s="135"/>
    </row>
    <row r="11668" spans="5:9" x14ac:dyDescent="0.25">
      <c r="E11668" s="135"/>
      <c r="F11668" s="135"/>
      <c r="G11668" s="135"/>
      <c r="H11668" s="135"/>
      <c r="I11668" s="135"/>
    </row>
    <row r="11669" spans="5:9" x14ac:dyDescent="0.25">
      <c r="E11669" s="135"/>
      <c r="F11669" s="135"/>
      <c r="G11669" s="135"/>
      <c r="H11669" s="135"/>
      <c r="I11669" s="135"/>
    </row>
    <row r="11670" spans="5:9" x14ac:dyDescent="0.25">
      <c r="E11670" s="135"/>
      <c r="F11670" s="135"/>
      <c r="G11670" s="135"/>
      <c r="H11670" s="135"/>
      <c r="I11670" s="135"/>
    </row>
    <row r="11671" spans="5:9" x14ac:dyDescent="0.25">
      <c r="E11671" s="135"/>
      <c r="F11671" s="135"/>
      <c r="G11671" s="135"/>
      <c r="H11671" s="135"/>
      <c r="I11671" s="135"/>
    </row>
    <row r="11672" spans="5:9" x14ac:dyDescent="0.25">
      <c r="E11672" s="135"/>
      <c r="F11672" s="135"/>
      <c r="G11672" s="135"/>
      <c r="H11672" s="135"/>
      <c r="I11672" s="135"/>
    </row>
    <row r="11673" spans="5:9" x14ac:dyDescent="0.25">
      <c r="E11673" s="135"/>
      <c r="F11673" s="135"/>
      <c r="G11673" s="135"/>
      <c r="H11673" s="135"/>
      <c r="I11673" s="135"/>
    </row>
    <row r="11674" spans="5:9" x14ac:dyDescent="0.25">
      <c r="E11674" s="135"/>
      <c r="F11674" s="135"/>
      <c r="G11674" s="135"/>
      <c r="H11674" s="135"/>
      <c r="I11674" s="135"/>
    </row>
    <row r="11675" spans="5:9" x14ac:dyDescent="0.25">
      <c r="E11675" s="135"/>
      <c r="F11675" s="135"/>
      <c r="G11675" s="135"/>
      <c r="H11675" s="135"/>
      <c r="I11675" s="135"/>
    </row>
    <row r="11676" spans="5:9" x14ac:dyDescent="0.25">
      <c r="E11676" s="135"/>
      <c r="F11676" s="135"/>
      <c r="G11676" s="135"/>
      <c r="H11676" s="135"/>
      <c r="I11676" s="135"/>
    </row>
    <row r="11677" spans="5:9" x14ac:dyDescent="0.25">
      <c r="E11677" s="135"/>
      <c r="F11677" s="135"/>
      <c r="G11677" s="135"/>
      <c r="H11677" s="135"/>
      <c r="I11677" s="135"/>
    </row>
    <row r="11678" spans="5:9" x14ac:dyDescent="0.25">
      <c r="E11678" s="135"/>
      <c r="F11678" s="135"/>
      <c r="G11678" s="135"/>
      <c r="H11678" s="135"/>
      <c r="I11678" s="135"/>
    </row>
    <row r="11679" spans="5:9" x14ac:dyDescent="0.25">
      <c r="E11679" s="135"/>
      <c r="F11679" s="135"/>
      <c r="G11679" s="135"/>
      <c r="H11679" s="135"/>
      <c r="I11679" s="135"/>
    </row>
    <row r="11680" spans="5:9" x14ac:dyDescent="0.25">
      <c r="E11680" s="135"/>
      <c r="F11680" s="135"/>
      <c r="G11680" s="135"/>
      <c r="H11680" s="135"/>
      <c r="I11680" s="135"/>
    </row>
    <row r="11681" spans="5:9" x14ac:dyDescent="0.25">
      <c r="E11681" s="135"/>
      <c r="F11681" s="135"/>
      <c r="G11681" s="135"/>
      <c r="H11681" s="135"/>
      <c r="I11681" s="135"/>
    </row>
    <row r="11682" spans="5:9" x14ac:dyDescent="0.25">
      <c r="E11682" s="135"/>
      <c r="F11682" s="135"/>
      <c r="G11682" s="135"/>
      <c r="H11682" s="135"/>
      <c r="I11682" s="135"/>
    </row>
    <row r="11683" spans="5:9" x14ac:dyDescent="0.25">
      <c r="E11683" s="135"/>
      <c r="F11683" s="135"/>
      <c r="G11683" s="135"/>
      <c r="H11683" s="135"/>
      <c r="I11683" s="135"/>
    </row>
    <row r="11684" spans="5:9" x14ac:dyDescent="0.25">
      <c r="E11684" s="135"/>
      <c r="F11684" s="135"/>
      <c r="G11684" s="135"/>
      <c r="H11684" s="135"/>
      <c r="I11684" s="135"/>
    </row>
    <row r="11685" spans="5:9" x14ac:dyDescent="0.25">
      <c r="E11685" s="135"/>
      <c r="F11685" s="135"/>
      <c r="G11685" s="135"/>
      <c r="H11685" s="135"/>
      <c r="I11685" s="135"/>
    </row>
    <row r="11686" spans="5:9" x14ac:dyDescent="0.25">
      <c r="E11686" s="135"/>
      <c r="F11686" s="135"/>
      <c r="G11686" s="135"/>
      <c r="H11686" s="135"/>
      <c r="I11686" s="135"/>
    </row>
    <row r="11687" spans="5:9" x14ac:dyDescent="0.25">
      <c r="E11687" s="135"/>
      <c r="F11687" s="135"/>
      <c r="G11687" s="135"/>
      <c r="H11687" s="135"/>
      <c r="I11687" s="135"/>
    </row>
    <row r="11688" spans="5:9" x14ac:dyDescent="0.25">
      <c r="E11688" s="135"/>
      <c r="F11688" s="135"/>
      <c r="G11688" s="135"/>
      <c r="H11688" s="135"/>
      <c r="I11688" s="135"/>
    </row>
    <row r="11689" spans="5:9" x14ac:dyDescent="0.25">
      <c r="E11689" s="135"/>
      <c r="F11689" s="135"/>
      <c r="G11689" s="135"/>
      <c r="H11689" s="135"/>
      <c r="I11689" s="135"/>
    </row>
    <row r="11690" spans="5:9" x14ac:dyDescent="0.25">
      <c r="E11690" s="135"/>
      <c r="F11690" s="135"/>
      <c r="G11690" s="135"/>
      <c r="H11690" s="135"/>
      <c r="I11690" s="135"/>
    </row>
    <row r="11691" spans="5:9" x14ac:dyDescent="0.25">
      <c r="E11691" s="135"/>
      <c r="F11691" s="135"/>
      <c r="G11691" s="135"/>
      <c r="H11691" s="135"/>
      <c r="I11691" s="135"/>
    </row>
    <row r="11692" spans="5:9" x14ac:dyDescent="0.25">
      <c r="E11692" s="135"/>
      <c r="F11692" s="135"/>
      <c r="G11692" s="135"/>
      <c r="H11692" s="135"/>
      <c r="I11692" s="135"/>
    </row>
    <row r="11693" spans="5:9" x14ac:dyDescent="0.25">
      <c r="E11693" s="135"/>
      <c r="F11693" s="135"/>
      <c r="G11693" s="135"/>
      <c r="H11693" s="135"/>
      <c r="I11693" s="135"/>
    </row>
    <row r="11694" spans="5:9" x14ac:dyDescent="0.25">
      <c r="E11694" s="135"/>
      <c r="F11694" s="135"/>
      <c r="G11694" s="135"/>
      <c r="H11694" s="135"/>
      <c r="I11694" s="135"/>
    </row>
    <row r="11695" spans="5:9" x14ac:dyDescent="0.25">
      <c r="E11695" s="135"/>
      <c r="F11695" s="135"/>
      <c r="G11695" s="135"/>
      <c r="H11695" s="135"/>
      <c r="I11695" s="135"/>
    </row>
    <row r="11696" spans="5:9" x14ac:dyDescent="0.25">
      <c r="E11696" s="135"/>
      <c r="F11696" s="135"/>
      <c r="G11696" s="135"/>
      <c r="H11696" s="135"/>
      <c r="I11696" s="135"/>
    </row>
    <row r="11697" spans="5:9" x14ac:dyDescent="0.25">
      <c r="E11697" s="135"/>
      <c r="F11697" s="135"/>
      <c r="G11697" s="135"/>
      <c r="H11697" s="135"/>
      <c r="I11697" s="135"/>
    </row>
    <row r="11698" spans="5:9" x14ac:dyDescent="0.25">
      <c r="E11698" s="135"/>
      <c r="F11698" s="135"/>
      <c r="G11698" s="135"/>
      <c r="H11698" s="135"/>
      <c r="I11698" s="135"/>
    </row>
    <row r="11699" spans="5:9" x14ac:dyDescent="0.25">
      <c r="E11699" s="135"/>
      <c r="F11699" s="135"/>
      <c r="G11699" s="135"/>
      <c r="H11699" s="135"/>
      <c r="I11699" s="135"/>
    </row>
    <row r="11700" spans="5:9" x14ac:dyDescent="0.25">
      <c r="E11700" s="135"/>
      <c r="F11700" s="135"/>
      <c r="G11700" s="135"/>
      <c r="H11700" s="135"/>
      <c r="I11700" s="135"/>
    </row>
    <row r="11701" spans="5:9" x14ac:dyDescent="0.25">
      <c r="E11701" s="135"/>
      <c r="F11701" s="135"/>
      <c r="G11701" s="135"/>
      <c r="H11701" s="135"/>
      <c r="I11701" s="135"/>
    </row>
    <row r="11702" spans="5:9" x14ac:dyDescent="0.25">
      <c r="E11702" s="135"/>
      <c r="F11702" s="135"/>
      <c r="G11702" s="135"/>
      <c r="H11702" s="135"/>
      <c r="I11702" s="135"/>
    </row>
    <row r="11703" spans="5:9" x14ac:dyDescent="0.25">
      <c r="E11703" s="135"/>
      <c r="F11703" s="135"/>
      <c r="G11703" s="135"/>
      <c r="H11703" s="135"/>
      <c r="I11703" s="135"/>
    </row>
    <row r="11704" spans="5:9" x14ac:dyDescent="0.25">
      <c r="E11704" s="135"/>
      <c r="F11704" s="135"/>
      <c r="G11704" s="135"/>
      <c r="H11704" s="135"/>
      <c r="I11704" s="135"/>
    </row>
    <row r="11705" spans="5:9" x14ac:dyDescent="0.25">
      <c r="E11705" s="135"/>
      <c r="F11705" s="135"/>
      <c r="G11705" s="135"/>
      <c r="H11705" s="135"/>
      <c r="I11705" s="135"/>
    </row>
    <row r="11706" spans="5:9" x14ac:dyDescent="0.25">
      <c r="E11706" s="135"/>
      <c r="F11706" s="135"/>
      <c r="G11706" s="135"/>
      <c r="H11706" s="135"/>
      <c r="I11706" s="135"/>
    </row>
    <row r="11707" spans="5:9" x14ac:dyDescent="0.25">
      <c r="E11707" s="135"/>
      <c r="F11707" s="135"/>
      <c r="G11707" s="135"/>
      <c r="H11707" s="135"/>
      <c r="I11707" s="135"/>
    </row>
    <row r="11708" spans="5:9" x14ac:dyDescent="0.25">
      <c r="E11708" s="135"/>
      <c r="F11708" s="135"/>
      <c r="G11708" s="135"/>
      <c r="H11708" s="135"/>
      <c r="I11708" s="135"/>
    </row>
    <row r="11709" spans="5:9" x14ac:dyDescent="0.25">
      <c r="E11709" s="135"/>
      <c r="F11709" s="135"/>
      <c r="G11709" s="135"/>
      <c r="H11709" s="135"/>
      <c r="I11709" s="135"/>
    </row>
    <row r="11710" spans="5:9" x14ac:dyDescent="0.25">
      <c r="E11710" s="135"/>
      <c r="F11710" s="135"/>
      <c r="G11710" s="135"/>
      <c r="H11710" s="135"/>
      <c r="I11710" s="135"/>
    </row>
    <row r="11711" spans="5:9" x14ac:dyDescent="0.25">
      <c r="E11711" s="135"/>
      <c r="F11711" s="135"/>
      <c r="G11711" s="135"/>
      <c r="H11711" s="135"/>
      <c r="I11711" s="135"/>
    </row>
    <row r="11712" spans="5:9" x14ac:dyDescent="0.25">
      <c r="E11712" s="135"/>
      <c r="F11712" s="135"/>
      <c r="G11712" s="135"/>
      <c r="H11712" s="135"/>
      <c r="I11712" s="135"/>
    </row>
    <row r="11713" spans="5:9" x14ac:dyDescent="0.25">
      <c r="E11713" s="135"/>
      <c r="F11713" s="135"/>
      <c r="G11713" s="135"/>
      <c r="H11713" s="135"/>
      <c r="I11713" s="135"/>
    </row>
    <row r="11714" spans="5:9" x14ac:dyDescent="0.25">
      <c r="E11714" s="135"/>
      <c r="F11714" s="135"/>
      <c r="G11714" s="135"/>
      <c r="H11714" s="135"/>
      <c r="I11714" s="135"/>
    </row>
    <row r="11715" spans="5:9" x14ac:dyDescent="0.25">
      <c r="E11715" s="135"/>
      <c r="F11715" s="135"/>
      <c r="G11715" s="135"/>
      <c r="H11715" s="135"/>
      <c r="I11715" s="135"/>
    </row>
    <row r="11716" spans="5:9" x14ac:dyDescent="0.25">
      <c r="E11716" s="135"/>
      <c r="F11716" s="135"/>
      <c r="G11716" s="135"/>
      <c r="H11716" s="135"/>
      <c r="I11716" s="135"/>
    </row>
    <row r="11717" spans="5:9" x14ac:dyDescent="0.25">
      <c r="E11717" s="135"/>
      <c r="F11717" s="135"/>
      <c r="G11717" s="135"/>
      <c r="H11717" s="135"/>
      <c r="I11717" s="135"/>
    </row>
    <row r="11718" spans="5:9" x14ac:dyDescent="0.25">
      <c r="E11718" s="135"/>
      <c r="F11718" s="135"/>
      <c r="G11718" s="135"/>
      <c r="H11718" s="135"/>
      <c r="I11718" s="135"/>
    </row>
    <row r="11719" spans="5:9" x14ac:dyDescent="0.25">
      <c r="E11719" s="135"/>
      <c r="F11719" s="135"/>
      <c r="G11719" s="135"/>
      <c r="H11719" s="135"/>
      <c r="I11719" s="135"/>
    </row>
    <row r="11720" spans="5:9" x14ac:dyDescent="0.25">
      <c r="E11720" s="135"/>
      <c r="F11720" s="135"/>
      <c r="G11720" s="135"/>
      <c r="H11720" s="135"/>
      <c r="I11720" s="135"/>
    </row>
    <row r="11721" spans="5:9" x14ac:dyDescent="0.25">
      <c r="E11721" s="135"/>
      <c r="F11721" s="135"/>
      <c r="G11721" s="135"/>
      <c r="H11721" s="135"/>
      <c r="I11721" s="135"/>
    </row>
    <row r="11722" spans="5:9" x14ac:dyDescent="0.25">
      <c r="E11722" s="135"/>
      <c r="F11722" s="135"/>
      <c r="G11722" s="135"/>
      <c r="H11722" s="135"/>
      <c r="I11722" s="135"/>
    </row>
    <row r="11723" spans="5:9" x14ac:dyDescent="0.25">
      <c r="E11723" s="135"/>
      <c r="F11723" s="135"/>
      <c r="G11723" s="135"/>
      <c r="H11723" s="135"/>
      <c r="I11723" s="135"/>
    </row>
    <row r="11724" spans="5:9" x14ac:dyDescent="0.25">
      <c r="E11724" s="135"/>
      <c r="F11724" s="135"/>
      <c r="G11724" s="135"/>
      <c r="H11724" s="135"/>
      <c r="I11724" s="135"/>
    </row>
    <row r="11725" spans="5:9" x14ac:dyDescent="0.25">
      <c r="E11725" s="135"/>
      <c r="F11725" s="135"/>
      <c r="G11725" s="135"/>
      <c r="H11725" s="135"/>
      <c r="I11725" s="135"/>
    </row>
    <row r="11726" spans="5:9" x14ac:dyDescent="0.25">
      <c r="E11726" s="135"/>
      <c r="F11726" s="135"/>
      <c r="G11726" s="135"/>
      <c r="H11726" s="135"/>
      <c r="I11726" s="135"/>
    </row>
    <row r="11727" spans="5:9" x14ac:dyDescent="0.25">
      <c r="E11727" s="135"/>
      <c r="F11727" s="135"/>
      <c r="G11727" s="135"/>
      <c r="H11727" s="135"/>
      <c r="I11727" s="135"/>
    </row>
    <row r="11728" spans="5:9" x14ac:dyDescent="0.25">
      <c r="E11728" s="135"/>
      <c r="F11728" s="135"/>
      <c r="G11728" s="135"/>
      <c r="H11728" s="135"/>
      <c r="I11728" s="135"/>
    </row>
    <row r="11729" spans="5:9" x14ac:dyDescent="0.25">
      <c r="E11729" s="135"/>
      <c r="F11729" s="135"/>
      <c r="G11729" s="135"/>
      <c r="H11729" s="135"/>
      <c r="I11729" s="135"/>
    </row>
    <row r="11730" spans="5:9" x14ac:dyDescent="0.25">
      <c r="E11730" s="135"/>
      <c r="F11730" s="135"/>
      <c r="G11730" s="135"/>
      <c r="H11730" s="135"/>
      <c r="I11730" s="135"/>
    </row>
    <row r="11731" spans="5:9" x14ac:dyDescent="0.25">
      <c r="E11731" s="135"/>
      <c r="F11731" s="135"/>
      <c r="G11731" s="135"/>
      <c r="H11731" s="135"/>
      <c r="I11731" s="135"/>
    </row>
    <row r="11732" spans="5:9" x14ac:dyDescent="0.25">
      <c r="E11732" s="135"/>
      <c r="F11732" s="135"/>
      <c r="G11732" s="135"/>
      <c r="H11732" s="135"/>
      <c r="I11732" s="135"/>
    </row>
    <row r="11733" spans="5:9" x14ac:dyDescent="0.25">
      <c r="E11733" s="135"/>
      <c r="F11733" s="135"/>
      <c r="G11733" s="135"/>
      <c r="H11733" s="135"/>
      <c r="I11733" s="135"/>
    </row>
    <row r="11734" spans="5:9" x14ac:dyDescent="0.25">
      <c r="E11734" s="135"/>
      <c r="F11734" s="135"/>
      <c r="G11734" s="135"/>
      <c r="H11734" s="135"/>
      <c r="I11734" s="135"/>
    </row>
    <row r="11735" spans="5:9" x14ac:dyDescent="0.25">
      <c r="E11735" s="135"/>
      <c r="F11735" s="135"/>
      <c r="G11735" s="135"/>
      <c r="H11735" s="135"/>
      <c r="I11735" s="135"/>
    </row>
    <row r="11736" spans="5:9" x14ac:dyDescent="0.25">
      <c r="E11736" s="135"/>
      <c r="F11736" s="135"/>
      <c r="G11736" s="135"/>
      <c r="H11736" s="135"/>
      <c r="I11736" s="135"/>
    </row>
    <row r="11737" spans="5:9" x14ac:dyDescent="0.25">
      <c r="E11737" s="135"/>
      <c r="F11737" s="135"/>
      <c r="G11737" s="135"/>
      <c r="H11737" s="135"/>
      <c r="I11737" s="135"/>
    </row>
    <row r="11738" spans="5:9" x14ac:dyDescent="0.25">
      <c r="E11738" s="135"/>
      <c r="F11738" s="135"/>
      <c r="G11738" s="135"/>
      <c r="H11738" s="135"/>
      <c r="I11738" s="135"/>
    </row>
    <row r="11739" spans="5:9" x14ac:dyDescent="0.25">
      <c r="E11739" s="135"/>
      <c r="F11739" s="135"/>
      <c r="G11739" s="135"/>
      <c r="H11739" s="135"/>
      <c r="I11739" s="135"/>
    </row>
    <row r="11740" spans="5:9" x14ac:dyDescent="0.25">
      <c r="E11740" s="135"/>
      <c r="F11740" s="135"/>
      <c r="G11740" s="135"/>
      <c r="H11740" s="135"/>
      <c r="I11740" s="135"/>
    </row>
    <row r="11741" spans="5:9" x14ac:dyDescent="0.25">
      <c r="E11741" s="135"/>
      <c r="F11741" s="135"/>
      <c r="G11741" s="135"/>
      <c r="H11741" s="135"/>
      <c r="I11741" s="135"/>
    </row>
    <row r="11742" spans="5:9" x14ac:dyDescent="0.25">
      <c r="E11742" s="135"/>
      <c r="F11742" s="135"/>
      <c r="G11742" s="135"/>
      <c r="H11742" s="135"/>
      <c r="I11742" s="135"/>
    </row>
    <row r="11743" spans="5:9" x14ac:dyDescent="0.25">
      <c r="E11743" s="135"/>
      <c r="F11743" s="135"/>
      <c r="G11743" s="135"/>
      <c r="H11743" s="135"/>
      <c r="I11743" s="135"/>
    </row>
    <row r="11744" spans="5:9" x14ac:dyDescent="0.25">
      <c r="E11744" s="135"/>
      <c r="F11744" s="135"/>
      <c r="G11744" s="135"/>
      <c r="H11744" s="135"/>
      <c r="I11744" s="135"/>
    </row>
    <row r="11745" spans="5:9" x14ac:dyDescent="0.25">
      <c r="E11745" s="135"/>
      <c r="F11745" s="135"/>
      <c r="G11745" s="135"/>
      <c r="H11745" s="135"/>
      <c r="I11745" s="135"/>
    </row>
    <row r="11746" spans="5:9" x14ac:dyDescent="0.25">
      <c r="E11746" s="135"/>
      <c r="F11746" s="135"/>
      <c r="G11746" s="135"/>
      <c r="H11746" s="135"/>
      <c r="I11746" s="135"/>
    </row>
    <row r="11747" spans="5:9" x14ac:dyDescent="0.25">
      <c r="E11747" s="135"/>
      <c r="F11747" s="135"/>
      <c r="G11747" s="135"/>
      <c r="H11747" s="135"/>
      <c r="I11747" s="135"/>
    </row>
    <row r="11748" spans="5:9" x14ac:dyDescent="0.25">
      <c r="E11748" s="135"/>
      <c r="F11748" s="135"/>
      <c r="G11748" s="135"/>
      <c r="H11748" s="135"/>
      <c r="I11748" s="135"/>
    </row>
    <row r="11749" spans="5:9" x14ac:dyDescent="0.25">
      <c r="E11749" s="135"/>
      <c r="F11749" s="135"/>
      <c r="G11749" s="135"/>
      <c r="H11749" s="135"/>
      <c r="I11749" s="135"/>
    </row>
    <row r="11750" spans="5:9" x14ac:dyDescent="0.25">
      <c r="E11750" s="135"/>
      <c r="F11750" s="135"/>
      <c r="G11750" s="135"/>
      <c r="H11750" s="135"/>
      <c r="I11750" s="135"/>
    </row>
    <row r="11751" spans="5:9" x14ac:dyDescent="0.25">
      <c r="E11751" s="135"/>
      <c r="F11751" s="135"/>
      <c r="G11751" s="135"/>
      <c r="H11751" s="135"/>
      <c r="I11751" s="135"/>
    </row>
    <row r="11752" spans="5:9" x14ac:dyDescent="0.25">
      <c r="E11752" s="135"/>
      <c r="F11752" s="135"/>
      <c r="G11752" s="135"/>
      <c r="H11752" s="135"/>
      <c r="I11752" s="135"/>
    </row>
    <row r="11753" spans="5:9" x14ac:dyDescent="0.25">
      <c r="E11753" s="135"/>
      <c r="F11753" s="135"/>
      <c r="G11753" s="135"/>
      <c r="H11753" s="135"/>
      <c r="I11753" s="135"/>
    </row>
    <row r="11754" spans="5:9" x14ac:dyDescent="0.25">
      <c r="E11754" s="135"/>
      <c r="F11754" s="135"/>
      <c r="G11754" s="135"/>
      <c r="H11754" s="135"/>
      <c r="I11754" s="135"/>
    </row>
    <row r="11755" spans="5:9" x14ac:dyDescent="0.25">
      <c r="E11755" s="135"/>
      <c r="F11755" s="135"/>
      <c r="G11755" s="135"/>
      <c r="H11755" s="135"/>
      <c r="I11755" s="135"/>
    </row>
    <row r="11756" spans="5:9" x14ac:dyDescent="0.25">
      <c r="E11756" s="135"/>
      <c r="F11756" s="135"/>
      <c r="G11756" s="135"/>
      <c r="H11756" s="135"/>
      <c r="I11756" s="135"/>
    </row>
    <row r="11757" spans="5:9" x14ac:dyDescent="0.25">
      <c r="E11757" s="135"/>
      <c r="F11757" s="135"/>
      <c r="G11757" s="135"/>
      <c r="H11757" s="135"/>
      <c r="I11757" s="135"/>
    </row>
    <row r="11758" spans="5:9" x14ac:dyDescent="0.25">
      <c r="E11758" s="135"/>
      <c r="F11758" s="135"/>
      <c r="G11758" s="135"/>
      <c r="H11758" s="135"/>
      <c r="I11758" s="135"/>
    </row>
    <row r="11759" spans="5:9" x14ac:dyDescent="0.25">
      <c r="E11759" s="135"/>
      <c r="F11759" s="135"/>
      <c r="G11759" s="135"/>
      <c r="H11759" s="135"/>
      <c r="I11759" s="135"/>
    </row>
    <row r="11760" spans="5:9" x14ac:dyDescent="0.25">
      <c r="E11760" s="135"/>
      <c r="F11760" s="135"/>
      <c r="G11760" s="135"/>
      <c r="H11760" s="135"/>
      <c r="I11760" s="135"/>
    </row>
    <row r="11761" spans="5:9" x14ac:dyDescent="0.25">
      <c r="E11761" s="135"/>
      <c r="F11761" s="135"/>
      <c r="G11761" s="135"/>
      <c r="H11761" s="135"/>
      <c r="I11761" s="135"/>
    </row>
    <row r="11762" spans="5:9" x14ac:dyDescent="0.25">
      <c r="E11762" s="135"/>
      <c r="F11762" s="135"/>
      <c r="G11762" s="135"/>
      <c r="H11762" s="135"/>
      <c r="I11762" s="135"/>
    </row>
    <row r="11763" spans="5:9" x14ac:dyDescent="0.25">
      <c r="E11763" s="135"/>
      <c r="F11763" s="135"/>
      <c r="G11763" s="135"/>
      <c r="H11763" s="135"/>
      <c r="I11763" s="135"/>
    </row>
    <row r="11764" spans="5:9" x14ac:dyDescent="0.25">
      <c r="E11764" s="135"/>
      <c r="F11764" s="135"/>
      <c r="G11764" s="135"/>
      <c r="H11764" s="135"/>
      <c r="I11764" s="135"/>
    </row>
    <row r="11765" spans="5:9" x14ac:dyDescent="0.25">
      <c r="E11765" s="135"/>
      <c r="F11765" s="135"/>
      <c r="G11765" s="135"/>
      <c r="H11765" s="135"/>
      <c r="I11765" s="135"/>
    </row>
    <row r="11766" spans="5:9" x14ac:dyDescent="0.25">
      <c r="E11766" s="135"/>
      <c r="F11766" s="135"/>
      <c r="G11766" s="135"/>
      <c r="H11766" s="135"/>
      <c r="I11766" s="135"/>
    </row>
    <row r="11767" spans="5:9" x14ac:dyDescent="0.25">
      <c r="E11767" s="135"/>
      <c r="F11767" s="135"/>
      <c r="G11767" s="135"/>
      <c r="H11767" s="135"/>
      <c r="I11767" s="135"/>
    </row>
    <row r="11768" spans="5:9" x14ac:dyDescent="0.25">
      <c r="E11768" s="135"/>
      <c r="F11768" s="135"/>
      <c r="G11768" s="135"/>
      <c r="H11768" s="135"/>
      <c r="I11768" s="135"/>
    </row>
    <row r="11769" spans="5:9" x14ac:dyDescent="0.25">
      <c r="E11769" s="135"/>
      <c r="F11769" s="135"/>
      <c r="G11769" s="135"/>
      <c r="H11769" s="135"/>
      <c r="I11769" s="135"/>
    </row>
    <row r="11770" spans="5:9" x14ac:dyDescent="0.25">
      <c r="E11770" s="135"/>
      <c r="F11770" s="135"/>
      <c r="G11770" s="135"/>
      <c r="H11770" s="135"/>
      <c r="I11770" s="135"/>
    </row>
    <row r="11771" spans="5:9" x14ac:dyDescent="0.25">
      <c r="E11771" s="135"/>
      <c r="F11771" s="135"/>
      <c r="G11771" s="135"/>
      <c r="H11771" s="135"/>
      <c r="I11771" s="135"/>
    </row>
    <row r="11772" spans="5:9" x14ac:dyDescent="0.25">
      <c r="E11772" s="135"/>
      <c r="F11772" s="135"/>
      <c r="G11772" s="135"/>
      <c r="H11772" s="135"/>
      <c r="I11772" s="135"/>
    </row>
    <row r="11773" spans="5:9" x14ac:dyDescent="0.25">
      <c r="E11773" s="135"/>
      <c r="F11773" s="135"/>
      <c r="G11773" s="135"/>
      <c r="H11773" s="135"/>
      <c r="I11773" s="135"/>
    </row>
    <row r="11774" spans="5:9" x14ac:dyDescent="0.25">
      <c r="E11774" s="135"/>
      <c r="F11774" s="135"/>
      <c r="G11774" s="135"/>
      <c r="H11774" s="135"/>
      <c r="I11774" s="135"/>
    </row>
    <row r="11775" spans="5:9" x14ac:dyDescent="0.25">
      <c r="E11775" s="135"/>
      <c r="F11775" s="135"/>
      <c r="G11775" s="135"/>
      <c r="H11775" s="135"/>
      <c r="I11775" s="135"/>
    </row>
    <row r="11776" spans="5:9" x14ac:dyDescent="0.25">
      <c r="E11776" s="135"/>
      <c r="F11776" s="135"/>
      <c r="G11776" s="135"/>
      <c r="H11776" s="135"/>
      <c r="I11776" s="135"/>
    </row>
    <row r="11777" spans="5:9" x14ac:dyDescent="0.25">
      <c r="E11777" s="135"/>
      <c r="F11777" s="135"/>
      <c r="G11777" s="135"/>
      <c r="H11777" s="135"/>
      <c r="I11777" s="135"/>
    </row>
    <row r="11778" spans="5:9" x14ac:dyDescent="0.25">
      <c r="E11778" s="135"/>
      <c r="F11778" s="135"/>
      <c r="G11778" s="135"/>
      <c r="H11778" s="135"/>
      <c r="I11778" s="135"/>
    </row>
    <row r="11779" spans="5:9" x14ac:dyDescent="0.25">
      <c r="E11779" s="135"/>
      <c r="F11779" s="135"/>
      <c r="G11779" s="135"/>
      <c r="H11779" s="135"/>
      <c r="I11779" s="135"/>
    </row>
    <row r="11780" spans="5:9" x14ac:dyDescent="0.25">
      <c r="E11780" s="135"/>
      <c r="F11780" s="135"/>
      <c r="G11780" s="135"/>
      <c r="H11780" s="135"/>
      <c r="I11780" s="135"/>
    </row>
    <row r="11781" spans="5:9" x14ac:dyDescent="0.25">
      <c r="E11781" s="135"/>
      <c r="F11781" s="135"/>
      <c r="G11781" s="135"/>
      <c r="H11781" s="135"/>
      <c r="I11781" s="135"/>
    </row>
    <row r="11782" spans="5:9" x14ac:dyDescent="0.25">
      <c r="E11782" s="135"/>
      <c r="F11782" s="135"/>
      <c r="G11782" s="135"/>
      <c r="H11782" s="135"/>
      <c r="I11782" s="135"/>
    </row>
    <row r="11783" spans="5:9" x14ac:dyDescent="0.25">
      <c r="E11783" s="135"/>
      <c r="F11783" s="135"/>
      <c r="G11783" s="135"/>
      <c r="H11783" s="135"/>
      <c r="I11783" s="135"/>
    </row>
    <row r="11784" spans="5:9" x14ac:dyDescent="0.25">
      <c r="E11784" s="135"/>
      <c r="F11784" s="135"/>
      <c r="G11784" s="135"/>
      <c r="H11784" s="135"/>
      <c r="I11784" s="135"/>
    </row>
    <row r="11785" spans="5:9" x14ac:dyDescent="0.25">
      <c r="E11785" s="135"/>
      <c r="F11785" s="135"/>
      <c r="G11785" s="135"/>
      <c r="H11785" s="135"/>
      <c r="I11785" s="135"/>
    </row>
    <row r="11786" spans="5:9" x14ac:dyDescent="0.25">
      <c r="E11786" s="135"/>
      <c r="F11786" s="135"/>
      <c r="G11786" s="135"/>
      <c r="H11786" s="135"/>
      <c r="I11786" s="135"/>
    </row>
    <row r="11787" spans="5:9" x14ac:dyDescent="0.25">
      <c r="E11787" s="135"/>
      <c r="F11787" s="135"/>
      <c r="G11787" s="135"/>
      <c r="H11787" s="135"/>
      <c r="I11787" s="135"/>
    </row>
    <row r="11788" spans="5:9" x14ac:dyDescent="0.25">
      <c r="E11788" s="135"/>
      <c r="F11788" s="135"/>
      <c r="G11788" s="135"/>
      <c r="H11788" s="135"/>
      <c r="I11788" s="135"/>
    </row>
    <row r="11789" spans="5:9" x14ac:dyDescent="0.25">
      <c r="E11789" s="135"/>
      <c r="F11789" s="135"/>
      <c r="G11789" s="135"/>
      <c r="H11789" s="135"/>
      <c r="I11789" s="135"/>
    </row>
    <row r="11790" spans="5:9" x14ac:dyDescent="0.25">
      <c r="E11790" s="135"/>
      <c r="F11790" s="135"/>
      <c r="G11790" s="135"/>
      <c r="H11790" s="135"/>
      <c r="I11790" s="135"/>
    </row>
    <row r="11791" spans="5:9" x14ac:dyDescent="0.25">
      <c r="E11791" s="135"/>
      <c r="F11791" s="135"/>
      <c r="G11791" s="135"/>
      <c r="H11791" s="135"/>
      <c r="I11791" s="135"/>
    </row>
    <row r="11792" spans="5:9" x14ac:dyDescent="0.25">
      <c r="E11792" s="135"/>
      <c r="F11792" s="135"/>
      <c r="G11792" s="135"/>
      <c r="H11792" s="135"/>
      <c r="I11792" s="135"/>
    </row>
    <row r="11793" spans="5:9" x14ac:dyDescent="0.25">
      <c r="E11793" s="135"/>
      <c r="F11793" s="135"/>
      <c r="G11793" s="135"/>
      <c r="H11793" s="135"/>
      <c r="I11793" s="135"/>
    </row>
    <row r="11794" spans="5:9" x14ac:dyDescent="0.25">
      <c r="E11794" s="135"/>
      <c r="F11794" s="135"/>
      <c r="G11794" s="135"/>
      <c r="H11794" s="135"/>
      <c r="I11794" s="135"/>
    </row>
    <row r="11795" spans="5:9" x14ac:dyDescent="0.25">
      <c r="E11795" s="135"/>
      <c r="F11795" s="135"/>
      <c r="G11795" s="135"/>
      <c r="H11795" s="135"/>
      <c r="I11795" s="135"/>
    </row>
    <row r="11796" spans="5:9" x14ac:dyDescent="0.25">
      <c r="E11796" s="135"/>
      <c r="F11796" s="135"/>
      <c r="G11796" s="135"/>
      <c r="H11796" s="135"/>
      <c r="I11796" s="135"/>
    </row>
    <row r="11797" spans="5:9" x14ac:dyDescent="0.25">
      <c r="E11797" s="135"/>
      <c r="F11797" s="135"/>
      <c r="G11797" s="135"/>
      <c r="H11797" s="135"/>
      <c r="I11797" s="135"/>
    </row>
    <row r="11798" spans="5:9" x14ac:dyDescent="0.25">
      <c r="E11798" s="135"/>
      <c r="F11798" s="135"/>
      <c r="G11798" s="135"/>
      <c r="H11798" s="135"/>
      <c r="I11798" s="135"/>
    </row>
    <row r="11799" spans="5:9" x14ac:dyDescent="0.25">
      <c r="E11799" s="135"/>
      <c r="F11799" s="135"/>
      <c r="G11799" s="135"/>
      <c r="H11799" s="135"/>
      <c r="I11799" s="135"/>
    </row>
    <row r="11800" spans="5:9" x14ac:dyDescent="0.25">
      <c r="E11800" s="135"/>
      <c r="F11800" s="135"/>
      <c r="G11800" s="135"/>
      <c r="H11800" s="135"/>
      <c r="I11800" s="135"/>
    </row>
    <row r="11801" spans="5:9" x14ac:dyDescent="0.25">
      <c r="E11801" s="135"/>
      <c r="F11801" s="135"/>
      <c r="G11801" s="135"/>
      <c r="H11801" s="135"/>
      <c r="I11801" s="135"/>
    </row>
    <row r="11802" spans="5:9" x14ac:dyDescent="0.25">
      <c r="E11802" s="135"/>
      <c r="F11802" s="135"/>
      <c r="G11802" s="135"/>
      <c r="H11802" s="135"/>
      <c r="I11802" s="135"/>
    </row>
    <row r="11803" spans="5:9" x14ac:dyDescent="0.25">
      <c r="E11803" s="135"/>
      <c r="F11803" s="135"/>
      <c r="G11803" s="135"/>
      <c r="H11803" s="135"/>
      <c r="I11803" s="135"/>
    </row>
    <row r="11804" spans="5:9" x14ac:dyDescent="0.25">
      <c r="E11804" s="135"/>
      <c r="F11804" s="135"/>
      <c r="G11804" s="135"/>
      <c r="H11804" s="135"/>
      <c r="I11804" s="135"/>
    </row>
    <row r="11805" spans="5:9" x14ac:dyDescent="0.25">
      <c r="E11805" s="135"/>
      <c r="F11805" s="135"/>
      <c r="G11805" s="135"/>
      <c r="H11805" s="135"/>
      <c r="I11805" s="135"/>
    </row>
    <row r="11806" spans="5:9" x14ac:dyDescent="0.25">
      <c r="E11806" s="135"/>
      <c r="F11806" s="135"/>
      <c r="G11806" s="135"/>
      <c r="H11806" s="135"/>
      <c r="I11806" s="135"/>
    </row>
    <row r="11807" spans="5:9" x14ac:dyDescent="0.25">
      <c r="E11807" s="135"/>
      <c r="F11807" s="135"/>
      <c r="G11807" s="135"/>
      <c r="H11807" s="135"/>
      <c r="I11807" s="135"/>
    </row>
    <row r="11808" spans="5:9" x14ac:dyDescent="0.25">
      <c r="E11808" s="135"/>
      <c r="F11808" s="135"/>
      <c r="G11808" s="135"/>
      <c r="H11808" s="135"/>
      <c r="I11808" s="135"/>
    </row>
    <row r="11809" spans="5:9" x14ac:dyDescent="0.25">
      <c r="E11809" s="135"/>
      <c r="F11809" s="135"/>
      <c r="G11809" s="135"/>
      <c r="H11809" s="135"/>
      <c r="I11809" s="135"/>
    </row>
    <row r="11810" spans="5:9" x14ac:dyDescent="0.25">
      <c r="E11810" s="135"/>
      <c r="F11810" s="135"/>
      <c r="G11810" s="135"/>
      <c r="H11810" s="135"/>
      <c r="I11810" s="135"/>
    </row>
    <row r="11811" spans="5:9" x14ac:dyDescent="0.25">
      <c r="E11811" s="135"/>
      <c r="F11811" s="135"/>
      <c r="G11811" s="135"/>
      <c r="H11811" s="135"/>
      <c r="I11811" s="135"/>
    </row>
    <row r="11812" spans="5:9" x14ac:dyDescent="0.25">
      <c r="E11812" s="135"/>
      <c r="F11812" s="135"/>
      <c r="G11812" s="135"/>
      <c r="H11812" s="135"/>
      <c r="I11812" s="135"/>
    </row>
    <row r="11813" spans="5:9" x14ac:dyDescent="0.25">
      <c r="E11813" s="135"/>
      <c r="F11813" s="135"/>
      <c r="G11813" s="135"/>
      <c r="H11813" s="135"/>
      <c r="I11813" s="135"/>
    </row>
    <row r="11814" spans="5:9" x14ac:dyDescent="0.25">
      <c r="E11814" s="135"/>
      <c r="F11814" s="135"/>
      <c r="G11814" s="135"/>
      <c r="H11814" s="135"/>
      <c r="I11814" s="135"/>
    </row>
    <row r="11815" spans="5:9" x14ac:dyDescent="0.25">
      <c r="E11815" s="135"/>
      <c r="F11815" s="135"/>
      <c r="G11815" s="135"/>
      <c r="H11815" s="135"/>
      <c r="I11815" s="135"/>
    </row>
    <row r="11816" spans="5:9" x14ac:dyDescent="0.25">
      <c r="E11816" s="135"/>
      <c r="F11816" s="135"/>
      <c r="G11816" s="135"/>
      <c r="H11816" s="135"/>
      <c r="I11816" s="135"/>
    </row>
    <row r="11817" spans="5:9" x14ac:dyDescent="0.25">
      <c r="E11817" s="135"/>
      <c r="F11817" s="135"/>
      <c r="G11817" s="135"/>
      <c r="H11817" s="135"/>
      <c r="I11817" s="135"/>
    </row>
    <row r="11818" spans="5:9" x14ac:dyDescent="0.25">
      <c r="E11818" s="135"/>
      <c r="F11818" s="135"/>
      <c r="G11818" s="135"/>
      <c r="H11818" s="135"/>
      <c r="I11818" s="135"/>
    </row>
    <row r="11819" spans="5:9" x14ac:dyDescent="0.25">
      <c r="E11819" s="135"/>
      <c r="F11819" s="135"/>
      <c r="G11819" s="135"/>
      <c r="H11819" s="135"/>
      <c r="I11819" s="135"/>
    </row>
    <row r="11820" spans="5:9" x14ac:dyDescent="0.25">
      <c r="E11820" s="135"/>
      <c r="F11820" s="135"/>
      <c r="G11820" s="135"/>
      <c r="H11820" s="135"/>
      <c r="I11820" s="135"/>
    </row>
    <row r="11821" spans="5:9" x14ac:dyDescent="0.25">
      <c r="E11821" s="135"/>
      <c r="F11821" s="135"/>
      <c r="G11821" s="135"/>
      <c r="H11821" s="135"/>
      <c r="I11821" s="135"/>
    </row>
    <row r="11822" spans="5:9" x14ac:dyDescent="0.25">
      <c r="E11822" s="135"/>
      <c r="F11822" s="135"/>
      <c r="G11822" s="135"/>
      <c r="H11822" s="135"/>
      <c r="I11822" s="135"/>
    </row>
    <row r="11823" spans="5:9" x14ac:dyDescent="0.25">
      <c r="E11823" s="135"/>
      <c r="F11823" s="135"/>
      <c r="G11823" s="135"/>
      <c r="H11823" s="135"/>
      <c r="I11823" s="135"/>
    </row>
    <row r="11824" spans="5:9" x14ac:dyDescent="0.25">
      <c r="E11824" s="135"/>
      <c r="F11824" s="135"/>
      <c r="G11824" s="135"/>
      <c r="H11824" s="135"/>
      <c r="I11824" s="135"/>
    </row>
    <row r="11825" spans="5:9" x14ac:dyDescent="0.25">
      <c r="E11825" s="135"/>
      <c r="F11825" s="135"/>
      <c r="G11825" s="135"/>
      <c r="H11825" s="135"/>
      <c r="I11825" s="135"/>
    </row>
    <row r="11826" spans="5:9" x14ac:dyDescent="0.25">
      <c r="E11826" s="135"/>
      <c r="F11826" s="135"/>
      <c r="G11826" s="135"/>
      <c r="H11826" s="135"/>
      <c r="I11826" s="135"/>
    </row>
    <row r="11827" spans="5:9" x14ac:dyDescent="0.25">
      <c r="E11827" s="135"/>
      <c r="F11827" s="135"/>
      <c r="G11827" s="135"/>
      <c r="H11827" s="135"/>
      <c r="I11827" s="135"/>
    </row>
    <row r="11828" spans="5:9" x14ac:dyDescent="0.25">
      <c r="E11828" s="135"/>
      <c r="F11828" s="135"/>
      <c r="G11828" s="135"/>
      <c r="H11828" s="135"/>
      <c r="I11828" s="135"/>
    </row>
    <row r="11829" spans="5:9" x14ac:dyDescent="0.25">
      <c r="E11829" s="135"/>
      <c r="F11829" s="135"/>
      <c r="G11829" s="135"/>
      <c r="H11829" s="135"/>
      <c r="I11829" s="135"/>
    </row>
    <row r="11830" spans="5:9" x14ac:dyDescent="0.25">
      <c r="E11830" s="135"/>
      <c r="F11830" s="135"/>
      <c r="G11830" s="135"/>
      <c r="H11830" s="135"/>
      <c r="I11830" s="135"/>
    </row>
    <row r="11831" spans="5:9" x14ac:dyDescent="0.25">
      <c r="E11831" s="135"/>
      <c r="F11831" s="135"/>
      <c r="G11831" s="135"/>
      <c r="H11831" s="135"/>
      <c r="I11831" s="135"/>
    </row>
    <row r="11832" spans="5:9" x14ac:dyDescent="0.25">
      <c r="E11832" s="135"/>
      <c r="F11832" s="135"/>
      <c r="G11832" s="135"/>
      <c r="H11832" s="135"/>
      <c r="I11832" s="135"/>
    </row>
    <row r="11833" spans="5:9" x14ac:dyDescent="0.25">
      <c r="E11833" s="135"/>
      <c r="F11833" s="135"/>
      <c r="G11833" s="135"/>
      <c r="H11833" s="135"/>
      <c r="I11833" s="135"/>
    </row>
    <row r="11834" spans="5:9" x14ac:dyDescent="0.25">
      <c r="E11834" s="135"/>
      <c r="F11834" s="135"/>
      <c r="G11834" s="135"/>
      <c r="H11834" s="135"/>
      <c r="I11834" s="135"/>
    </row>
    <row r="11835" spans="5:9" x14ac:dyDescent="0.25">
      <c r="E11835" s="135"/>
      <c r="F11835" s="135"/>
      <c r="G11835" s="135"/>
      <c r="H11835" s="135"/>
      <c r="I11835" s="135"/>
    </row>
    <row r="11836" spans="5:9" x14ac:dyDescent="0.25">
      <c r="E11836" s="135"/>
      <c r="F11836" s="135"/>
      <c r="G11836" s="135"/>
      <c r="H11836" s="135"/>
      <c r="I11836" s="135"/>
    </row>
    <row r="11837" spans="5:9" x14ac:dyDescent="0.25">
      <c r="E11837" s="135"/>
      <c r="F11837" s="135"/>
      <c r="G11837" s="135"/>
      <c r="H11837" s="135"/>
      <c r="I11837" s="135"/>
    </row>
    <row r="11838" spans="5:9" x14ac:dyDescent="0.25">
      <c r="E11838" s="135"/>
      <c r="F11838" s="135"/>
      <c r="G11838" s="135"/>
      <c r="H11838" s="135"/>
      <c r="I11838" s="135"/>
    </row>
    <row r="11839" spans="5:9" x14ac:dyDescent="0.25">
      <c r="E11839" s="135"/>
      <c r="F11839" s="135"/>
      <c r="G11839" s="135"/>
      <c r="H11839" s="135"/>
      <c r="I11839" s="135"/>
    </row>
    <row r="11840" spans="5:9" x14ac:dyDescent="0.25">
      <c r="E11840" s="135"/>
      <c r="F11840" s="135"/>
      <c r="G11840" s="135"/>
      <c r="H11840" s="135"/>
      <c r="I11840" s="135"/>
    </row>
    <row r="11841" spans="5:9" x14ac:dyDescent="0.25">
      <c r="E11841" s="135"/>
      <c r="F11841" s="135"/>
      <c r="G11841" s="135"/>
      <c r="H11841" s="135"/>
      <c r="I11841" s="135"/>
    </row>
    <row r="11842" spans="5:9" x14ac:dyDescent="0.25">
      <c r="E11842" s="135"/>
      <c r="F11842" s="135"/>
      <c r="G11842" s="135"/>
      <c r="H11842" s="135"/>
      <c r="I11842" s="135"/>
    </row>
    <row r="11843" spans="5:9" x14ac:dyDescent="0.25">
      <c r="E11843" s="135"/>
      <c r="F11843" s="135"/>
      <c r="G11843" s="135"/>
      <c r="H11843" s="135"/>
      <c r="I11843" s="135"/>
    </row>
    <row r="11844" spans="5:9" x14ac:dyDescent="0.25">
      <c r="E11844" s="135"/>
      <c r="F11844" s="135"/>
      <c r="G11844" s="135"/>
      <c r="H11844" s="135"/>
      <c r="I11844" s="135"/>
    </row>
    <row r="11845" spans="5:9" x14ac:dyDescent="0.25">
      <c r="E11845" s="135"/>
      <c r="F11845" s="135"/>
      <c r="G11845" s="135"/>
      <c r="H11845" s="135"/>
      <c r="I11845" s="135"/>
    </row>
    <row r="11846" spans="5:9" x14ac:dyDescent="0.25">
      <c r="E11846" s="135"/>
      <c r="F11846" s="135"/>
      <c r="G11846" s="135"/>
      <c r="H11846" s="135"/>
      <c r="I11846" s="135"/>
    </row>
    <row r="11847" spans="5:9" x14ac:dyDescent="0.25">
      <c r="E11847" s="135"/>
      <c r="F11847" s="135"/>
      <c r="G11847" s="135"/>
      <c r="H11847" s="135"/>
      <c r="I11847" s="135"/>
    </row>
    <row r="11848" spans="5:9" x14ac:dyDescent="0.25">
      <c r="E11848" s="135"/>
      <c r="F11848" s="135"/>
      <c r="G11848" s="135"/>
      <c r="H11848" s="135"/>
      <c r="I11848" s="135"/>
    </row>
    <row r="11849" spans="5:9" x14ac:dyDescent="0.25">
      <c r="E11849" s="135"/>
      <c r="F11849" s="135"/>
      <c r="G11849" s="135"/>
      <c r="H11849" s="135"/>
      <c r="I11849" s="135"/>
    </row>
    <row r="11850" spans="5:9" x14ac:dyDescent="0.25">
      <c r="E11850" s="135"/>
      <c r="F11850" s="135"/>
      <c r="G11850" s="135"/>
      <c r="H11850" s="135"/>
      <c r="I11850" s="135"/>
    </row>
    <row r="11851" spans="5:9" x14ac:dyDescent="0.25">
      <c r="E11851" s="135"/>
      <c r="F11851" s="135"/>
      <c r="G11851" s="135"/>
      <c r="H11851" s="135"/>
      <c r="I11851" s="135"/>
    </row>
    <row r="11852" spans="5:9" x14ac:dyDescent="0.25">
      <c r="E11852" s="135"/>
      <c r="F11852" s="135"/>
      <c r="G11852" s="135"/>
      <c r="H11852" s="135"/>
      <c r="I11852" s="135"/>
    </row>
    <row r="11853" spans="5:9" x14ac:dyDescent="0.25">
      <c r="E11853" s="135"/>
      <c r="F11853" s="135"/>
      <c r="G11853" s="135"/>
      <c r="H11853" s="135"/>
      <c r="I11853" s="135"/>
    </row>
    <row r="11854" spans="5:9" x14ac:dyDescent="0.25">
      <c r="E11854" s="135"/>
      <c r="F11854" s="135"/>
      <c r="G11854" s="135"/>
      <c r="H11854" s="135"/>
      <c r="I11854" s="135"/>
    </row>
    <row r="11855" spans="5:9" x14ac:dyDescent="0.25">
      <c r="E11855" s="135"/>
      <c r="F11855" s="135"/>
      <c r="G11855" s="135"/>
      <c r="H11855" s="135"/>
      <c r="I11855" s="135"/>
    </row>
    <row r="11856" spans="5:9" x14ac:dyDescent="0.25">
      <c r="E11856" s="135"/>
      <c r="F11856" s="135"/>
      <c r="G11856" s="135"/>
      <c r="H11856" s="135"/>
      <c r="I11856" s="135"/>
    </row>
    <row r="11857" spans="5:9" x14ac:dyDescent="0.25">
      <c r="E11857" s="135"/>
      <c r="F11857" s="135"/>
      <c r="G11857" s="135"/>
      <c r="H11857" s="135"/>
      <c r="I11857" s="135"/>
    </row>
    <row r="11858" spans="5:9" x14ac:dyDescent="0.25">
      <c r="E11858" s="135"/>
      <c r="F11858" s="135"/>
      <c r="G11858" s="135"/>
      <c r="H11858" s="135"/>
      <c r="I11858" s="135"/>
    </row>
    <row r="11859" spans="5:9" x14ac:dyDescent="0.25">
      <c r="E11859" s="135"/>
      <c r="F11859" s="135"/>
      <c r="G11859" s="135"/>
      <c r="H11859" s="135"/>
      <c r="I11859" s="135"/>
    </row>
    <row r="11860" spans="5:9" x14ac:dyDescent="0.25">
      <c r="E11860" s="135"/>
      <c r="F11860" s="135"/>
      <c r="G11860" s="135"/>
      <c r="H11860" s="135"/>
      <c r="I11860" s="135"/>
    </row>
    <row r="11861" spans="5:9" x14ac:dyDescent="0.25">
      <c r="E11861" s="135"/>
      <c r="F11861" s="135"/>
      <c r="G11861" s="135"/>
      <c r="H11861" s="135"/>
      <c r="I11861" s="135"/>
    </row>
    <row r="11862" spans="5:9" x14ac:dyDescent="0.25">
      <c r="E11862" s="135"/>
      <c r="F11862" s="135"/>
      <c r="G11862" s="135"/>
      <c r="H11862" s="135"/>
      <c r="I11862" s="135"/>
    </row>
    <row r="11863" spans="5:9" x14ac:dyDescent="0.25">
      <c r="E11863" s="135"/>
      <c r="F11863" s="135"/>
      <c r="G11863" s="135"/>
      <c r="H11863" s="135"/>
      <c r="I11863" s="135"/>
    </row>
    <row r="11864" spans="5:9" x14ac:dyDescent="0.25">
      <c r="E11864" s="135"/>
      <c r="F11864" s="135"/>
      <c r="G11864" s="135"/>
      <c r="H11864" s="135"/>
      <c r="I11864" s="135"/>
    </row>
    <row r="11865" spans="5:9" x14ac:dyDescent="0.25">
      <c r="E11865" s="135"/>
      <c r="F11865" s="135"/>
      <c r="G11865" s="135"/>
      <c r="H11865" s="135"/>
      <c r="I11865" s="135"/>
    </row>
    <row r="11866" spans="5:9" x14ac:dyDescent="0.25">
      <c r="E11866" s="135"/>
      <c r="F11866" s="135"/>
      <c r="G11866" s="135"/>
      <c r="H11866" s="135"/>
      <c r="I11866" s="135"/>
    </row>
    <row r="11867" spans="5:9" x14ac:dyDescent="0.25">
      <c r="E11867" s="135"/>
      <c r="F11867" s="135"/>
      <c r="G11867" s="135"/>
      <c r="H11867" s="135"/>
      <c r="I11867" s="135"/>
    </row>
    <row r="11868" spans="5:9" x14ac:dyDescent="0.25">
      <c r="E11868" s="135"/>
      <c r="F11868" s="135"/>
      <c r="G11868" s="135"/>
      <c r="H11868" s="135"/>
      <c r="I11868" s="135"/>
    </row>
    <row r="11869" spans="5:9" x14ac:dyDescent="0.25">
      <c r="E11869" s="135"/>
      <c r="F11869" s="135"/>
      <c r="G11869" s="135"/>
      <c r="H11869" s="135"/>
      <c r="I11869" s="135"/>
    </row>
    <row r="11870" spans="5:9" x14ac:dyDescent="0.25">
      <c r="E11870" s="135"/>
      <c r="F11870" s="135"/>
      <c r="G11870" s="135"/>
      <c r="H11870" s="135"/>
      <c r="I11870" s="135"/>
    </row>
    <row r="11871" spans="5:9" x14ac:dyDescent="0.25">
      <c r="E11871" s="135"/>
      <c r="F11871" s="135"/>
      <c r="G11871" s="135"/>
      <c r="H11871" s="135"/>
      <c r="I11871" s="135"/>
    </row>
    <row r="11872" spans="5:9" x14ac:dyDescent="0.25">
      <c r="E11872" s="135"/>
      <c r="F11872" s="135"/>
      <c r="G11872" s="135"/>
      <c r="H11872" s="135"/>
      <c r="I11872" s="135"/>
    </row>
    <row r="11873" spans="5:9" x14ac:dyDescent="0.25">
      <c r="E11873" s="135"/>
      <c r="F11873" s="135"/>
      <c r="G11873" s="135"/>
      <c r="H11873" s="135"/>
      <c r="I11873" s="135"/>
    </row>
    <row r="11874" spans="5:9" x14ac:dyDescent="0.25">
      <c r="E11874" s="135"/>
      <c r="F11874" s="135"/>
      <c r="G11874" s="135"/>
      <c r="H11874" s="135"/>
      <c r="I11874" s="135"/>
    </row>
    <row r="11875" spans="5:9" x14ac:dyDescent="0.25">
      <c r="E11875" s="135"/>
      <c r="F11875" s="135"/>
      <c r="G11875" s="135"/>
      <c r="H11875" s="135"/>
      <c r="I11875" s="135"/>
    </row>
    <row r="11876" spans="5:9" x14ac:dyDescent="0.25">
      <c r="E11876" s="135"/>
      <c r="F11876" s="135"/>
      <c r="G11876" s="135"/>
      <c r="H11876" s="135"/>
      <c r="I11876" s="135"/>
    </row>
    <row r="11877" spans="5:9" x14ac:dyDescent="0.25">
      <c r="E11877" s="135"/>
      <c r="F11877" s="135"/>
      <c r="G11877" s="135"/>
      <c r="H11877" s="135"/>
      <c r="I11877" s="135"/>
    </row>
    <row r="11878" spans="5:9" x14ac:dyDescent="0.25">
      <c r="E11878" s="135"/>
      <c r="F11878" s="135"/>
      <c r="G11878" s="135"/>
      <c r="H11878" s="135"/>
      <c r="I11878" s="135"/>
    </row>
    <row r="11879" spans="5:9" x14ac:dyDescent="0.25">
      <c r="E11879" s="135"/>
      <c r="F11879" s="135"/>
      <c r="G11879" s="135"/>
      <c r="H11879" s="135"/>
      <c r="I11879" s="135"/>
    </row>
    <row r="11880" spans="5:9" x14ac:dyDescent="0.25">
      <c r="E11880" s="135"/>
      <c r="F11880" s="135"/>
      <c r="G11880" s="135"/>
      <c r="H11880" s="135"/>
      <c r="I11880" s="135"/>
    </row>
    <row r="11881" spans="5:9" x14ac:dyDescent="0.25">
      <c r="E11881" s="135"/>
      <c r="F11881" s="135"/>
      <c r="G11881" s="135"/>
      <c r="H11881" s="135"/>
      <c r="I11881" s="135"/>
    </row>
    <row r="11882" spans="5:9" x14ac:dyDescent="0.25">
      <c r="E11882" s="135"/>
      <c r="F11882" s="135"/>
      <c r="G11882" s="135"/>
      <c r="H11882" s="135"/>
      <c r="I11882" s="135"/>
    </row>
    <row r="11883" spans="5:9" x14ac:dyDescent="0.25">
      <c r="E11883" s="135"/>
      <c r="F11883" s="135"/>
      <c r="G11883" s="135"/>
      <c r="H11883" s="135"/>
      <c r="I11883" s="135"/>
    </row>
    <row r="11884" spans="5:9" x14ac:dyDescent="0.25">
      <c r="E11884" s="135"/>
      <c r="F11884" s="135"/>
      <c r="G11884" s="135"/>
      <c r="H11884" s="135"/>
      <c r="I11884" s="135"/>
    </row>
    <row r="11885" spans="5:9" x14ac:dyDescent="0.25">
      <c r="E11885" s="135"/>
      <c r="F11885" s="135"/>
      <c r="G11885" s="135"/>
      <c r="H11885" s="135"/>
      <c r="I11885" s="135"/>
    </row>
    <row r="11886" spans="5:9" x14ac:dyDescent="0.25">
      <c r="E11886" s="135"/>
      <c r="F11886" s="135"/>
      <c r="G11886" s="135"/>
      <c r="H11886" s="135"/>
      <c r="I11886" s="135"/>
    </row>
    <row r="11887" spans="5:9" x14ac:dyDescent="0.25">
      <c r="E11887" s="135"/>
      <c r="F11887" s="135"/>
      <c r="G11887" s="135"/>
      <c r="H11887" s="135"/>
      <c r="I11887" s="135"/>
    </row>
    <row r="11888" spans="5:9" x14ac:dyDescent="0.25">
      <c r="E11888" s="135"/>
      <c r="F11888" s="135"/>
      <c r="G11888" s="135"/>
      <c r="H11888" s="135"/>
      <c r="I11888" s="135"/>
    </row>
    <row r="11889" spans="5:9" x14ac:dyDescent="0.25">
      <c r="E11889" s="135"/>
      <c r="F11889" s="135"/>
      <c r="G11889" s="135"/>
      <c r="H11889" s="135"/>
      <c r="I11889" s="135"/>
    </row>
    <row r="11890" spans="5:9" x14ac:dyDescent="0.25">
      <c r="E11890" s="135"/>
      <c r="F11890" s="135"/>
      <c r="G11890" s="135"/>
      <c r="H11890" s="135"/>
      <c r="I11890" s="135"/>
    </row>
    <row r="11891" spans="5:9" x14ac:dyDescent="0.25">
      <c r="E11891" s="135"/>
      <c r="F11891" s="135"/>
      <c r="G11891" s="135"/>
      <c r="H11891" s="135"/>
      <c r="I11891" s="135"/>
    </row>
    <row r="11892" spans="5:9" x14ac:dyDescent="0.25">
      <c r="E11892" s="135"/>
      <c r="F11892" s="135"/>
      <c r="G11892" s="135"/>
      <c r="H11892" s="135"/>
      <c r="I11892" s="135"/>
    </row>
    <row r="11893" spans="5:9" x14ac:dyDescent="0.25">
      <c r="E11893" s="135"/>
      <c r="F11893" s="135"/>
      <c r="G11893" s="135"/>
      <c r="H11893" s="135"/>
      <c r="I11893" s="135"/>
    </row>
    <row r="11894" spans="5:9" x14ac:dyDescent="0.25">
      <c r="E11894" s="135"/>
      <c r="F11894" s="135"/>
      <c r="G11894" s="135"/>
      <c r="H11894" s="135"/>
      <c r="I11894" s="135"/>
    </row>
    <row r="11895" spans="5:9" x14ac:dyDescent="0.25">
      <c r="E11895" s="135"/>
      <c r="F11895" s="135"/>
      <c r="G11895" s="135"/>
      <c r="H11895" s="135"/>
      <c r="I11895" s="135"/>
    </row>
    <row r="11896" spans="5:9" x14ac:dyDescent="0.25">
      <c r="E11896" s="135"/>
      <c r="F11896" s="135"/>
      <c r="G11896" s="135"/>
      <c r="H11896" s="135"/>
      <c r="I11896" s="135"/>
    </row>
    <row r="11897" spans="5:9" x14ac:dyDescent="0.25">
      <c r="E11897" s="135"/>
      <c r="F11897" s="135"/>
      <c r="G11897" s="135"/>
      <c r="H11897" s="135"/>
      <c r="I11897" s="135"/>
    </row>
    <row r="11898" spans="5:9" x14ac:dyDescent="0.25">
      <c r="E11898" s="135"/>
      <c r="F11898" s="135"/>
      <c r="G11898" s="135"/>
      <c r="H11898" s="135"/>
      <c r="I11898" s="135"/>
    </row>
    <row r="11899" spans="5:9" x14ac:dyDescent="0.25">
      <c r="E11899" s="135"/>
      <c r="F11899" s="135"/>
      <c r="G11899" s="135"/>
      <c r="H11899" s="135"/>
      <c r="I11899" s="135"/>
    </row>
    <row r="11900" spans="5:9" x14ac:dyDescent="0.25">
      <c r="E11900" s="135"/>
      <c r="F11900" s="135"/>
      <c r="G11900" s="135"/>
      <c r="H11900" s="135"/>
      <c r="I11900" s="135"/>
    </row>
    <row r="11901" spans="5:9" x14ac:dyDescent="0.25">
      <c r="E11901" s="135"/>
      <c r="F11901" s="135"/>
      <c r="G11901" s="135"/>
      <c r="H11901" s="135"/>
      <c r="I11901" s="135"/>
    </row>
    <row r="11902" spans="5:9" x14ac:dyDescent="0.25">
      <c r="E11902" s="135"/>
      <c r="F11902" s="135"/>
      <c r="G11902" s="135"/>
      <c r="H11902" s="135"/>
      <c r="I11902" s="135"/>
    </row>
    <row r="11903" spans="5:9" x14ac:dyDescent="0.25">
      <c r="E11903" s="135"/>
      <c r="F11903" s="135"/>
      <c r="G11903" s="135"/>
      <c r="H11903" s="135"/>
      <c r="I11903" s="135"/>
    </row>
    <row r="11904" spans="5:9" x14ac:dyDescent="0.25">
      <c r="E11904" s="135"/>
      <c r="F11904" s="135"/>
      <c r="G11904" s="135"/>
      <c r="H11904" s="135"/>
      <c r="I11904" s="135"/>
    </row>
    <row r="11905" spans="5:9" x14ac:dyDescent="0.25">
      <c r="E11905" s="135"/>
      <c r="F11905" s="135"/>
      <c r="G11905" s="135"/>
      <c r="H11905" s="135"/>
      <c r="I11905" s="135"/>
    </row>
    <row r="11906" spans="5:9" x14ac:dyDescent="0.25">
      <c r="E11906" s="135"/>
      <c r="F11906" s="135"/>
      <c r="G11906" s="135"/>
      <c r="H11906" s="135"/>
      <c r="I11906" s="135"/>
    </row>
    <row r="11907" spans="5:9" x14ac:dyDescent="0.25">
      <c r="E11907" s="135"/>
      <c r="F11907" s="135"/>
      <c r="G11907" s="135"/>
      <c r="H11907" s="135"/>
      <c r="I11907" s="135"/>
    </row>
    <row r="11908" spans="5:9" x14ac:dyDescent="0.25">
      <c r="E11908" s="135"/>
      <c r="F11908" s="135"/>
      <c r="G11908" s="135"/>
      <c r="H11908" s="135"/>
      <c r="I11908" s="135"/>
    </row>
    <row r="11909" spans="5:9" x14ac:dyDescent="0.25">
      <c r="E11909" s="135"/>
      <c r="F11909" s="135"/>
      <c r="G11909" s="135"/>
      <c r="H11909" s="135"/>
      <c r="I11909" s="135"/>
    </row>
    <row r="11910" spans="5:9" x14ac:dyDescent="0.25">
      <c r="E11910" s="135"/>
      <c r="F11910" s="135"/>
      <c r="G11910" s="135"/>
      <c r="H11910" s="135"/>
      <c r="I11910" s="135"/>
    </row>
    <row r="11911" spans="5:9" x14ac:dyDescent="0.25">
      <c r="E11911" s="135"/>
      <c r="F11911" s="135"/>
      <c r="G11911" s="135"/>
      <c r="H11911" s="135"/>
      <c r="I11911" s="135"/>
    </row>
    <row r="11912" spans="5:9" x14ac:dyDescent="0.25">
      <c r="E11912" s="135"/>
      <c r="F11912" s="135"/>
      <c r="G11912" s="135"/>
      <c r="H11912" s="135"/>
      <c r="I11912" s="135"/>
    </row>
    <row r="11913" spans="5:9" x14ac:dyDescent="0.25">
      <c r="E11913" s="135"/>
      <c r="F11913" s="135"/>
      <c r="G11913" s="135"/>
      <c r="H11913" s="135"/>
      <c r="I11913" s="135"/>
    </row>
    <row r="11914" spans="5:9" x14ac:dyDescent="0.25">
      <c r="E11914" s="135"/>
      <c r="F11914" s="135"/>
      <c r="G11914" s="135"/>
      <c r="H11914" s="135"/>
      <c r="I11914" s="135"/>
    </row>
    <row r="11915" spans="5:9" x14ac:dyDescent="0.25">
      <c r="E11915" s="135"/>
      <c r="F11915" s="135"/>
      <c r="G11915" s="135"/>
      <c r="H11915" s="135"/>
      <c r="I11915" s="135"/>
    </row>
    <row r="11916" spans="5:9" x14ac:dyDescent="0.25">
      <c r="E11916" s="135"/>
      <c r="F11916" s="135"/>
      <c r="G11916" s="135"/>
      <c r="H11916" s="135"/>
      <c r="I11916" s="135"/>
    </row>
    <row r="11917" spans="5:9" x14ac:dyDescent="0.25">
      <c r="E11917" s="135"/>
      <c r="F11917" s="135"/>
      <c r="G11917" s="135"/>
      <c r="H11917" s="135"/>
      <c r="I11917" s="135"/>
    </row>
    <row r="11918" spans="5:9" x14ac:dyDescent="0.25">
      <c r="E11918" s="135"/>
      <c r="F11918" s="135"/>
      <c r="G11918" s="135"/>
      <c r="H11918" s="135"/>
      <c r="I11918" s="135"/>
    </row>
    <row r="11919" spans="5:9" x14ac:dyDescent="0.25">
      <c r="E11919" s="135"/>
      <c r="F11919" s="135"/>
      <c r="G11919" s="135"/>
      <c r="H11919" s="135"/>
      <c r="I11919" s="135"/>
    </row>
    <row r="11920" spans="5:9" x14ac:dyDescent="0.25">
      <c r="E11920" s="135"/>
      <c r="F11920" s="135"/>
      <c r="G11920" s="135"/>
      <c r="H11920" s="135"/>
      <c r="I11920" s="135"/>
    </row>
    <row r="11921" spans="5:9" x14ac:dyDescent="0.25">
      <c r="E11921" s="135"/>
      <c r="F11921" s="135"/>
      <c r="G11921" s="135"/>
      <c r="H11921" s="135"/>
      <c r="I11921" s="135"/>
    </row>
    <row r="11922" spans="5:9" x14ac:dyDescent="0.25">
      <c r="E11922" s="135"/>
      <c r="F11922" s="135"/>
      <c r="G11922" s="135"/>
      <c r="H11922" s="135"/>
      <c r="I11922" s="135"/>
    </row>
    <row r="11923" spans="5:9" x14ac:dyDescent="0.25">
      <c r="E11923" s="135"/>
      <c r="F11923" s="135"/>
      <c r="G11923" s="135"/>
      <c r="H11923" s="135"/>
      <c r="I11923" s="135"/>
    </row>
    <row r="11924" spans="5:9" x14ac:dyDescent="0.25">
      <c r="E11924" s="135"/>
      <c r="F11924" s="135"/>
      <c r="G11924" s="135"/>
      <c r="H11924" s="135"/>
      <c r="I11924" s="135"/>
    </row>
    <row r="11925" spans="5:9" x14ac:dyDescent="0.25">
      <c r="E11925" s="135"/>
      <c r="F11925" s="135"/>
      <c r="G11925" s="135"/>
      <c r="H11925" s="135"/>
      <c r="I11925" s="135"/>
    </row>
    <row r="11926" spans="5:9" x14ac:dyDescent="0.25">
      <c r="E11926" s="135"/>
      <c r="F11926" s="135"/>
      <c r="G11926" s="135"/>
      <c r="H11926" s="135"/>
      <c r="I11926" s="135"/>
    </row>
    <row r="11927" spans="5:9" x14ac:dyDescent="0.25">
      <c r="E11927" s="135"/>
      <c r="F11927" s="135"/>
      <c r="G11927" s="135"/>
      <c r="H11927" s="135"/>
      <c r="I11927" s="135"/>
    </row>
    <row r="11928" spans="5:9" x14ac:dyDescent="0.25">
      <c r="E11928" s="135"/>
      <c r="F11928" s="135"/>
      <c r="G11928" s="135"/>
      <c r="H11928" s="135"/>
      <c r="I11928" s="135"/>
    </row>
    <row r="11929" spans="5:9" x14ac:dyDescent="0.25">
      <c r="E11929" s="135"/>
      <c r="F11929" s="135"/>
      <c r="G11929" s="135"/>
      <c r="H11929" s="135"/>
      <c r="I11929" s="135"/>
    </row>
    <row r="11930" spans="5:9" x14ac:dyDescent="0.25">
      <c r="E11930" s="135"/>
      <c r="F11930" s="135"/>
      <c r="G11930" s="135"/>
      <c r="H11930" s="135"/>
      <c r="I11930" s="135"/>
    </row>
    <row r="11931" spans="5:9" x14ac:dyDescent="0.25">
      <c r="E11931" s="135"/>
      <c r="F11931" s="135"/>
      <c r="G11931" s="135"/>
      <c r="H11931" s="135"/>
      <c r="I11931" s="135"/>
    </row>
    <row r="11932" spans="5:9" x14ac:dyDescent="0.25">
      <c r="E11932" s="135"/>
      <c r="F11932" s="135"/>
      <c r="G11932" s="135"/>
      <c r="H11932" s="135"/>
      <c r="I11932" s="135"/>
    </row>
    <row r="11933" spans="5:9" x14ac:dyDescent="0.25">
      <c r="E11933" s="135"/>
      <c r="F11933" s="135"/>
      <c r="G11933" s="135"/>
      <c r="H11933" s="135"/>
      <c r="I11933" s="135"/>
    </row>
    <row r="11934" spans="5:9" x14ac:dyDescent="0.25">
      <c r="E11934" s="135"/>
      <c r="F11934" s="135"/>
      <c r="G11934" s="135"/>
      <c r="H11934" s="135"/>
      <c r="I11934" s="135"/>
    </row>
    <row r="11935" spans="5:9" x14ac:dyDescent="0.25">
      <c r="E11935" s="135"/>
      <c r="F11935" s="135"/>
      <c r="G11935" s="135"/>
      <c r="H11935" s="135"/>
      <c r="I11935" s="135"/>
    </row>
    <row r="11936" spans="5:9" x14ac:dyDescent="0.25">
      <c r="E11936" s="135"/>
      <c r="F11936" s="135"/>
      <c r="G11936" s="135"/>
      <c r="H11936" s="135"/>
      <c r="I11936" s="135"/>
    </row>
    <row r="11937" spans="5:9" x14ac:dyDescent="0.25">
      <c r="E11937" s="135"/>
      <c r="F11937" s="135"/>
      <c r="G11937" s="135"/>
      <c r="H11937" s="135"/>
      <c r="I11937" s="135"/>
    </row>
    <row r="11938" spans="5:9" x14ac:dyDescent="0.25">
      <c r="E11938" s="135"/>
      <c r="F11938" s="135"/>
      <c r="G11938" s="135"/>
      <c r="H11938" s="135"/>
      <c r="I11938" s="135"/>
    </row>
    <row r="11939" spans="5:9" x14ac:dyDescent="0.25">
      <c r="E11939" s="135"/>
      <c r="F11939" s="135"/>
      <c r="G11939" s="135"/>
      <c r="H11939" s="135"/>
      <c r="I11939" s="135"/>
    </row>
    <row r="11940" spans="5:9" x14ac:dyDescent="0.25">
      <c r="E11940" s="135"/>
      <c r="F11940" s="135"/>
      <c r="G11940" s="135"/>
      <c r="H11940" s="135"/>
      <c r="I11940" s="135"/>
    </row>
    <row r="11941" spans="5:9" x14ac:dyDescent="0.25">
      <c r="E11941" s="135"/>
      <c r="F11941" s="135"/>
      <c r="G11941" s="135"/>
      <c r="H11941" s="135"/>
      <c r="I11941" s="135"/>
    </row>
    <row r="11942" spans="5:9" x14ac:dyDescent="0.25">
      <c r="E11942" s="135"/>
      <c r="F11942" s="135"/>
      <c r="G11942" s="135"/>
      <c r="H11942" s="135"/>
      <c r="I11942" s="135"/>
    </row>
    <row r="11943" spans="5:9" x14ac:dyDescent="0.25">
      <c r="E11943" s="135"/>
      <c r="F11943" s="135"/>
      <c r="G11943" s="135"/>
      <c r="H11943" s="135"/>
      <c r="I11943" s="135"/>
    </row>
    <row r="11944" spans="5:9" x14ac:dyDescent="0.25">
      <c r="E11944" s="135"/>
      <c r="F11944" s="135"/>
      <c r="G11944" s="135"/>
      <c r="H11944" s="135"/>
      <c r="I11944" s="135"/>
    </row>
    <row r="11945" spans="5:9" x14ac:dyDescent="0.25">
      <c r="E11945" s="135"/>
      <c r="F11945" s="135"/>
      <c r="G11945" s="135"/>
      <c r="H11945" s="135"/>
      <c r="I11945" s="135"/>
    </row>
    <row r="11946" spans="5:9" x14ac:dyDescent="0.25">
      <c r="E11946" s="135"/>
      <c r="F11946" s="135"/>
      <c r="G11946" s="135"/>
      <c r="H11946" s="135"/>
      <c r="I11946" s="135"/>
    </row>
    <row r="11947" spans="5:9" x14ac:dyDescent="0.25">
      <c r="E11947" s="135"/>
      <c r="F11947" s="135"/>
      <c r="G11947" s="135"/>
      <c r="H11947" s="135"/>
      <c r="I11947" s="135"/>
    </row>
    <row r="11948" spans="5:9" x14ac:dyDescent="0.25">
      <c r="E11948" s="135"/>
      <c r="F11948" s="135"/>
      <c r="G11948" s="135"/>
      <c r="H11948" s="135"/>
      <c r="I11948" s="135"/>
    </row>
    <row r="11949" spans="5:9" x14ac:dyDescent="0.25">
      <c r="E11949" s="135"/>
      <c r="F11949" s="135"/>
      <c r="G11949" s="135"/>
      <c r="H11949" s="135"/>
      <c r="I11949" s="135"/>
    </row>
    <row r="11950" spans="5:9" x14ac:dyDescent="0.25">
      <c r="E11950" s="135"/>
      <c r="F11950" s="135"/>
      <c r="G11950" s="135"/>
      <c r="H11950" s="135"/>
      <c r="I11950" s="135"/>
    </row>
    <row r="11951" spans="5:9" x14ac:dyDescent="0.25">
      <c r="E11951" s="135"/>
      <c r="F11951" s="135"/>
      <c r="G11951" s="135"/>
      <c r="H11951" s="135"/>
      <c r="I11951" s="135"/>
    </row>
    <row r="11952" spans="5:9" x14ac:dyDescent="0.25">
      <c r="E11952" s="135"/>
      <c r="F11952" s="135"/>
      <c r="G11952" s="135"/>
      <c r="H11952" s="135"/>
      <c r="I11952" s="135"/>
    </row>
    <row r="11953" spans="5:9" x14ac:dyDescent="0.25">
      <c r="E11953" s="135"/>
      <c r="F11953" s="135"/>
      <c r="G11953" s="135"/>
      <c r="H11953" s="135"/>
      <c r="I11953" s="135"/>
    </row>
    <row r="11954" spans="5:9" x14ac:dyDescent="0.25">
      <c r="E11954" s="135"/>
      <c r="F11954" s="135"/>
      <c r="G11954" s="135"/>
      <c r="H11954" s="135"/>
      <c r="I11954" s="135"/>
    </row>
    <row r="11955" spans="5:9" x14ac:dyDescent="0.25">
      <c r="E11955" s="135"/>
      <c r="F11955" s="135"/>
      <c r="G11955" s="135"/>
      <c r="H11955" s="135"/>
      <c r="I11955" s="135"/>
    </row>
    <row r="11956" spans="5:9" x14ac:dyDescent="0.25">
      <c r="E11956" s="135"/>
      <c r="F11956" s="135"/>
      <c r="G11956" s="135"/>
      <c r="H11956" s="135"/>
      <c r="I11956" s="135"/>
    </row>
    <row r="11957" spans="5:9" x14ac:dyDescent="0.25">
      <c r="E11957" s="135"/>
      <c r="F11957" s="135"/>
      <c r="G11957" s="135"/>
      <c r="H11957" s="135"/>
      <c r="I11957" s="135"/>
    </row>
    <row r="11958" spans="5:9" x14ac:dyDescent="0.25">
      <c r="E11958" s="135"/>
      <c r="F11958" s="135"/>
      <c r="G11958" s="135"/>
      <c r="H11958" s="135"/>
      <c r="I11958" s="135"/>
    </row>
    <row r="11959" spans="5:9" x14ac:dyDescent="0.25">
      <c r="E11959" s="135"/>
      <c r="F11959" s="135"/>
      <c r="G11959" s="135"/>
      <c r="H11959" s="135"/>
      <c r="I11959" s="135"/>
    </row>
    <row r="11960" spans="5:9" x14ac:dyDescent="0.25">
      <c r="E11960" s="135"/>
      <c r="F11960" s="135"/>
      <c r="G11960" s="135"/>
      <c r="H11960" s="135"/>
      <c r="I11960" s="135"/>
    </row>
    <row r="11961" spans="5:9" x14ac:dyDescent="0.25">
      <c r="E11961" s="135"/>
      <c r="F11961" s="135"/>
      <c r="G11961" s="135"/>
      <c r="H11961" s="135"/>
      <c r="I11961" s="135"/>
    </row>
    <row r="11962" spans="5:9" x14ac:dyDescent="0.25">
      <c r="E11962" s="135"/>
      <c r="F11962" s="135"/>
      <c r="G11962" s="135"/>
      <c r="H11962" s="135"/>
      <c r="I11962" s="135"/>
    </row>
    <row r="11963" spans="5:9" x14ac:dyDescent="0.25">
      <c r="E11963" s="135"/>
      <c r="F11963" s="135"/>
      <c r="G11963" s="135"/>
      <c r="H11963" s="135"/>
      <c r="I11963" s="135"/>
    </row>
    <row r="11964" spans="5:9" x14ac:dyDescent="0.25">
      <c r="E11964" s="135"/>
      <c r="F11964" s="135"/>
      <c r="G11964" s="135"/>
      <c r="H11964" s="135"/>
      <c r="I11964" s="135"/>
    </row>
    <row r="11965" spans="5:9" x14ac:dyDescent="0.25">
      <c r="E11965" s="135"/>
      <c r="F11965" s="135"/>
      <c r="G11965" s="135"/>
      <c r="H11965" s="135"/>
      <c r="I11965" s="135"/>
    </row>
    <row r="11966" spans="5:9" x14ac:dyDescent="0.25">
      <c r="E11966" s="135"/>
      <c r="F11966" s="135"/>
      <c r="G11966" s="135"/>
      <c r="H11966" s="135"/>
      <c r="I11966" s="135"/>
    </row>
    <row r="11967" spans="5:9" x14ac:dyDescent="0.25">
      <c r="E11967" s="135"/>
      <c r="F11967" s="135"/>
      <c r="G11967" s="135"/>
      <c r="H11967" s="135"/>
      <c r="I11967" s="135"/>
    </row>
    <row r="11968" spans="5:9" x14ac:dyDescent="0.25">
      <c r="E11968" s="135"/>
      <c r="F11968" s="135"/>
      <c r="G11968" s="135"/>
      <c r="H11968" s="135"/>
      <c r="I11968" s="135"/>
    </row>
    <row r="11969" spans="5:9" x14ac:dyDescent="0.25">
      <c r="E11969" s="135"/>
      <c r="F11969" s="135"/>
      <c r="G11969" s="135"/>
      <c r="H11969" s="135"/>
      <c r="I11969" s="135"/>
    </row>
    <row r="11970" spans="5:9" x14ac:dyDescent="0.25">
      <c r="E11970" s="135"/>
      <c r="F11970" s="135"/>
      <c r="G11970" s="135"/>
      <c r="H11970" s="135"/>
      <c r="I11970" s="135"/>
    </row>
    <row r="11971" spans="5:9" x14ac:dyDescent="0.25">
      <c r="E11971" s="135"/>
      <c r="F11971" s="135"/>
      <c r="G11971" s="135"/>
      <c r="H11971" s="135"/>
      <c r="I11971" s="135"/>
    </row>
    <row r="11972" spans="5:9" x14ac:dyDescent="0.25">
      <c r="E11972" s="135"/>
      <c r="F11972" s="135"/>
      <c r="G11972" s="135"/>
      <c r="H11972" s="135"/>
      <c r="I11972" s="135"/>
    </row>
    <row r="11973" spans="5:9" x14ac:dyDescent="0.25">
      <c r="E11973" s="135"/>
      <c r="F11973" s="135"/>
      <c r="G11973" s="135"/>
      <c r="H11973" s="135"/>
      <c r="I11973" s="135"/>
    </row>
    <row r="11974" spans="5:9" x14ac:dyDescent="0.25">
      <c r="E11974" s="135"/>
      <c r="F11974" s="135"/>
      <c r="G11974" s="135"/>
      <c r="H11974" s="135"/>
      <c r="I11974" s="135"/>
    </row>
    <row r="11975" spans="5:9" x14ac:dyDescent="0.25">
      <c r="E11975" s="135"/>
      <c r="F11975" s="135"/>
      <c r="G11975" s="135"/>
      <c r="H11975" s="135"/>
      <c r="I11975" s="135"/>
    </row>
    <row r="11976" spans="5:9" x14ac:dyDescent="0.25">
      <c r="E11976" s="135"/>
      <c r="F11976" s="135"/>
      <c r="G11976" s="135"/>
      <c r="H11976" s="135"/>
      <c r="I11976" s="135"/>
    </row>
    <row r="11977" spans="5:9" x14ac:dyDescent="0.25">
      <c r="E11977" s="135"/>
      <c r="F11977" s="135"/>
      <c r="G11977" s="135"/>
      <c r="H11977" s="135"/>
      <c r="I11977" s="135"/>
    </row>
    <row r="11978" spans="5:9" x14ac:dyDescent="0.25">
      <c r="E11978" s="135"/>
      <c r="F11978" s="135"/>
      <c r="G11978" s="135"/>
      <c r="H11978" s="135"/>
      <c r="I11978" s="135"/>
    </row>
    <row r="11979" spans="5:9" x14ac:dyDescent="0.25">
      <c r="E11979" s="135"/>
      <c r="F11979" s="135"/>
      <c r="G11979" s="135"/>
      <c r="H11979" s="135"/>
      <c r="I11979" s="135"/>
    </row>
    <row r="11980" spans="5:9" x14ac:dyDescent="0.25">
      <c r="E11980" s="135"/>
      <c r="F11980" s="135"/>
      <c r="G11980" s="135"/>
      <c r="H11980" s="135"/>
      <c r="I11980" s="135"/>
    </row>
    <row r="11981" spans="5:9" x14ac:dyDescent="0.25">
      <c r="E11981" s="135"/>
      <c r="F11981" s="135"/>
      <c r="G11981" s="135"/>
      <c r="H11981" s="135"/>
      <c r="I11981" s="135"/>
    </row>
    <row r="11982" spans="5:9" x14ac:dyDescent="0.25">
      <c r="E11982" s="135"/>
      <c r="F11982" s="135"/>
      <c r="G11982" s="135"/>
      <c r="H11982" s="135"/>
      <c r="I11982" s="135"/>
    </row>
    <row r="11983" spans="5:9" x14ac:dyDescent="0.25">
      <c r="E11983" s="135"/>
      <c r="F11983" s="135"/>
      <c r="G11983" s="135"/>
      <c r="H11983" s="135"/>
      <c r="I11983" s="135"/>
    </row>
    <row r="11984" spans="5:9" x14ac:dyDescent="0.25">
      <c r="E11984" s="135"/>
      <c r="F11984" s="135"/>
      <c r="G11984" s="135"/>
      <c r="H11984" s="135"/>
      <c r="I11984" s="135"/>
    </row>
    <row r="11985" spans="5:9" x14ac:dyDescent="0.25">
      <c r="E11985" s="135"/>
      <c r="F11985" s="135"/>
      <c r="G11985" s="135"/>
      <c r="H11985" s="135"/>
      <c r="I11985" s="135"/>
    </row>
    <row r="11986" spans="5:9" x14ac:dyDescent="0.25">
      <c r="E11986" s="135"/>
      <c r="F11986" s="135"/>
      <c r="G11986" s="135"/>
      <c r="H11986" s="135"/>
      <c r="I11986" s="135"/>
    </row>
    <row r="11987" spans="5:9" x14ac:dyDescent="0.25">
      <c r="E11987" s="135"/>
      <c r="F11987" s="135"/>
      <c r="G11987" s="135"/>
      <c r="H11987" s="135"/>
      <c r="I11987" s="135"/>
    </row>
    <row r="11988" spans="5:9" x14ac:dyDescent="0.25">
      <c r="E11988" s="135"/>
      <c r="F11988" s="135"/>
      <c r="G11988" s="135"/>
      <c r="H11988" s="135"/>
      <c r="I11988" s="135"/>
    </row>
    <row r="11989" spans="5:9" x14ac:dyDescent="0.25">
      <c r="E11989" s="135"/>
      <c r="F11989" s="135"/>
      <c r="G11989" s="135"/>
      <c r="H11989" s="135"/>
      <c r="I11989" s="135"/>
    </row>
    <row r="11990" spans="5:9" x14ac:dyDescent="0.25">
      <c r="E11990" s="135"/>
      <c r="F11990" s="135"/>
      <c r="G11990" s="135"/>
      <c r="H11990" s="135"/>
      <c r="I11990" s="135"/>
    </row>
    <row r="11991" spans="5:9" x14ac:dyDescent="0.25">
      <c r="E11991" s="135"/>
      <c r="F11991" s="135"/>
      <c r="G11991" s="135"/>
      <c r="H11991" s="135"/>
      <c r="I11991" s="135"/>
    </row>
    <row r="11992" spans="5:9" x14ac:dyDescent="0.25">
      <c r="E11992" s="135"/>
      <c r="F11992" s="135"/>
      <c r="G11992" s="135"/>
      <c r="H11992" s="135"/>
      <c r="I11992" s="135"/>
    </row>
    <row r="11993" spans="5:9" x14ac:dyDescent="0.25">
      <c r="E11993" s="135"/>
      <c r="F11993" s="135"/>
      <c r="G11993" s="135"/>
      <c r="H11993" s="135"/>
      <c r="I11993" s="135"/>
    </row>
    <row r="11994" spans="5:9" x14ac:dyDescent="0.25">
      <c r="E11994" s="135"/>
      <c r="F11994" s="135"/>
      <c r="G11994" s="135"/>
      <c r="H11994" s="135"/>
      <c r="I11994" s="135"/>
    </row>
    <row r="11995" spans="5:9" x14ac:dyDescent="0.25">
      <c r="E11995" s="135"/>
      <c r="F11995" s="135"/>
      <c r="G11995" s="135"/>
      <c r="H11995" s="135"/>
      <c r="I11995" s="135"/>
    </row>
    <row r="11996" spans="5:9" x14ac:dyDescent="0.25">
      <c r="E11996" s="135"/>
      <c r="F11996" s="135"/>
      <c r="G11996" s="135"/>
      <c r="H11996" s="135"/>
      <c r="I11996" s="135"/>
    </row>
    <row r="11997" spans="5:9" x14ac:dyDescent="0.25">
      <c r="E11997" s="135"/>
      <c r="F11997" s="135"/>
      <c r="G11997" s="135"/>
      <c r="H11997" s="135"/>
      <c r="I11997" s="135"/>
    </row>
    <row r="11998" spans="5:9" x14ac:dyDescent="0.25">
      <c r="E11998" s="135"/>
      <c r="F11998" s="135"/>
      <c r="G11998" s="135"/>
      <c r="H11998" s="135"/>
      <c r="I11998" s="135"/>
    </row>
    <row r="11999" spans="5:9" x14ac:dyDescent="0.25">
      <c r="E11999" s="135"/>
      <c r="F11999" s="135"/>
      <c r="G11999" s="135"/>
      <c r="H11999" s="135"/>
      <c r="I11999" s="135"/>
    </row>
    <row r="12000" spans="5:9" x14ac:dyDescent="0.25">
      <c r="E12000" s="135"/>
      <c r="F12000" s="135"/>
      <c r="G12000" s="135"/>
      <c r="H12000" s="135"/>
      <c r="I12000" s="135"/>
    </row>
    <row r="12001" spans="5:9" x14ac:dyDescent="0.25">
      <c r="E12001" s="135"/>
      <c r="F12001" s="135"/>
      <c r="G12001" s="135"/>
      <c r="H12001" s="135"/>
      <c r="I12001" s="135"/>
    </row>
    <row r="12002" spans="5:9" x14ac:dyDescent="0.25">
      <c r="E12002" s="135"/>
      <c r="F12002" s="135"/>
      <c r="G12002" s="135"/>
      <c r="H12002" s="135"/>
      <c r="I12002" s="135"/>
    </row>
    <row r="12003" spans="5:9" x14ac:dyDescent="0.25">
      <c r="E12003" s="135"/>
      <c r="F12003" s="135"/>
      <c r="G12003" s="135"/>
      <c r="H12003" s="135"/>
      <c r="I12003" s="135"/>
    </row>
    <row r="12004" spans="5:9" x14ac:dyDescent="0.25">
      <c r="E12004" s="135"/>
      <c r="F12004" s="135"/>
      <c r="G12004" s="135"/>
      <c r="H12004" s="135"/>
      <c r="I12004" s="135"/>
    </row>
    <row r="12005" spans="5:9" x14ac:dyDescent="0.25">
      <c r="E12005" s="135"/>
      <c r="F12005" s="135"/>
      <c r="G12005" s="135"/>
      <c r="H12005" s="135"/>
      <c r="I12005" s="135"/>
    </row>
    <row r="12006" spans="5:9" x14ac:dyDescent="0.25">
      <c r="E12006" s="135"/>
      <c r="F12006" s="135"/>
      <c r="G12006" s="135"/>
      <c r="H12006" s="135"/>
      <c r="I12006" s="135"/>
    </row>
    <row r="12007" spans="5:9" x14ac:dyDescent="0.25">
      <c r="E12007" s="135"/>
      <c r="F12007" s="135"/>
      <c r="G12007" s="135"/>
      <c r="H12007" s="135"/>
      <c r="I12007" s="135"/>
    </row>
    <row r="12008" spans="5:9" x14ac:dyDescent="0.25">
      <c r="E12008" s="135"/>
      <c r="F12008" s="135"/>
      <c r="G12008" s="135"/>
      <c r="H12008" s="135"/>
      <c r="I12008" s="135"/>
    </row>
    <row r="12009" spans="5:9" x14ac:dyDescent="0.25">
      <c r="E12009" s="135"/>
      <c r="F12009" s="135"/>
      <c r="G12009" s="135"/>
      <c r="H12009" s="135"/>
      <c r="I12009" s="135"/>
    </row>
    <row r="12010" spans="5:9" x14ac:dyDescent="0.25">
      <c r="E12010" s="135"/>
      <c r="F12010" s="135"/>
      <c r="G12010" s="135"/>
      <c r="H12010" s="135"/>
      <c r="I12010" s="135"/>
    </row>
    <row r="12011" spans="5:9" x14ac:dyDescent="0.25">
      <c r="E12011" s="135"/>
      <c r="F12011" s="135"/>
      <c r="G12011" s="135"/>
      <c r="H12011" s="135"/>
      <c r="I12011" s="135"/>
    </row>
    <row r="12012" spans="5:9" x14ac:dyDescent="0.25">
      <c r="E12012" s="135"/>
      <c r="F12012" s="135"/>
      <c r="G12012" s="135"/>
      <c r="H12012" s="135"/>
      <c r="I12012" s="135"/>
    </row>
    <row r="12013" spans="5:9" x14ac:dyDescent="0.25">
      <c r="E12013" s="135"/>
      <c r="F12013" s="135"/>
      <c r="G12013" s="135"/>
      <c r="H12013" s="135"/>
      <c r="I12013" s="135"/>
    </row>
    <row r="12014" spans="5:9" x14ac:dyDescent="0.25">
      <c r="E12014" s="135"/>
      <c r="F12014" s="135"/>
      <c r="G12014" s="135"/>
      <c r="H12014" s="135"/>
      <c r="I12014" s="135"/>
    </row>
    <row r="12015" spans="5:9" x14ac:dyDescent="0.25">
      <c r="E12015" s="135"/>
      <c r="F12015" s="135"/>
      <c r="G12015" s="135"/>
      <c r="H12015" s="135"/>
      <c r="I12015" s="135"/>
    </row>
    <row r="12016" spans="5:9" x14ac:dyDescent="0.25">
      <c r="E12016" s="135"/>
      <c r="F12016" s="135"/>
      <c r="G12016" s="135"/>
      <c r="H12016" s="135"/>
      <c r="I12016" s="135"/>
    </row>
    <row r="12017" spans="5:9" x14ac:dyDescent="0.25">
      <c r="E12017" s="135"/>
      <c r="F12017" s="135"/>
      <c r="G12017" s="135"/>
      <c r="H12017" s="135"/>
      <c r="I12017" s="135"/>
    </row>
    <row r="12018" spans="5:9" x14ac:dyDescent="0.25">
      <c r="E12018" s="135"/>
      <c r="F12018" s="135"/>
      <c r="G12018" s="135"/>
      <c r="H12018" s="135"/>
      <c r="I12018" s="135"/>
    </row>
    <row r="12019" spans="5:9" x14ac:dyDescent="0.25">
      <c r="E12019" s="135"/>
      <c r="F12019" s="135"/>
      <c r="G12019" s="135"/>
      <c r="H12019" s="135"/>
      <c r="I12019" s="135"/>
    </row>
    <row r="12020" spans="5:9" x14ac:dyDescent="0.25">
      <c r="E12020" s="135"/>
      <c r="F12020" s="135"/>
      <c r="G12020" s="135"/>
      <c r="H12020" s="135"/>
      <c r="I12020" s="135"/>
    </row>
    <row r="12021" spans="5:9" x14ac:dyDescent="0.25">
      <c r="E12021" s="135"/>
      <c r="F12021" s="135"/>
      <c r="G12021" s="135"/>
      <c r="H12021" s="135"/>
      <c r="I12021" s="135"/>
    </row>
    <row r="12022" spans="5:9" x14ac:dyDescent="0.25">
      <c r="E12022" s="135"/>
      <c r="F12022" s="135"/>
      <c r="G12022" s="135"/>
      <c r="H12022" s="135"/>
      <c r="I12022" s="135"/>
    </row>
    <row r="12023" spans="5:9" x14ac:dyDescent="0.25">
      <c r="E12023" s="135"/>
      <c r="F12023" s="135"/>
      <c r="G12023" s="135"/>
      <c r="H12023" s="135"/>
      <c r="I12023" s="135"/>
    </row>
    <row r="12024" spans="5:9" x14ac:dyDescent="0.25">
      <c r="E12024" s="135"/>
      <c r="F12024" s="135"/>
      <c r="G12024" s="135"/>
      <c r="H12024" s="135"/>
      <c r="I12024" s="135"/>
    </row>
    <row r="12025" spans="5:9" x14ac:dyDescent="0.25">
      <c r="E12025" s="135"/>
      <c r="F12025" s="135"/>
      <c r="G12025" s="135"/>
      <c r="H12025" s="135"/>
      <c r="I12025" s="135"/>
    </row>
    <row r="12026" spans="5:9" x14ac:dyDescent="0.25">
      <c r="E12026" s="135"/>
      <c r="F12026" s="135"/>
      <c r="G12026" s="135"/>
      <c r="H12026" s="135"/>
      <c r="I12026" s="135"/>
    </row>
    <row r="12027" spans="5:9" x14ac:dyDescent="0.25">
      <c r="E12027" s="135"/>
      <c r="F12027" s="135"/>
      <c r="G12027" s="135"/>
      <c r="H12027" s="135"/>
      <c r="I12027" s="135"/>
    </row>
    <row r="12028" spans="5:9" x14ac:dyDescent="0.25">
      <c r="E12028" s="135"/>
      <c r="F12028" s="135"/>
      <c r="G12028" s="135"/>
      <c r="H12028" s="135"/>
      <c r="I12028" s="135"/>
    </row>
    <row r="12029" spans="5:9" x14ac:dyDescent="0.25">
      <c r="E12029" s="135"/>
      <c r="F12029" s="135"/>
      <c r="G12029" s="135"/>
      <c r="H12029" s="135"/>
      <c r="I12029" s="135"/>
    </row>
    <row r="12030" spans="5:9" x14ac:dyDescent="0.25">
      <c r="E12030" s="135"/>
      <c r="F12030" s="135"/>
      <c r="G12030" s="135"/>
      <c r="H12030" s="135"/>
      <c r="I12030" s="135"/>
    </row>
    <row r="12031" spans="5:9" x14ac:dyDescent="0.25">
      <c r="E12031" s="135"/>
      <c r="F12031" s="135"/>
      <c r="G12031" s="135"/>
      <c r="H12031" s="135"/>
      <c r="I12031" s="135"/>
    </row>
    <row r="12032" spans="5:9" x14ac:dyDescent="0.25">
      <c r="E12032" s="135"/>
      <c r="F12032" s="135"/>
      <c r="G12032" s="135"/>
      <c r="H12032" s="135"/>
      <c r="I12032" s="135"/>
    </row>
    <row r="12033" spans="5:9" x14ac:dyDescent="0.25">
      <c r="E12033" s="135"/>
      <c r="F12033" s="135"/>
      <c r="G12033" s="135"/>
      <c r="H12033" s="135"/>
      <c r="I12033" s="135"/>
    </row>
    <row r="12034" spans="5:9" x14ac:dyDescent="0.25">
      <c r="E12034" s="135"/>
      <c r="F12034" s="135"/>
      <c r="G12034" s="135"/>
      <c r="H12034" s="135"/>
      <c r="I12034" s="135"/>
    </row>
    <row r="12035" spans="5:9" x14ac:dyDescent="0.25">
      <c r="E12035" s="135"/>
      <c r="F12035" s="135"/>
      <c r="G12035" s="135"/>
      <c r="H12035" s="135"/>
      <c r="I12035" s="135"/>
    </row>
    <row r="12036" spans="5:9" x14ac:dyDescent="0.25">
      <c r="E12036" s="135"/>
      <c r="F12036" s="135"/>
      <c r="G12036" s="135"/>
      <c r="H12036" s="135"/>
      <c r="I12036" s="135"/>
    </row>
    <row r="12037" spans="5:9" x14ac:dyDescent="0.25">
      <c r="E12037" s="135"/>
      <c r="F12037" s="135"/>
      <c r="G12037" s="135"/>
      <c r="H12037" s="135"/>
      <c r="I12037" s="135"/>
    </row>
    <row r="12038" spans="5:9" x14ac:dyDescent="0.25">
      <c r="E12038" s="135"/>
      <c r="F12038" s="135"/>
      <c r="G12038" s="135"/>
      <c r="H12038" s="135"/>
      <c r="I12038" s="135"/>
    </row>
    <row r="12039" spans="5:9" x14ac:dyDescent="0.25">
      <c r="E12039" s="135"/>
      <c r="F12039" s="135"/>
      <c r="G12039" s="135"/>
      <c r="H12039" s="135"/>
      <c r="I12039" s="135"/>
    </row>
    <row r="12040" spans="5:9" x14ac:dyDescent="0.25">
      <c r="E12040" s="135"/>
      <c r="F12040" s="135"/>
      <c r="G12040" s="135"/>
      <c r="H12040" s="135"/>
      <c r="I12040" s="135"/>
    </row>
    <row r="12041" spans="5:9" x14ac:dyDescent="0.25">
      <c r="E12041" s="135"/>
      <c r="F12041" s="135"/>
      <c r="G12041" s="135"/>
      <c r="H12041" s="135"/>
      <c r="I12041" s="135"/>
    </row>
    <row r="12042" spans="5:9" x14ac:dyDescent="0.25">
      <c r="E12042" s="135"/>
      <c r="F12042" s="135"/>
      <c r="G12042" s="135"/>
      <c r="H12042" s="135"/>
      <c r="I12042" s="135"/>
    </row>
    <row r="12043" spans="5:9" x14ac:dyDescent="0.25">
      <c r="E12043" s="135"/>
      <c r="F12043" s="135"/>
      <c r="G12043" s="135"/>
      <c r="H12043" s="135"/>
      <c r="I12043" s="135"/>
    </row>
    <row r="12044" spans="5:9" x14ac:dyDescent="0.25">
      <c r="E12044" s="135"/>
      <c r="F12044" s="135"/>
      <c r="G12044" s="135"/>
      <c r="H12044" s="135"/>
      <c r="I12044" s="135"/>
    </row>
    <row r="12045" spans="5:9" x14ac:dyDescent="0.25">
      <c r="E12045" s="135"/>
      <c r="F12045" s="135"/>
      <c r="G12045" s="135"/>
      <c r="H12045" s="135"/>
      <c r="I12045" s="135"/>
    </row>
    <row r="12046" spans="5:9" x14ac:dyDescent="0.25">
      <c r="E12046" s="135"/>
      <c r="F12046" s="135"/>
      <c r="G12046" s="135"/>
      <c r="H12046" s="135"/>
      <c r="I12046" s="135"/>
    </row>
    <row r="12047" spans="5:9" x14ac:dyDescent="0.25">
      <c r="E12047" s="135"/>
      <c r="F12047" s="135"/>
      <c r="G12047" s="135"/>
      <c r="H12047" s="135"/>
      <c r="I12047" s="135"/>
    </row>
    <row r="12048" spans="5:9" x14ac:dyDescent="0.25">
      <c r="E12048" s="135"/>
      <c r="F12048" s="135"/>
      <c r="G12048" s="135"/>
      <c r="H12048" s="135"/>
      <c r="I12048" s="135"/>
    </row>
    <row r="12049" spans="5:9" x14ac:dyDescent="0.25">
      <c r="E12049" s="135"/>
      <c r="F12049" s="135"/>
      <c r="G12049" s="135"/>
      <c r="H12049" s="135"/>
      <c r="I12049" s="135"/>
    </row>
    <row r="12050" spans="5:9" x14ac:dyDescent="0.25">
      <c r="E12050" s="135"/>
      <c r="F12050" s="135"/>
      <c r="G12050" s="135"/>
      <c r="H12050" s="135"/>
      <c r="I12050" s="135"/>
    </row>
    <row r="12051" spans="5:9" x14ac:dyDescent="0.25">
      <c r="E12051" s="135"/>
      <c r="F12051" s="135"/>
      <c r="G12051" s="135"/>
      <c r="H12051" s="135"/>
      <c r="I12051" s="135"/>
    </row>
    <row r="12052" spans="5:9" x14ac:dyDescent="0.25">
      <c r="E12052" s="135"/>
      <c r="F12052" s="135"/>
      <c r="G12052" s="135"/>
      <c r="H12052" s="135"/>
      <c r="I12052" s="135"/>
    </row>
    <row r="12053" spans="5:9" x14ac:dyDescent="0.25">
      <c r="E12053" s="135"/>
      <c r="F12053" s="135"/>
      <c r="G12053" s="135"/>
      <c r="H12053" s="135"/>
      <c r="I12053" s="135"/>
    </row>
    <row r="12054" spans="5:9" x14ac:dyDescent="0.25">
      <c r="E12054" s="135"/>
      <c r="F12054" s="135"/>
      <c r="G12054" s="135"/>
      <c r="H12054" s="135"/>
      <c r="I12054" s="135"/>
    </row>
    <row r="12055" spans="5:9" x14ac:dyDescent="0.25">
      <c r="E12055" s="135"/>
      <c r="F12055" s="135"/>
      <c r="G12055" s="135"/>
      <c r="H12055" s="135"/>
      <c r="I12055" s="135"/>
    </row>
    <row r="12056" spans="5:9" x14ac:dyDescent="0.25">
      <c r="E12056" s="135"/>
      <c r="F12056" s="135"/>
      <c r="G12056" s="135"/>
      <c r="H12056" s="135"/>
      <c r="I12056" s="135"/>
    </row>
    <row r="12057" spans="5:9" x14ac:dyDescent="0.25">
      <c r="E12057" s="135"/>
      <c r="F12057" s="135"/>
      <c r="G12057" s="135"/>
      <c r="H12057" s="135"/>
      <c r="I12057" s="135"/>
    </row>
    <row r="12058" spans="5:9" x14ac:dyDescent="0.25">
      <c r="E12058" s="135"/>
      <c r="F12058" s="135"/>
      <c r="G12058" s="135"/>
      <c r="H12058" s="135"/>
      <c r="I12058" s="135"/>
    </row>
    <row r="12059" spans="5:9" x14ac:dyDescent="0.25">
      <c r="E12059" s="135"/>
      <c r="F12059" s="135"/>
      <c r="G12059" s="135"/>
      <c r="H12059" s="135"/>
      <c r="I12059" s="135"/>
    </row>
    <row r="12060" spans="5:9" x14ac:dyDescent="0.25">
      <c r="E12060" s="135"/>
      <c r="F12060" s="135"/>
      <c r="G12060" s="135"/>
      <c r="H12060" s="135"/>
      <c r="I12060" s="135"/>
    </row>
    <row r="12061" spans="5:9" x14ac:dyDescent="0.25">
      <c r="E12061" s="135"/>
      <c r="F12061" s="135"/>
      <c r="G12061" s="135"/>
      <c r="H12061" s="135"/>
      <c r="I12061" s="135"/>
    </row>
    <row r="12062" spans="5:9" x14ac:dyDescent="0.25">
      <c r="E12062" s="135"/>
      <c r="F12062" s="135"/>
      <c r="G12062" s="135"/>
      <c r="H12062" s="135"/>
      <c r="I12062" s="135"/>
    </row>
    <row r="12063" spans="5:9" x14ac:dyDescent="0.25">
      <c r="E12063" s="135"/>
      <c r="F12063" s="135"/>
      <c r="G12063" s="135"/>
      <c r="H12063" s="135"/>
      <c r="I12063" s="135"/>
    </row>
    <row r="12064" spans="5:9" x14ac:dyDescent="0.25">
      <c r="E12064" s="135"/>
      <c r="F12064" s="135"/>
      <c r="G12064" s="135"/>
      <c r="H12064" s="135"/>
      <c r="I12064" s="135"/>
    </row>
    <row r="12065" spans="5:9" x14ac:dyDescent="0.25">
      <c r="E12065" s="135"/>
      <c r="F12065" s="135"/>
      <c r="G12065" s="135"/>
      <c r="H12065" s="135"/>
      <c r="I12065" s="135"/>
    </row>
    <row r="12066" spans="5:9" x14ac:dyDescent="0.25">
      <c r="E12066" s="135"/>
      <c r="F12066" s="135"/>
      <c r="G12066" s="135"/>
      <c r="H12066" s="135"/>
      <c r="I12066" s="135"/>
    </row>
    <row r="12067" spans="5:9" x14ac:dyDescent="0.25">
      <c r="E12067" s="135"/>
      <c r="F12067" s="135"/>
      <c r="G12067" s="135"/>
      <c r="H12067" s="135"/>
      <c r="I12067" s="135"/>
    </row>
    <row r="12068" spans="5:9" x14ac:dyDescent="0.25">
      <c r="E12068" s="135"/>
      <c r="F12068" s="135"/>
      <c r="G12068" s="135"/>
      <c r="H12068" s="135"/>
      <c r="I12068" s="135"/>
    </row>
    <row r="12069" spans="5:9" x14ac:dyDescent="0.25">
      <c r="E12069" s="135"/>
      <c r="F12069" s="135"/>
      <c r="G12069" s="135"/>
      <c r="H12069" s="135"/>
      <c r="I12069" s="135"/>
    </row>
    <row r="12070" spans="5:9" x14ac:dyDescent="0.25">
      <c r="E12070" s="135"/>
      <c r="F12070" s="135"/>
      <c r="G12070" s="135"/>
      <c r="H12070" s="135"/>
      <c r="I12070" s="135"/>
    </row>
    <row r="12071" spans="5:9" x14ac:dyDescent="0.25">
      <c r="E12071" s="135"/>
      <c r="F12071" s="135"/>
      <c r="G12071" s="135"/>
      <c r="H12071" s="135"/>
      <c r="I12071" s="135"/>
    </row>
    <row r="12072" spans="5:9" x14ac:dyDescent="0.25">
      <c r="E12072" s="135"/>
      <c r="F12072" s="135"/>
      <c r="G12072" s="135"/>
      <c r="H12072" s="135"/>
      <c r="I12072" s="135"/>
    </row>
    <row r="12073" spans="5:9" x14ac:dyDescent="0.25">
      <c r="E12073" s="135"/>
      <c r="F12073" s="135"/>
      <c r="G12073" s="135"/>
      <c r="H12073" s="135"/>
      <c r="I12073" s="135"/>
    </row>
    <row r="12074" spans="5:9" x14ac:dyDescent="0.25">
      <c r="E12074" s="135"/>
      <c r="F12074" s="135"/>
      <c r="G12074" s="135"/>
      <c r="H12074" s="135"/>
      <c r="I12074" s="135"/>
    </row>
    <row r="12075" spans="5:9" x14ac:dyDescent="0.25">
      <c r="E12075" s="135"/>
      <c r="F12075" s="135"/>
      <c r="G12075" s="135"/>
      <c r="H12075" s="135"/>
      <c r="I12075" s="135"/>
    </row>
    <row r="12076" spans="5:9" x14ac:dyDescent="0.25">
      <c r="E12076" s="135"/>
      <c r="F12076" s="135"/>
      <c r="G12076" s="135"/>
      <c r="H12076" s="135"/>
      <c r="I12076" s="135"/>
    </row>
    <row r="12077" spans="5:9" x14ac:dyDescent="0.25">
      <c r="E12077" s="135"/>
      <c r="F12077" s="135"/>
      <c r="G12077" s="135"/>
      <c r="H12077" s="135"/>
      <c r="I12077" s="135"/>
    </row>
    <row r="12078" spans="5:9" x14ac:dyDescent="0.25">
      <c r="E12078" s="135"/>
      <c r="F12078" s="135"/>
      <c r="G12078" s="135"/>
      <c r="H12078" s="135"/>
      <c r="I12078" s="135"/>
    </row>
    <row r="12079" spans="5:9" x14ac:dyDescent="0.25">
      <c r="E12079" s="135"/>
      <c r="F12079" s="135"/>
      <c r="G12079" s="135"/>
      <c r="H12079" s="135"/>
      <c r="I12079" s="135"/>
    </row>
    <row r="12080" spans="5:9" x14ac:dyDescent="0.25">
      <c r="E12080" s="135"/>
      <c r="F12080" s="135"/>
      <c r="G12080" s="135"/>
      <c r="H12080" s="135"/>
      <c r="I12080" s="135"/>
    </row>
    <row r="12081" spans="5:9" x14ac:dyDescent="0.25">
      <c r="E12081" s="135"/>
      <c r="F12081" s="135"/>
      <c r="G12081" s="135"/>
      <c r="H12081" s="135"/>
      <c r="I12081" s="135"/>
    </row>
    <row r="12082" spans="5:9" x14ac:dyDescent="0.25">
      <c r="E12082" s="135"/>
      <c r="F12082" s="135"/>
      <c r="G12082" s="135"/>
      <c r="H12082" s="135"/>
      <c r="I12082" s="135"/>
    </row>
    <row r="12083" spans="5:9" x14ac:dyDescent="0.25">
      <c r="E12083" s="135"/>
      <c r="F12083" s="135"/>
      <c r="G12083" s="135"/>
      <c r="H12083" s="135"/>
      <c r="I12083" s="135"/>
    </row>
    <row r="12084" spans="5:9" x14ac:dyDescent="0.25">
      <c r="E12084" s="135"/>
      <c r="F12084" s="135"/>
      <c r="G12084" s="135"/>
      <c r="H12084" s="135"/>
      <c r="I12084" s="135"/>
    </row>
    <row r="12085" spans="5:9" x14ac:dyDescent="0.25">
      <c r="E12085" s="135"/>
      <c r="F12085" s="135"/>
      <c r="G12085" s="135"/>
      <c r="H12085" s="135"/>
      <c r="I12085" s="135"/>
    </row>
    <row r="12086" spans="5:9" x14ac:dyDescent="0.25">
      <c r="E12086" s="135"/>
      <c r="F12086" s="135"/>
      <c r="G12086" s="135"/>
      <c r="H12086" s="135"/>
      <c r="I12086" s="135"/>
    </row>
    <row r="12087" spans="5:9" x14ac:dyDescent="0.25">
      <c r="E12087" s="135"/>
      <c r="F12087" s="135"/>
      <c r="G12087" s="135"/>
      <c r="H12087" s="135"/>
      <c r="I12087" s="135"/>
    </row>
    <row r="12088" spans="5:9" x14ac:dyDescent="0.25">
      <c r="E12088" s="135"/>
      <c r="F12088" s="135"/>
      <c r="G12088" s="135"/>
      <c r="H12088" s="135"/>
      <c r="I12088" s="135"/>
    </row>
    <row r="12089" spans="5:9" x14ac:dyDescent="0.25">
      <c r="E12089" s="135"/>
      <c r="F12089" s="135"/>
      <c r="G12089" s="135"/>
      <c r="H12089" s="135"/>
      <c r="I12089" s="135"/>
    </row>
    <row r="12090" spans="5:9" x14ac:dyDescent="0.25">
      <c r="E12090" s="135"/>
      <c r="F12090" s="135"/>
      <c r="G12090" s="135"/>
      <c r="H12090" s="135"/>
      <c r="I12090" s="135"/>
    </row>
    <row r="12091" spans="5:9" x14ac:dyDescent="0.25">
      <c r="E12091" s="135"/>
      <c r="F12091" s="135"/>
      <c r="G12091" s="135"/>
      <c r="H12091" s="135"/>
      <c r="I12091" s="135"/>
    </row>
    <row r="12092" spans="5:9" x14ac:dyDescent="0.25">
      <c r="E12092" s="135"/>
      <c r="F12092" s="135"/>
      <c r="G12092" s="135"/>
      <c r="H12092" s="135"/>
      <c r="I12092" s="135"/>
    </row>
    <row r="12093" spans="5:9" x14ac:dyDescent="0.25">
      <c r="E12093" s="135"/>
      <c r="F12093" s="135"/>
      <c r="G12093" s="135"/>
      <c r="H12093" s="135"/>
      <c r="I12093" s="135"/>
    </row>
    <row r="12094" spans="5:9" x14ac:dyDescent="0.25">
      <c r="E12094" s="135"/>
      <c r="F12094" s="135"/>
      <c r="G12094" s="135"/>
      <c r="H12094" s="135"/>
      <c r="I12094" s="135"/>
    </row>
    <row r="12095" spans="5:9" x14ac:dyDescent="0.25">
      <c r="E12095" s="135"/>
      <c r="F12095" s="135"/>
      <c r="G12095" s="135"/>
      <c r="H12095" s="135"/>
      <c r="I12095" s="135"/>
    </row>
    <row r="12096" spans="5:9" x14ac:dyDescent="0.25">
      <c r="E12096" s="135"/>
      <c r="F12096" s="135"/>
      <c r="G12096" s="135"/>
      <c r="H12096" s="135"/>
      <c r="I12096" s="135"/>
    </row>
    <row r="12097" spans="5:9" x14ac:dyDescent="0.25">
      <c r="E12097" s="135"/>
      <c r="F12097" s="135"/>
      <c r="G12097" s="135"/>
      <c r="H12097" s="135"/>
      <c r="I12097" s="135"/>
    </row>
    <row r="12098" spans="5:9" x14ac:dyDescent="0.25">
      <c r="E12098" s="135"/>
      <c r="F12098" s="135"/>
      <c r="G12098" s="135"/>
      <c r="H12098" s="135"/>
      <c r="I12098" s="135"/>
    </row>
    <row r="12099" spans="5:9" x14ac:dyDescent="0.25">
      <c r="E12099" s="135"/>
      <c r="F12099" s="135"/>
      <c r="G12099" s="135"/>
      <c r="H12099" s="135"/>
      <c r="I12099" s="135"/>
    </row>
    <row r="12100" spans="5:9" x14ac:dyDescent="0.25">
      <c r="E12100" s="135"/>
      <c r="F12100" s="135"/>
      <c r="G12100" s="135"/>
      <c r="H12100" s="135"/>
      <c r="I12100" s="135"/>
    </row>
    <row r="12101" spans="5:9" x14ac:dyDescent="0.25">
      <c r="E12101" s="135"/>
      <c r="F12101" s="135"/>
      <c r="G12101" s="135"/>
      <c r="H12101" s="135"/>
      <c r="I12101" s="135"/>
    </row>
    <row r="12102" spans="5:9" x14ac:dyDescent="0.25">
      <c r="E12102" s="135"/>
      <c r="F12102" s="135"/>
      <c r="G12102" s="135"/>
      <c r="H12102" s="135"/>
      <c r="I12102" s="135"/>
    </row>
    <row r="12103" spans="5:9" x14ac:dyDescent="0.25">
      <c r="E12103" s="135"/>
      <c r="F12103" s="135"/>
      <c r="G12103" s="135"/>
      <c r="H12103" s="135"/>
      <c r="I12103" s="135"/>
    </row>
    <row r="12104" spans="5:9" x14ac:dyDescent="0.25">
      <c r="E12104" s="135"/>
      <c r="F12104" s="135"/>
      <c r="G12104" s="135"/>
      <c r="H12104" s="135"/>
      <c r="I12104" s="135"/>
    </row>
    <row r="12105" spans="5:9" x14ac:dyDescent="0.25">
      <c r="E12105" s="135"/>
      <c r="F12105" s="135"/>
      <c r="G12105" s="135"/>
      <c r="H12105" s="135"/>
      <c r="I12105" s="135"/>
    </row>
    <row r="12106" spans="5:9" x14ac:dyDescent="0.25">
      <c r="E12106" s="135"/>
      <c r="F12106" s="135"/>
      <c r="G12106" s="135"/>
      <c r="H12106" s="135"/>
      <c r="I12106" s="135"/>
    </row>
    <row r="12107" spans="5:9" x14ac:dyDescent="0.25">
      <c r="E12107" s="135"/>
      <c r="F12107" s="135"/>
      <c r="G12107" s="135"/>
      <c r="H12107" s="135"/>
      <c r="I12107" s="135"/>
    </row>
    <row r="12108" spans="5:9" x14ac:dyDescent="0.25">
      <c r="E12108" s="135"/>
      <c r="F12108" s="135"/>
      <c r="G12108" s="135"/>
      <c r="H12108" s="135"/>
      <c r="I12108" s="135"/>
    </row>
    <row r="12109" spans="5:9" x14ac:dyDescent="0.25">
      <c r="E12109" s="135"/>
      <c r="F12109" s="135"/>
      <c r="G12109" s="135"/>
      <c r="H12109" s="135"/>
      <c r="I12109" s="135"/>
    </row>
    <row r="12110" spans="5:9" x14ac:dyDescent="0.25">
      <c r="E12110" s="135"/>
      <c r="F12110" s="135"/>
      <c r="G12110" s="135"/>
      <c r="H12110" s="135"/>
      <c r="I12110" s="135"/>
    </row>
    <row r="12111" spans="5:9" x14ac:dyDescent="0.25">
      <c r="E12111" s="135"/>
      <c r="F12111" s="135"/>
      <c r="G12111" s="135"/>
      <c r="H12111" s="135"/>
      <c r="I12111" s="135"/>
    </row>
    <row r="12112" spans="5:9" x14ac:dyDescent="0.25">
      <c r="E12112" s="135"/>
      <c r="F12112" s="135"/>
      <c r="G12112" s="135"/>
      <c r="H12112" s="135"/>
      <c r="I12112" s="135"/>
    </row>
    <row r="12113" spans="5:9" x14ac:dyDescent="0.25">
      <c r="E12113" s="135"/>
      <c r="F12113" s="135"/>
      <c r="G12113" s="135"/>
      <c r="H12113" s="135"/>
      <c r="I12113" s="135"/>
    </row>
    <row r="12114" spans="5:9" x14ac:dyDescent="0.25">
      <c r="E12114" s="135"/>
      <c r="F12114" s="135"/>
      <c r="G12114" s="135"/>
      <c r="H12114" s="135"/>
      <c r="I12114" s="135"/>
    </row>
    <row r="12115" spans="5:9" x14ac:dyDescent="0.25">
      <c r="E12115" s="135"/>
      <c r="F12115" s="135"/>
      <c r="G12115" s="135"/>
      <c r="H12115" s="135"/>
      <c r="I12115" s="135"/>
    </row>
    <row r="12116" spans="5:9" x14ac:dyDescent="0.25">
      <c r="E12116" s="135"/>
      <c r="F12116" s="135"/>
      <c r="G12116" s="135"/>
      <c r="H12116" s="135"/>
      <c r="I12116" s="135"/>
    </row>
    <row r="12117" spans="5:9" x14ac:dyDescent="0.25">
      <c r="E12117" s="135"/>
      <c r="F12117" s="135"/>
      <c r="G12117" s="135"/>
      <c r="H12117" s="135"/>
      <c r="I12117" s="135"/>
    </row>
    <row r="12118" spans="5:9" x14ac:dyDescent="0.25">
      <c r="E12118" s="135"/>
      <c r="F12118" s="135"/>
      <c r="G12118" s="135"/>
      <c r="H12118" s="135"/>
      <c r="I12118" s="135"/>
    </row>
    <row r="12119" spans="5:9" x14ac:dyDescent="0.25">
      <c r="E12119" s="135"/>
      <c r="F12119" s="135"/>
      <c r="G12119" s="135"/>
      <c r="H12119" s="135"/>
      <c r="I12119" s="135"/>
    </row>
    <row r="12120" spans="5:9" x14ac:dyDescent="0.25">
      <c r="E12120" s="135"/>
      <c r="F12120" s="135"/>
      <c r="G12120" s="135"/>
      <c r="H12120" s="135"/>
      <c r="I12120" s="135"/>
    </row>
    <row r="12121" spans="5:9" x14ac:dyDescent="0.25">
      <c r="E12121" s="135"/>
      <c r="F12121" s="135"/>
      <c r="G12121" s="135"/>
      <c r="H12121" s="135"/>
      <c r="I12121" s="135"/>
    </row>
    <row r="12122" spans="5:9" x14ac:dyDescent="0.25">
      <c r="E12122" s="135"/>
      <c r="F12122" s="135"/>
      <c r="G12122" s="135"/>
      <c r="H12122" s="135"/>
      <c r="I12122" s="135"/>
    </row>
    <row r="12123" spans="5:9" x14ac:dyDescent="0.25">
      <c r="E12123" s="135"/>
      <c r="F12123" s="135"/>
      <c r="G12123" s="135"/>
      <c r="H12123" s="135"/>
      <c r="I12123" s="135"/>
    </row>
    <row r="12124" spans="5:9" x14ac:dyDescent="0.25">
      <c r="E12124" s="135"/>
      <c r="F12124" s="135"/>
      <c r="G12124" s="135"/>
      <c r="H12124" s="135"/>
      <c r="I12124" s="135"/>
    </row>
    <row r="12125" spans="5:9" x14ac:dyDescent="0.25">
      <c r="E12125" s="135"/>
      <c r="F12125" s="135"/>
      <c r="G12125" s="135"/>
      <c r="H12125" s="135"/>
      <c r="I12125" s="135"/>
    </row>
    <row r="12126" spans="5:9" x14ac:dyDescent="0.25">
      <c r="E12126" s="135"/>
      <c r="F12126" s="135"/>
      <c r="G12126" s="135"/>
      <c r="H12126" s="135"/>
      <c r="I12126" s="135"/>
    </row>
    <row r="12127" spans="5:9" x14ac:dyDescent="0.25">
      <c r="E12127" s="135"/>
      <c r="F12127" s="135"/>
      <c r="G12127" s="135"/>
      <c r="H12127" s="135"/>
      <c r="I12127" s="135"/>
    </row>
    <row r="12128" spans="5:9" x14ac:dyDescent="0.25">
      <c r="E12128" s="135"/>
      <c r="F12128" s="135"/>
      <c r="G12128" s="135"/>
      <c r="H12128" s="135"/>
      <c r="I12128" s="135"/>
    </row>
    <row r="12129" spans="5:9" x14ac:dyDescent="0.25">
      <c r="E12129" s="135"/>
      <c r="F12129" s="135"/>
      <c r="G12129" s="135"/>
      <c r="H12129" s="135"/>
      <c r="I12129" s="135"/>
    </row>
    <row r="12130" spans="5:9" x14ac:dyDescent="0.25">
      <c r="E12130" s="135"/>
      <c r="F12130" s="135"/>
      <c r="G12130" s="135"/>
      <c r="H12130" s="135"/>
      <c r="I12130" s="135"/>
    </row>
    <row r="12131" spans="5:9" x14ac:dyDescent="0.25">
      <c r="E12131" s="135"/>
      <c r="F12131" s="135"/>
      <c r="G12131" s="135"/>
      <c r="H12131" s="135"/>
      <c r="I12131" s="135"/>
    </row>
    <row r="12132" spans="5:9" x14ac:dyDescent="0.25">
      <c r="E12132" s="135"/>
      <c r="F12132" s="135"/>
      <c r="G12132" s="135"/>
      <c r="H12132" s="135"/>
      <c r="I12132" s="135"/>
    </row>
    <row r="12133" spans="5:9" x14ac:dyDescent="0.25">
      <c r="E12133" s="135"/>
      <c r="F12133" s="135"/>
      <c r="G12133" s="135"/>
      <c r="H12133" s="135"/>
      <c r="I12133" s="135"/>
    </row>
    <row r="12134" spans="5:9" x14ac:dyDescent="0.25">
      <c r="E12134" s="135"/>
      <c r="F12134" s="135"/>
      <c r="G12134" s="135"/>
      <c r="H12134" s="135"/>
      <c r="I12134" s="135"/>
    </row>
    <row r="12135" spans="5:9" x14ac:dyDescent="0.25">
      <c r="E12135" s="135"/>
      <c r="F12135" s="135"/>
      <c r="G12135" s="135"/>
      <c r="H12135" s="135"/>
      <c r="I12135" s="135"/>
    </row>
    <row r="12136" spans="5:9" x14ac:dyDescent="0.25">
      <c r="E12136" s="135"/>
      <c r="F12136" s="135"/>
      <c r="G12136" s="135"/>
      <c r="H12136" s="135"/>
      <c r="I12136" s="135"/>
    </row>
    <row r="12137" spans="5:9" x14ac:dyDescent="0.25">
      <c r="E12137" s="135"/>
      <c r="F12137" s="135"/>
      <c r="G12137" s="135"/>
      <c r="H12137" s="135"/>
      <c r="I12137" s="135"/>
    </row>
    <row r="12138" spans="5:9" x14ac:dyDescent="0.25">
      <c r="E12138" s="135"/>
      <c r="F12138" s="135"/>
      <c r="G12138" s="135"/>
      <c r="H12138" s="135"/>
      <c r="I12138" s="135"/>
    </row>
    <row r="12139" spans="5:9" x14ac:dyDescent="0.25">
      <c r="E12139" s="135"/>
      <c r="F12139" s="135"/>
      <c r="G12139" s="135"/>
      <c r="H12139" s="135"/>
      <c r="I12139" s="135"/>
    </row>
    <row r="12140" spans="5:9" x14ac:dyDescent="0.25">
      <c r="E12140" s="135"/>
      <c r="F12140" s="135"/>
      <c r="G12140" s="135"/>
      <c r="H12140" s="135"/>
      <c r="I12140" s="135"/>
    </row>
    <row r="12141" spans="5:9" x14ac:dyDescent="0.25">
      <c r="E12141" s="135"/>
      <c r="F12141" s="135"/>
      <c r="G12141" s="135"/>
      <c r="H12141" s="135"/>
      <c r="I12141" s="135"/>
    </row>
    <row r="12142" spans="5:9" x14ac:dyDescent="0.25">
      <c r="E12142" s="135"/>
      <c r="F12142" s="135"/>
      <c r="G12142" s="135"/>
      <c r="H12142" s="135"/>
      <c r="I12142" s="135"/>
    </row>
    <row r="12143" spans="5:9" x14ac:dyDescent="0.25">
      <c r="E12143" s="135"/>
      <c r="F12143" s="135"/>
      <c r="G12143" s="135"/>
      <c r="H12143" s="135"/>
      <c r="I12143" s="135"/>
    </row>
    <row r="12144" spans="5:9" x14ac:dyDescent="0.25">
      <c r="E12144" s="135"/>
      <c r="F12144" s="135"/>
      <c r="G12144" s="135"/>
      <c r="H12144" s="135"/>
      <c r="I12144" s="135"/>
    </row>
    <row r="12145" spans="5:9" x14ac:dyDescent="0.25">
      <c r="E12145" s="135"/>
      <c r="F12145" s="135"/>
      <c r="G12145" s="135"/>
      <c r="H12145" s="135"/>
      <c r="I12145" s="135"/>
    </row>
    <row r="12146" spans="5:9" x14ac:dyDescent="0.25">
      <c r="E12146" s="135"/>
      <c r="F12146" s="135"/>
      <c r="G12146" s="135"/>
      <c r="H12146" s="135"/>
      <c r="I12146" s="135"/>
    </row>
    <row r="12147" spans="5:9" x14ac:dyDescent="0.25">
      <c r="E12147" s="135"/>
      <c r="F12147" s="135"/>
      <c r="G12147" s="135"/>
      <c r="H12147" s="135"/>
      <c r="I12147" s="135"/>
    </row>
    <row r="12148" spans="5:9" x14ac:dyDescent="0.25">
      <c r="E12148" s="135"/>
      <c r="F12148" s="135"/>
      <c r="G12148" s="135"/>
      <c r="H12148" s="135"/>
      <c r="I12148" s="135"/>
    </row>
    <row r="12149" spans="5:9" x14ac:dyDescent="0.25">
      <c r="E12149" s="135"/>
      <c r="F12149" s="135"/>
      <c r="G12149" s="135"/>
      <c r="H12149" s="135"/>
      <c r="I12149" s="135"/>
    </row>
    <row r="12150" spans="5:9" x14ac:dyDescent="0.25">
      <c r="E12150" s="135"/>
      <c r="F12150" s="135"/>
      <c r="G12150" s="135"/>
      <c r="H12150" s="135"/>
      <c r="I12150" s="135"/>
    </row>
    <row r="12151" spans="5:9" x14ac:dyDescent="0.25">
      <c r="E12151" s="135"/>
      <c r="F12151" s="135"/>
      <c r="G12151" s="135"/>
      <c r="H12151" s="135"/>
      <c r="I12151" s="135"/>
    </row>
    <row r="12152" spans="5:9" x14ac:dyDescent="0.25">
      <c r="E12152" s="135"/>
      <c r="F12152" s="135"/>
      <c r="G12152" s="135"/>
      <c r="H12152" s="135"/>
      <c r="I12152" s="135"/>
    </row>
    <row r="12153" spans="5:9" x14ac:dyDescent="0.25">
      <c r="E12153" s="135"/>
      <c r="F12153" s="135"/>
      <c r="G12153" s="135"/>
      <c r="H12153" s="135"/>
      <c r="I12153" s="135"/>
    </row>
    <row r="12154" spans="5:9" x14ac:dyDescent="0.25">
      <c r="E12154" s="135"/>
      <c r="F12154" s="135"/>
      <c r="G12154" s="135"/>
      <c r="H12154" s="135"/>
      <c r="I12154" s="135"/>
    </row>
    <row r="12155" spans="5:9" x14ac:dyDescent="0.25">
      <c r="E12155" s="135"/>
      <c r="F12155" s="135"/>
      <c r="G12155" s="135"/>
      <c r="H12155" s="135"/>
      <c r="I12155" s="135"/>
    </row>
    <row r="12156" spans="5:9" x14ac:dyDescent="0.25">
      <c r="E12156" s="135"/>
      <c r="F12156" s="135"/>
      <c r="G12156" s="135"/>
      <c r="H12156" s="135"/>
      <c r="I12156" s="135"/>
    </row>
    <row r="12157" spans="5:9" x14ac:dyDescent="0.25">
      <c r="E12157" s="135"/>
      <c r="F12157" s="135"/>
      <c r="G12157" s="135"/>
      <c r="H12157" s="135"/>
      <c r="I12157" s="135"/>
    </row>
    <row r="12158" spans="5:9" x14ac:dyDescent="0.25">
      <c r="E12158" s="135"/>
      <c r="F12158" s="135"/>
      <c r="G12158" s="135"/>
      <c r="H12158" s="135"/>
      <c r="I12158" s="135"/>
    </row>
    <row r="12159" spans="5:9" x14ac:dyDescent="0.25">
      <c r="E12159" s="135"/>
      <c r="F12159" s="135"/>
      <c r="G12159" s="135"/>
      <c r="H12159" s="135"/>
      <c r="I12159" s="135"/>
    </row>
    <row r="12160" spans="5:9" x14ac:dyDescent="0.25">
      <c r="E12160" s="135"/>
      <c r="F12160" s="135"/>
      <c r="G12160" s="135"/>
      <c r="H12160" s="135"/>
      <c r="I12160" s="135"/>
    </row>
    <row r="12161" spans="5:9" x14ac:dyDescent="0.25">
      <c r="E12161" s="135"/>
      <c r="F12161" s="135"/>
      <c r="G12161" s="135"/>
      <c r="H12161" s="135"/>
      <c r="I12161" s="135"/>
    </row>
    <row r="12162" spans="5:9" x14ac:dyDescent="0.25">
      <c r="E12162" s="135"/>
      <c r="F12162" s="135"/>
      <c r="G12162" s="135"/>
      <c r="H12162" s="135"/>
      <c r="I12162" s="135"/>
    </row>
    <row r="12163" spans="5:9" x14ac:dyDescent="0.25">
      <c r="E12163" s="135"/>
      <c r="F12163" s="135"/>
      <c r="G12163" s="135"/>
      <c r="H12163" s="135"/>
      <c r="I12163" s="135"/>
    </row>
    <row r="12164" spans="5:9" x14ac:dyDescent="0.25">
      <c r="E12164" s="135"/>
      <c r="F12164" s="135"/>
      <c r="G12164" s="135"/>
      <c r="H12164" s="135"/>
      <c r="I12164" s="135"/>
    </row>
    <row r="12165" spans="5:9" x14ac:dyDescent="0.25">
      <c r="E12165" s="135"/>
      <c r="F12165" s="135"/>
      <c r="G12165" s="135"/>
      <c r="H12165" s="135"/>
      <c r="I12165" s="135"/>
    </row>
    <row r="12166" spans="5:9" x14ac:dyDescent="0.25">
      <c r="E12166" s="135"/>
      <c r="F12166" s="135"/>
      <c r="G12166" s="135"/>
      <c r="H12166" s="135"/>
      <c r="I12166" s="135"/>
    </row>
    <row r="12167" spans="5:9" x14ac:dyDescent="0.25">
      <c r="E12167" s="135"/>
      <c r="F12167" s="135"/>
      <c r="G12167" s="135"/>
      <c r="H12167" s="135"/>
      <c r="I12167" s="135"/>
    </row>
    <row r="12168" spans="5:9" x14ac:dyDescent="0.25">
      <c r="E12168" s="135"/>
      <c r="F12168" s="135"/>
      <c r="G12168" s="135"/>
      <c r="H12168" s="135"/>
      <c r="I12168" s="135"/>
    </row>
    <row r="12169" spans="5:9" x14ac:dyDescent="0.25">
      <c r="E12169" s="135"/>
      <c r="F12169" s="135"/>
      <c r="G12169" s="135"/>
      <c r="H12169" s="135"/>
      <c r="I12169" s="135"/>
    </row>
    <row r="12170" spans="5:9" x14ac:dyDescent="0.25">
      <c r="E12170" s="135"/>
      <c r="F12170" s="135"/>
      <c r="G12170" s="135"/>
      <c r="H12170" s="135"/>
      <c r="I12170" s="135"/>
    </row>
    <row r="12171" spans="5:9" x14ac:dyDescent="0.25">
      <c r="E12171" s="135"/>
      <c r="F12171" s="135"/>
      <c r="G12171" s="135"/>
      <c r="H12171" s="135"/>
      <c r="I12171" s="135"/>
    </row>
    <row r="12172" spans="5:9" x14ac:dyDescent="0.25">
      <c r="E12172" s="135"/>
      <c r="F12172" s="135"/>
      <c r="G12172" s="135"/>
      <c r="H12172" s="135"/>
      <c r="I12172" s="135"/>
    </row>
    <row r="12173" spans="5:9" x14ac:dyDescent="0.25">
      <c r="E12173" s="135"/>
      <c r="F12173" s="135"/>
      <c r="G12173" s="135"/>
      <c r="H12173" s="135"/>
      <c r="I12173" s="135"/>
    </row>
    <row r="12174" spans="5:9" x14ac:dyDescent="0.25">
      <c r="E12174" s="135"/>
      <c r="F12174" s="135"/>
      <c r="G12174" s="135"/>
      <c r="H12174" s="135"/>
      <c r="I12174" s="135"/>
    </row>
    <row r="12175" spans="5:9" x14ac:dyDescent="0.25">
      <c r="E12175" s="135"/>
      <c r="F12175" s="135"/>
      <c r="G12175" s="135"/>
      <c r="H12175" s="135"/>
      <c r="I12175" s="135"/>
    </row>
    <row r="12176" spans="5:9" x14ac:dyDescent="0.25">
      <c r="E12176" s="135"/>
      <c r="F12176" s="135"/>
      <c r="G12176" s="135"/>
      <c r="H12176" s="135"/>
      <c r="I12176" s="135"/>
    </row>
    <row r="12177" spans="5:9" x14ac:dyDescent="0.25">
      <c r="E12177" s="135"/>
      <c r="F12177" s="135"/>
      <c r="G12177" s="135"/>
      <c r="H12177" s="135"/>
      <c r="I12177" s="135"/>
    </row>
    <row r="12178" spans="5:9" x14ac:dyDescent="0.25">
      <c r="E12178" s="135"/>
      <c r="F12178" s="135"/>
      <c r="G12178" s="135"/>
      <c r="H12178" s="135"/>
      <c r="I12178" s="135"/>
    </row>
    <row r="12179" spans="5:9" x14ac:dyDescent="0.25">
      <c r="E12179" s="135"/>
      <c r="F12179" s="135"/>
      <c r="G12179" s="135"/>
      <c r="H12179" s="135"/>
      <c r="I12179" s="135"/>
    </row>
    <row r="12180" spans="5:9" x14ac:dyDescent="0.25">
      <c r="E12180" s="135"/>
      <c r="F12180" s="135"/>
      <c r="G12180" s="135"/>
      <c r="H12180" s="135"/>
      <c r="I12180" s="135"/>
    </row>
    <row r="12181" spans="5:9" x14ac:dyDescent="0.25">
      <c r="E12181" s="135"/>
      <c r="F12181" s="135"/>
      <c r="G12181" s="135"/>
      <c r="H12181" s="135"/>
      <c r="I12181" s="135"/>
    </row>
    <row r="12182" spans="5:9" x14ac:dyDescent="0.25">
      <c r="E12182" s="135"/>
      <c r="F12182" s="135"/>
      <c r="G12182" s="135"/>
      <c r="H12182" s="135"/>
      <c r="I12182" s="135"/>
    </row>
    <row r="12183" spans="5:9" x14ac:dyDescent="0.25">
      <c r="E12183" s="135"/>
      <c r="F12183" s="135"/>
      <c r="G12183" s="135"/>
      <c r="H12183" s="135"/>
      <c r="I12183" s="135"/>
    </row>
    <row r="12184" spans="5:9" x14ac:dyDescent="0.25">
      <c r="E12184" s="135"/>
      <c r="F12184" s="135"/>
      <c r="G12184" s="135"/>
      <c r="H12184" s="135"/>
      <c r="I12184" s="135"/>
    </row>
    <row r="12185" spans="5:9" x14ac:dyDescent="0.25">
      <c r="E12185" s="135"/>
      <c r="F12185" s="135"/>
      <c r="G12185" s="135"/>
      <c r="H12185" s="135"/>
      <c r="I12185" s="135"/>
    </row>
    <row r="12186" spans="5:9" x14ac:dyDescent="0.25">
      <c r="E12186" s="135"/>
      <c r="F12186" s="135"/>
      <c r="G12186" s="135"/>
      <c r="H12186" s="135"/>
      <c r="I12186" s="135"/>
    </row>
    <row r="12187" spans="5:9" x14ac:dyDescent="0.25">
      <c r="E12187" s="135"/>
      <c r="F12187" s="135"/>
      <c r="G12187" s="135"/>
      <c r="H12187" s="135"/>
      <c r="I12187" s="135"/>
    </row>
    <row r="12188" spans="5:9" x14ac:dyDescent="0.25">
      <c r="E12188" s="135"/>
      <c r="F12188" s="135"/>
      <c r="G12188" s="135"/>
      <c r="H12188" s="135"/>
      <c r="I12188" s="135"/>
    </row>
    <row r="12189" spans="5:9" x14ac:dyDescent="0.25">
      <c r="E12189" s="135"/>
      <c r="F12189" s="135"/>
      <c r="G12189" s="135"/>
      <c r="H12189" s="135"/>
      <c r="I12189" s="135"/>
    </row>
    <row r="12190" spans="5:9" x14ac:dyDescent="0.25">
      <c r="E12190" s="135"/>
      <c r="F12190" s="135"/>
      <c r="G12190" s="135"/>
      <c r="H12190" s="135"/>
      <c r="I12190" s="135"/>
    </row>
    <row r="12191" spans="5:9" x14ac:dyDescent="0.25">
      <c r="E12191" s="135"/>
      <c r="F12191" s="135"/>
      <c r="G12191" s="135"/>
      <c r="H12191" s="135"/>
      <c r="I12191" s="135"/>
    </row>
    <row r="12192" spans="5:9" x14ac:dyDescent="0.25">
      <c r="E12192" s="135"/>
      <c r="F12192" s="135"/>
      <c r="G12192" s="135"/>
      <c r="H12192" s="135"/>
      <c r="I12192" s="135"/>
    </row>
    <row r="12193" spans="5:9" x14ac:dyDescent="0.25">
      <c r="E12193" s="135"/>
      <c r="F12193" s="135"/>
      <c r="G12193" s="135"/>
      <c r="H12193" s="135"/>
      <c r="I12193" s="135"/>
    </row>
    <row r="12194" spans="5:9" x14ac:dyDescent="0.25">
      <c r="E12194" s="135"/>
      <c r="F12194" s="135"/>
      <c r="G12194" s="135"/>
      <c r="H12194" s="135"/>
      <c r="I12194" s="135"/>
    </row>
    <row r="12195" spans="5:9" x14ac:dyDescent="0.25">
      <c r="E12195" s="135"/>
      <c r="F12195" s="135"/>
      <c r="G12195" s="135"/>
      <c r="H12195" s="135"/>
      <c r="I12195" s="135"/>
    </row>
    <row r="12196" spans="5:9" x14ac:dyDescent="0.25">
      <c r="E12196" s="135"/>
      <c r="F12196" s="135"/>
      <c r="G12196" s="135"/>
      <c r="H12196" s="135"/>
      <c r="I12196" s="135"/>
    </row>
    <row r="12197" spans="5:9" x14ac:dyDescent="0.25">
      <c r="E12197" s="135"/>
      <c r="F12197" s="135"/>
      <c r="G12197" s="135"/>
      <c r="H12197" s="135"/>
      <c r="I12197" s="135"/>
    </row>
    <row r="12198" spans="5:9" x14ac:dyDescent="0.25">
      <c r="E12198" s="135"/>
      <c r="F12198" s="135"/>
      <c r="G12198" s="135"/>
      <c r="H12198" s="135"/>
      <c r="I12198" s="135"/>
    </row>
    <row r="12199" spans="5:9" x14ac:dyDescent="0.25">
      <c r="E12199" s="135"/>
      <c r="F12199" s="135"/>
      <c r="G12199" s="135"/>
      <c r="H12199" s="135"/>
      <c r="I12199" s="135"/>
    </row>
    <row r="12200" spans="5:9" x14ac:dyDescent="0.25">
      <c r="E12200" s="135"/>
      <c r="F12200" s="135"/>
      <c r="G12200" s="135"/>
      <c r="H12200" s="135"/>
      <c r="I12200" s="135"/>
    </row>
    <row r="12201" spans="5:9" x14ac:dyDescent="0.25">
      <c r="E12201" s="135"/>
      <c r="F12201" s="135"/>
      <c r="G12201" s="135"/>
      <c r="H12201" s="135"/>
      <c r="I12201" s="135"/>
    </row>
    <row r="12202" spans="5:9" x14ac:dyDescent="0.25">
      <c r="E12202" s="135"/>
      <c r="F12202" s="135"/>
      <c r="G12202" s="135"/>
      <c r="H12202" s="135"/>
      <c r="I12202" s="135"/>
    </row>
    <row r="12203" spans="5:9" x14ac:dyDescent="0.25">
      <c r="E12203" s="135"/>
      <c r="F12203" s="135"/>
      <c r="G12203" s="135"/>
      <c r="H12203" s="135"/>
      <c r="I12203" s="135"/>
    </row>
    <row r="12204" spans="5:9" x14ac:dyDescent="0.25">
      <c r="E12204" s="135"/>
      <c r="F12204" s="135"/>
      <c r="G12204" s="135"/>
      <c r="H12204" s="135"/>
      <c r="I12204" s="135"/>
    </row>
    <row r="12205" spans="5:9" x14ac:dyDescent="0.25">
      <c r="E12205" s="135"/>
      <c r="F12205" s="135"/>
      <c r="G12205" s="135"/>
      <c r="H12205" s="135"/>
      <c r="I12205" s="135"/>
    </row>
    <row r="12206" spans="5:9" x14ac:dyDescent="0.25">
      <c r="E12206" s="135"/>
      <c r="F12206" s="135"/>
      <c r="G12206" s="135"/>
      <c r="H12206" s="135"/>
      <c r="I12206" s="135"/>
    </row>
    <row r="12207" spans="5:9" x14ac:dyDescent="0.25">
      <c r="E12207" s="135"/>
      <c r="F12207" s="135"/>
      <c r="G12207" s="135"/>
      <c r="H12207" s="135"/>
      <c r="I12207" s="135"/>
    </row>
    <row r="12208" spans="5:9" x14ac:dyDescent="0.25">
      <c r="E12208" s="135"/>
      <c r="F12208" s="135"/>
      <c r="G12208" s="135"/>
      <c r="H12208" s="135"/>
      <c r="I12208" s="135"/>
    </row>
    <row r="12209" spans="5:9" x14ac:dyDescent="0.25">
      <c r="E12209" s="135"/>
      <c r="F12209" s="135"/>
      <c r="G12209" s="135"/>
      <c r="H12209" s="135"/>
      <c r="I12209" s="135"/>
    </row>
    <row r="12210" spans="5:9" x14ac:dyDescent="0.25">
      <c r="E12210" s="135"/>
      <c r="F12210" s="135"/>
      <c r="G12210" s="135"/>
      <c r="H12210" s="135"/>
      <c r="I12210" s="135"/>
    </row>
    <row r="12211" spans="5:9" x14ac:dyDescent="0.25">
      <c r="E12211" s="135"/>
      <c r="F12211" s="135"/>
      <c r="G12211" s="135"/>
      <c r="H12211" s="135"/>
      <c r="I12211" s="135"/>
    </row>
    <row r="12212" spans="5:9" x14ac:dyDescent="0.25">
      <c r="E12212" s="135"/>
      <c r="F12212" s="135"/>
      <c r="G12212" s="135"/>
      <c r="H12212" s="135"/>
      <c r="I12212" s="135"/>
    </row>
    <row r="12213" spans="5:9" x14ac:dyDescent="0.25">
      <c r="E12213" s="135"/>
      <c r="F12213" s="135"/>
      <c r="G12213" s="135"/>
      <c r="H12213" s="135"/>
      <c r="I12213" s="135"/>
    </row>
    <row r="12214" spans="5:9" x14ac:dyDescent="0.25">
      <c r="E12214" s="135"/>
      <c r="F12214" s="135"/>
      <c r="G12214" s="135"/>
      <c r="H12214" s="135"/>
      <c r="I12214" s="135"/>
    </row>
    <row r="12215" spans="5:9" x14ac:dyDescent="0.25">
      <c r="E12215" s="135"/>
      <c r="F12215" s="135"/>
      <c r="G12215" s="135"/>
      <c r="H12215" s="135"/>
      <c r="I12215" s="135"/>
    </row>
    <row r="12216" spans="5:9" x14ac:dyDescent="0.25">
      <c r="E12216" s="135"/>
      <c r="F12216" s="135"/>
      <c r="G12216" s="135"/>
      <c r="H12216" s="135"/>
      <c r="I12216" s="135"/>
    </row>
    <row r="12217" spans="5:9" x14ac:dyDescent="0.25">
      <c r="E12217" s="135"/>
      <c r="F12217" s="135"/>
      <c r="G12217" s="135"/>
      <c r="H12217" s="135"/>
      <c r="I12217" s="135"/>
    </row>
    <row r="12218" spans="5:9" x14ac:dyDescent="0.25">
      <c r="E12218" s="135"/>
      <c r="F12218" s="135"/>
      <c r="G12218" s="135"/>
      <c r="H12218" s="135"/>
      <c r="I12218" s="135"/>
    </row>
    <row r="12219" spans="5:9" x14ac:dyDescent="0.25">
      <c r="E12219" s="135"/>
      <c r="F12219" s="135"/>
      <c r="G12219" s="135"/>
      <c r="H12219" s="135"/>
      <c r="I12219" s="135"/>
    </row>
    <row r="12220" spans="5:9" x14ac:dyDescent="0.25">
      <c r="E12220" s="135"/>
      <c r="F12220" s="135"/>
      <c r="G12220" s="135"/>
      <c r="H12220" s="135"/>
      <c r="I12220" s="135"/>
    </row>
    <row r="12221" spans="5:9" x14ac:dyDescent="0.25">
      <c r="E12221" s="135"/>
      <c r="F12221" s="135"/>
      <c r="G12221" s="135"/>
      <c r="H12221" s="135"/>
      <c r="I12221" s="135"/>
    </row>
    <row r="12222" spans="5:9" x14ac:dyDescent="0.25">
      <c r="E12222" s="135"/>
      <c r="F12222" s="135"/>
      <c r="G12222" s="135"/>
      <c r="H12222" s="135"/>
      <c r="I12222" s="135"/>
    </row>
    <row r="12223" spans="5:9" x14ac:dyDescent="0.25">
      <c r="E12223" s="135"/>
      <c r="F12223" s="135"/>
      <c r="G12223" s="135"/>
      <c r="H12223" s="135"/>
      <c r="I12223" s="135"/>
    </row>
    <row r="12224" spans="5:9" x14ac:dyDescent="0.25">
      <c r="E12224" s="135"/>
      <c r="F12224" s="135"/>
      <c r="G12224" s="135"/>
      <c r="H12224" s="135"/>
      <c r="I12224" s="135"/>
    </row>
    <row r="12225" spans="5:9" x14ac:dyDescent="0.25">
      <c r="E12225" s="135"/>
      <c r="F12225" s="135"/>
      <c r="G12225" s="135"/>
      <c r="H12225" s="135"/>
      <c r="I12225" s="135"/>
    </row>
    <row r="12226" spans="5:9" x14ac:dyDescent="0.25">
      <c r="E12226" s="135"/>
      <c r="F12226" s="135"/>
      <c r="G12226" s="135"/>
      <c r="H12226" s="135"/>
      <c r="I12226" s="135"/>
    </row>
    <row r="12227" spans="5:9" x14ac:dyDescent="0.25">
      <c r="E12227" s="135"/>
      <c r="F12227" s="135"/>
      <c r="G12227" s="135"/>
      <c r="H12227" s="135"/>
      <c r="I12227" s="135"/>
    </row>
    <row r="12228" spans="5:9" x14ac:dyDescent="0.25">
      <c r="E12228" s="135"/>
      <c r="F12228" s="135"/>
      <c r="G12228" s="135"/>
      <c r="H12228" s="135"/>
      <c r="I12228" s="135"/>
    </row>
    <row r="12229" spans="5:9" x14ac:dyDescent="0.25">
      <c r="E12229" s="135"/>
      <c r="F12229" s="135"/>
      <c r="G12229" s="135"/>
      <c r="H12229" s="135"/>
      <c r="I12229" s="135"/>
    </row>
    <row r="12230" spans="5:9" x14ac:dyDescent="0.25">
      <c r="E12230" s="135"/>
      <c r="F12230" s="135"/>
      <c r="G12230" s="135"/>
      <c r="H12230" s="135"/>
      <c r="I12230" s="135"/>
    </row>
    <row r="12231" spans="5:9" x14ac:dyDescent="0.25">
      <c r="E12231" s="135"/>
      <c r="F12231" s="135"/>
      <c r="G12231" s="135"/>
      <c r="H12231" s="135"/>
      <c r="I12231" s="135"/>
    </row>
    <row r="12232" spans="5:9" x14ac:dyDescent="0.25">
      <c r="E12232" s="135"/>
      <c r="F12232" s="135"/>
      <c r="G12232" s="135"/>
      <c r="H12232" s="135"/>
      <c r="I12232" s="135"/>
    </row>
    <row r="12233" spans="5:9" x14ac:dyDescent="0.25">
      <c r="E12233" s="135"/>
      <c r="F12233" s="135"/>
      <c r="G12233" s="135"/>
      <c r="H12233" s="135"/>
      <c r="I12233" s="135"/>
    </row>
    <row r="12234" spans="5:9" x14ac:dyDescent="0.25">
      <c r="E12234" s="135"/>
      <c r="F12234" s="135"/>
      <c r="G12234" s="135"/>
      <c r="H12234" s="135"/>
      <c r="I12234" s="135"/>
    </row>
    <row r="12235" spans="5:9" x14ac:dyDescent="0.25">
      <c r="E12235" s="135"/>
      <c r="F12235" s="135"/>
      <c r="G12235" s="135"/>
      <c r="H12235" s="135"/>
      <c r="I12235" s="135"/>
    </row>
    <row r="12236" spans="5:9" x14ac:dyDescent="0.25">
      <c r="E12236" s="135"/>
      <c r="F12236" s="135"/>
      <c r="G12236" s="135"/>
      <c r="H12236" s="135"/>
      <c r="I12236" s="135"/>
    </row>
    <row r="12237" spans="5:9" x14ac:dyDescent="0.25">
      <c r="E12237" s="135"/>
      <c r="F12237" s="135"/>
      <c r="G12237" s="135"/>
      <c r="H12237" s="135"/>
      <c r="I12237" s="135"/>
    </row>
    <row r="12238" spans="5:9" x14ac:dyDescent="0.25">
      <c r="E12238" s="135"/>
      <c r="F12238" s="135"/>
      <c r="G12238" s="135"/>
      <c r="H12238" s="135"/>
      <c r="I12238" s="135"/>
    </row>
    <row r="12239" spans="5:9" x14ac:dyDescent="0.25">
      <c r="E12239" s="135"/>
      <c r="F12239" s="135"/>
      <c r="G12239" s="135"/>
      <c r="H12239" s="135"/>
      <c r="I12239" s="135"/>
    </row>
    <row r="12240" spans="5:9" x14ac:dyDescent="0.25">
      <c r="E12240" s="135"/>
      <c r="F12240" s="135"/>
      <c r="G12240" s="135"/>
      <c r="H12240" s="135"/>
      <c r="I12240" s="135"/>
    </row>
    <row r="12241" spans="5:9" x14ac:dyDescent="0.25">
      <c r="E12241" s="135"/>
      <c r="F12241" s="135"/>
      <c r="G12241" s="135"/>
      <c r="H12241" s="135"/>
      <c r="I12241" s="135"/>
    </row>
    <row r="12242" spans="5:9" x14ac:dyDescent="0.25">
      <c r="E12242" s="135"/>
      <c r="F12242" s="135"/>
      <c r="G12242" s="135"/>
      <c r="H12242" s="135"/>
      <c r="I12242" s="135"/>
    </row>
    <row r="12243" spans="5:9" x14ac:dyDescent="0.25">
      <c r="E12243" s="135"/>
      <c r="F12243" s="135"/>
      <c r="G12243" s="135"/>
      <c r="H12243" s="135"/>
      <c r="I12243" s="135"/>
    </row>
    <row r="12244" spans="5:9" x14ac:dyDescent="0.25">
      <c r="E12244" s="135"/>
      <c r="F12244" s="135"/>
      <c r="G12244" s="135"/>
      <c r="H12244" s="135"/>
      <c r="I12244" s="135"/>
    </row>
    <row r="12245" spans="5:9" x14ac:dyDescent="0.25">
      <c r="E12245" s="135"/>
      <c r="F12245" s="135"/>
      <c r="G12245" s="135"/>
      <c r="H12245" s="135"/>
      <c r="I12245" s="135"/>
    </row>
    <row r="12246" spans="5:9" x14ac:dyDescent="0.25">
      <c r="E12246" s="135"/>
      <c r="F12246" s="135"/>
      <c r="G12246" s="135"/>
      <c r="H12246" s="135"/>
      <c r="I12246" s="135"/>
    </row>
    <row r="12247" spans="5:9" x14ac:dyDescent="0.25">
      <c r="E12247" s="135"/>
      <c r="F12247" s="135"/>
      <c r="G12247" s="135"/>
      <c r="H12247" s="135"/>
      <c r="I12247" s="135"/>
    </row>
    <row r="12248" spans="5:9" x14ac:dyDescent="0.25">
      <c r="E12248" s="135"/>
      <c r="F12248" s="135"/>
      <c r="G12248" s="135"/>
      <c r="H12248" s="135"/>
      <c r="I12248" s="135"/>
    </row>
    <row r="12249" spans="5:9" x14ac:dyDescent="0.25">
      <c r="E12249" s="135"/>
      <c r="F12249" s="135"/>
      <c r="G12249" s="135"/>
      <c r="H12249" s="135"/>
      <c r="I12249" s="135"/>
    </row>
    <row r="12250" spans="5:9" x14ac:dyDescent="0.25">
      <c r="E12250" s="135"/>
      <c r="F12250" s="135"/>
      <c r="G12250" s="135"/>
      <c r="H12250" s="135"/>
      <c r="I12250" s="135"/>
    </row>
    <row r="12251" spans="5:9" x14ac:dyDescent="0.25">
      <c r="E12251" s="135"/>
      <c r="F12251" s="135"/>
      <c r="G12251" s="135"/>
      <c r="H12251" s="135"/>
      <c r="I12251" s="135"/>
    </row>
    <row r="12252" spans="5:9" x14ac:dyDescent="0.25">
      <c r="E12252" s="135"/>
      <c r="F12252" s="135"/>
      <c r="G12252" s="135"/>
      <c r="H12252" s="135"/>
      <c r="I12252" s="135"/>
    </row>
    <row r="12253" spans="5:9" x14ac:dyDescent="0.25">
      <c r="E12253" s="135"/>
      <c r="F12253" s="135"/>
      <c r="G12253" s="135"/>
      <c r="H12253" s="135"/>
      <c r="I12253" s="135"/>
    </row>
    <row r="12254" spans="5:9" x14ac:dyDescent="0.25">
      <c r="E12254" s="135"/>
      <c r="F12254" s="135"/>
      <c r="G12254" s="135"/>
      <c r="H12254" s="135"/>
      <c r="I12254" s="135"/>
    </row>
    <row r="12255" spans="5:9" x14ac:dyDescent="0.25">
      <c r="E12255" s="135"/>
      <c r="F12255" s="135"/>
      <c r="G12255" s="135"/>
      <c r="H12255" s="135"/>
      <c r="I12255" s="135"/>
    </row>
    <row r="12256" spans="5:9" x14ac:dyDescent="0.25">
      <c r="E12256" s="135"/>
      <c r="F12256" s="135"/>
      <c r="G12256" s="135"/>
      <c r="H12256" s="135"/>
      <c r="I12256" s="135"/>
    </row>
    <row r="12257" spans="5:9" x14ac:dyDescent="0.25">
      <c r="E12257" s="135"/>
      <c r="F12257" s="135"/>
      <c r="G12257" s="135"/>
      <c r="H12257" s="135"/>
      <c r="I12257" s="135"/>
    </row>
    <row r="12258" spans="5:9" x14ac:dyDescent="0.25">
      <c r="E12258" s="135"/>
      <c r="F12258" s="135"/>
      <c r="G12258" s="135"/>
      <c r="H12258" s="135"/>
      <c r="I12258" s="135"/>
    </row>
    <row r="12259" spans="5:9" x14ac:dyDescent="0.25">
      <c r="E12259" s="135"/>
      <c r="F12259" s="135"/>
      <c r="G12259" s="135"/>
      <c r="H12259" s="135"/>
      <c r="I12259" s="135"/>
    </row>
    <row r="12260" spans="5:9" x14ac:dyDescent="0.25">
      <c r="E12260" s="135"/>
      <c r="F12260" s="135"/>
      <c r="G12260" s="135"/>
      <c r="H12260" s="135"/>
      <c r="I12260" s="135"/>
    </row>
    <row r="12261" spans="5:9" x14ac:dyDescent="0.25">
      <c r="E12261" s="135"/>
      <c r="F12261" s="135"/>
      <c r="G12261" s="135"/>
      <c r="H12261" s="135"/>
      <c r="I12261" s="135"/>
    </row>
    <row r="12262" spans="5:9" x14ac:dyDescent="0.25">
      <c r="E12262" s="135"/>
      <c r="F12262" s="135"/>
      <c r="G12262" s="135"/>
      <c r="H12262" s="135"/>
      <c r="I12262" s="135"/>
    </row>
    <row r="12263" spans="5:9" x14ac:dyDescent="0.25">
      <c r="E12263" s="135"/>
      <c r="F12263" s="135"/>
      <c r="G12263" s="135"/>
      <c r="H12263" s="135"/>
      <c r="I12263" s="135"/>
    </row>
    <row r="12264" spans="5:9" x14ac:dyDescent="0.25">
      <c r="E12264" s="135"/>
      <c r="F12264" s="135"/>
      <c r="G12264" s="135"/>
      <c r="H12264" s="135"/>
      <c r="I12264" s="135"/>
    </row>
    <row r="12265" spans="5:9" x14ac:dyDescent="0.25">
      <c r="E12265" s="135"/>
      <c r="F12265" s="135"/>
      <c r="G12265" s="135"/>
      <c r="H12265" s="135"/>
      <c r="I12265" s="135"/>
    </row>
    <row r="12266" spans="5:9" x14ac:dyDescent="0.25">
      <c r="E12266" s="135"/>
      <c r="F12266" s="135"/>
      <c r="G12266" s="135"/>
      <c r="H12266" s="135"/>
      <c r="I12266" s="135"/>
    </row>
    <row r="12267" spans="5:9" x14ac:dyDescent="0.25">
      <c r="E12267" s="135"/>
      <c r="F12267" s="135"/>
      <c r="G12267" s="135"/>
      <c r="H12267" s="135"/>
      <c r="I12267" s="135"/>
    </row>
    <row r="12268" spans="5:9" x14ac:dyDescent="0.25">
      <c r="E12268" s="135"/>
      <c r="F12268" s="135"/>
      <c r="G12268" s="135"/>
      <c r="H12268" s="135"/>
      <c r="I12268" s="135"/>
    </row>
    <row r="12269" spans="5:9" x14ac:dyDescent="0.25">
      <c r="E12269" s="135"/>
      <c r="F12269" s="135"/>
      <c r="G12269" s="135"/>
      <c r="H12269" s="135"/>
      <c r="I12269" s="135"/>
    </row>
    <row r="12270" spans="5:9" x14ac:dyDescent="0.25">
      <c r="E12270" s="135"/>
      <c r="F12270" s="135"/>
      <c r="G12270" s="135"/>
      <c r="H12270" s="135"/>
      <c r="I12270" s="135"/>
    </row>
    <row r="12271" spans="5:9" x14ac:dyDescent="0.25">
      <c r="E12271" s="135"/>
      <c r="F12271" s="135"/>
      <c r="G12271" s="135"/>
      <c r="H12271" s="135"/>
      <c r="I12271" s="135"/>
    </row>
    <row r="12272" spans="5:9" x14ac:dyDescent="0.25">
      <c r="E12272" s="135"/>
      <c r="F12272" s="135"/>
      <c r="G12272" s="135"/>
      <c r="H12272" s="135"/>
      <c r="I12272" s="135"/>
    </row>
    <row r="12273" spans="5:9" x14ac:dyDescent="0.25">
      <c r="E12273" s="135"/>
      <c r="F12273" s="135"/>
      <c r="G12273" s="135"/>
      <c r="H12273" s="135"/>
      <c r="I12273" s="135"/>
    </row>
    <row r="12274" spans="5:9" x14ac:dyDescent="0.25">
      <c r="E12274" s="135"/>
      <c r="F12274" s="135"/>
      <c r="G12274" s="135"/>
      <c r="H12274" s="135"/>
      <c r="I12274" s="135"/>
    </row>
    <row r="12275" spans="5:9" x14ac:dyDescent="0.25">
      <c r="E12275" s="135"/>
      <c r="F12275" s="135"/>
      <c r="G12275" s="135"/>
      <c r="H12275" s="135"/>
      <c r="I12275" s="135"/>
    </row>
    <row r="12276" spans="5:9" x14ac:dyDescent="0.25">
      <c r="E12276" s="135"/>
      <c r="F12276" s="135"/>
      <c r="G12276" s="135"/>
      <c r="H12276" s="135"/>
      <c r="I12276" s="135"/>
    </row>
    <row r="12277" spans="5:9" x14ac:dyDescent="0.25">
      <c r="E12277" s="135"/>
      <c r="F12277" s="135"/>
      <c r="G12277" s="135"/>
      <c r="H12277" s="135"/>
      <c r="I12277" s="135"/>
    </row>
    <row r="12278" spans="5:9" x14ac:dyDescent="0.25">
      <c r="E12278" s="135"/>
      <c r="F12278" s="135"/>
      <c r="G12278" s="135"/>
      <c r="H12278" s="135"/>
      <c r="I12278" s="135"/>
    </row>
    <row r="12279" spans="5:9" x14ac:dyDescent="0.25">
      <c r="E12279" s="135"/>
      <c r="F12279" s="135"/>
      <c r="G12279" s="135"/>
      <c r="H12279" s="135"/>
      <c r="I12279" s="135"/>
    </row>
    <row r="12280" spans="5:9" x14ac:dyDescent="0.25">
      <c r="E12280" s="135"/>
      <c r="F12280" s="135"/>
      <c r="G12280" s="135"/>
      <c r="H12280" s="135"/>
      <c r="I12280" s="135"/>
    </row>
    <row r="12281" spans="5:9" x14ac:dyDescent="0.25">
      <c r="E12281" s="135"/>
      <c r="F12281" s="135"/>
      <c r="G12281" s="135"/>
      <c r="H12281" s="135"/>
      <c r="I12281" s="135"/>
    </row>
    <row r="12282" spans="5:9" x14ac:dyDescent="0.25">
      <c r="E12282" s="135"/>
      <c r="F12282" s="135"/>
      <c r="G12282" s="135"/>
      <c r="H12282" s="135"/>
      <c r="I12282" s="135"/>
    </row>
    <row r="12283" spans="5:9" x14ac:dyDescent="0.25">
      <c r="E12283" s="135"/>
      <c r="F12283" s="135"/>
      <c r="G12283" s="135"/>
      <c r="H12283" s="135"/>
      <c r="I12283" s="135"/>
    </row>
    <row r="12284" spans="5:9" x14ac:dyDescent="0.25">
      <c r="E12284" s="135"/>
      <c r="F12284" s="135"/>
      <c r="G12284" s="135"/>
      <c r="H12284" s="135"/>
      <c r="I12284" s="135"/>
    </row>
    <row r="12285" spans="5:9" x14ac:dyDescent="0.25">
      <c r="E12285" s="135"/>
      <c r="F12285" s="135"/>
      <c r="G12285" s="135"/>
      <c r="H12285" s="135"/>
      <c r="I12285" s="135"/>
    </row>
    <row r="12286" spans="5:9" x14ac:dyDescent="0.25">
      <c r="E12286" s="135"/>
      <c r="F12286" s="135"/>
      <c r="G12286" s="135"/>
      <c r="H12286" s="135"/>
      <c r="I12286" s="135"/>
    </row>
    <row r="12287" spans="5:9" x14ac:dyDescent="0.25">
      <c r="E12287" s="135"/>
      <c r="F12287" s="135"/>
      <c r="G12287" s="135"/>
      <c r="H12287" s="135"/>
      <c r="I12287" s="135"/>
    </row>
    <row r="12288" spans="5:9" x14ac:dyDescent="0.25">
      <c r="E12288" s="135"/>
      <c r="F12288" s="135"/>
      <c r="G12288" s="135"/>
      <c r="H12288" s="135"/>
      <c r="I12288" s="135"/>
    </row>
    <row r="12289" spans="5:9" x14ac:dyDescent="0.25">
      <c r="E12289" s="135"/>
      <c r="F12289" s="135"/>
      <c r="G12289" s="135"/>
      <c r="H12289" s="135"/>
      <c r="I12289" s="135"/>
    </row>
    <row r="12290" spans="5:9" x14ac:dyDescent="0.25">
      <c r="E12290" s="135"/>
      <c r="F12290" s="135"/>
      <c r="G12290" s="135"/>
      <c r="H12290" s="135"/>
      <c r="I12290" s="135"/>
    </row>
    <row r="12291" spans="5:9" x14ac:dyDescent="0.25">
      <c r="E12291" s="135"/>
      <c r="F12291" s="135"/>
      <c r="G12291" s="135"/>
      <c r="H12291" s="135"/>
      <c r="I12291" s="135"/>
    </row>
    <row r="12292" spans="5:9" x14ac:dyDescent="0.25">
      <c r="E12292" s="135"/>
      <c r="F12292" s="135"/>
      <c r="G12292" s="135"/>
      <c r="H12292" s="135"/>
      <c r="I12292" s="135"/>
    </row>
    <row r="12293" spans="5:9" x14ac:dyDescent="0.25">
      <c r="E12293" s="135"/>
      <c r="F12293" s="135"/>
      <c r="G12293" s="135"/>
      <c r="H12293" s="135"/>
      <c r="I12293" s="135"/>
    </row>
    <row r="12294" spans="5:9" x14ac:dyDescent="0.25">
      <c r="E12294" s="135"/>
      <c r="F12294" s="135"/>
      <c r="G12294" s="135"/>
      <c r="H12294" s="135"/>
      <c r="I12294" s="135"/>
    </row>
    <row r="12295" spans="5:9" x14ac:dyDescent="0.25">
      <c r="E12295" s="135"/>
      <c r="F12295" s="135"/>
      <c r="G12295" s="135"/>
      <c r="H12295" s="135"/>
      <c r="I12295" s="135"/>
    </row>
    <row r="12296" spans="5:9" x14ac:dyDescent="0.25">
      <c r="E12296" s="135"/>
      <c r="F12296" s="135"/>
      <c r="G12296" s="135"/>
      <c r="H12296" s="135"/>
      <c r="I12296" s="135"/>
    </row>
    <row r="12297" spans="5:9" x14ac:dyDescent="0.25">
      <c r="E12297" s="135"/>
      <c r="F12297" s="135"/>
      <c r="G12297" s="135"/>
      <c r="H12297" s="135"/>
      <c r="I12297" s="135"/>
    </row>
    <row r="12298" spans="5:9" x14ac:dyDescent="0.25">
      <c r="E12298" s="135"/>
      <c r="F12298" s="135"/>
      <c r="G12298" s="135"/>
      <c r="H12298" s="135"/>
      <c r="I12298" s="135"/>
    </row>
    <row r="12299" spans="5:9" x14ac:dyDescent="0.25">
      <c r="E12299" s="135"/>
      <c r="F12299" s="135"/>
      <c r="G12299" s="135"/>
      <c r="H12299" s="135"/>
      <c r="I12299" s="135"/>
    </row>
    <row r="12300" spans="5:9" x14ac:dyDescent="0.25">
      <c r="E12300" s="135"/>
      <c r="F12300" s="135"/>
      <c r="G12300" s="135"/>
      <c r="H12300" s="135"/>
      <c r="I12300" s="135"/>
    </row>
    <row r="12301" spans="5:9" x14ac:dyDescent="0.25">
      <c r="E12301" s="135"/>
      <c r="F12301" s="135"/>
      <c r="G12301" s="135"/>
      <c r="H12301" s="135"/>
      <c r="I12301" s="135"/>
    </row>
    <row r="12302" spans="5:9" x14ac:dyDescent="0.25">
      <c r="E12302" s="135"/>
      <c r="F12302" s="135"/>
      <c r="G12302" s="135"/>
      <c r="H12302" s="135"/>
      <c r="I12302" s="135"/>
    </row>
    <row r="12303" spans="5:9" x14ac:dyDescent="0.25">
      <c r="E12303" s="135"/>
      <c r="F12303" s="135"/>
      <c r="G12303" s="135"/>
      <c r="H12303" s="135"/>
      <c r="I12303" s="135"/>
    </row>
    <row r="12304" spans="5:9" x14ac:dyDescent="0.25">
      <c r="E12304" s="135"/>
      <c r="F12304" s="135"/>
      <c r="G12304" s="135"/>
      <c r="H12304" s="135"/>
      <c r="I12304" s="135"/>
    </row>
    <row r="12305" spans="5:9" x14ac:dyDescent="0.25">
      <c r="E12305" s="135"/>
      <c r="F12305" s="135"/>
      <c r="G12305" s="135"/>
      <c r="H12305" s="135"/>
      <c r="I12305" s="135"/>
    </row>
    <row r="12306" spans="5:9" x14ac:dyDescent="0.25">
      <c r="E12306" s="135"/>
      <c r="F12306" s="135"/>
      <c r="G12306" s="135"/>
      <c r="H12306" s="135"/>
      <c r="I12306" s="135"/>
    </row>
    <row r="12307" spans="5:9" x14ac:dyDescent="0.25">
      <c r="E12307" s="135"/>
      <c r="F12307" s="135"/>
      <c r="G12307" s="135"/>
      <c r="H12307" s="135"/>
      <c r="I12307" s="135"/>
    </row>
    <row r="12308" spans="5:9" x14ac:dyDescent="0.25">
      <c r="E12308" s="135"/>
      <c r="F12308" s="135"/>
      <c r="G12308" s="135"/>
      <c r="H12308" s="135"/>
      <c r="I12308" s="135"/>
    </row>
    <row r="12309" spans="5:9" x14ac:dyDescent="0.25">
      <c r="E12309" s="135"/>
      <c r="F12309" s="135"/>
      <c r="G12309" s="135"/>
      <c r="H12309" s="135"/>
      <c r="I12309" s="135"/>
    </row>
    <row r="12310" spans="5:9" x14ac:dyDescent="0.25">
      <c r="E12310" s="135"/>
      <c r="F12310" s="135"/>
      <c r="G12310" s="135"/>
      <c r="H12310" s="135"/>
      <c r="I12310" s="135"/>
    </row>
    <row r="12311" spans="5:9" x14ac:dyDescent="0.25">
      <c r="E12311" s="135"/>
      <c r="F12311" s="135"/>
      <c r="G12311" s="135"/>
      <c r="H12311" s="135"/>
      <c r="I12311" s="135"/>
    </row>
    <row r="12312" spans="5:9" x14ac:dyDescent="0.25">
      <c r="E12312" s="135"/>
      <c r="F12312" s="135"/>
      <c r="G12312" s="135"/>
      <c r="H12312" s="135"/>
      <c r="I12312" s="135"/>
    </row>
    <row r="12313" spans="5:9" x14ac:dyDescent="0.25">
      <c r="E12313" s="135"/>
      <c r="F12313" s="135"/>
      <c r="G12313" s="135"/>
      <c r="H12313" s="135"/>
      <c r="I12313" s="135"/>
    </row>
    <row r="12314" spans="5:9" x14ac:dyDescent="0.25">
      <c r="E12314" s="135"/>
      <c r="F12314" s="135"/>
      <c r="G12314" s="135"/>
      <c r="H12314" s="135"/>
      <c r="I12314" s="135"/>
    </row>
    <row r="12315" spans="5:9" x14ac:dyDescent="0.25">
      <c r="E12315" s="135"/>
      <c r="F12315" s="135"/>
      <c r="G12315" s="135"/>
      <c r="H12315" s="135"/>
      <c r="I12315" s="135"/>
    </row>
    <row r="12316" spans="5:9" x14ac:dyDescent="0.25">
      <c r="E12316" s="135"/>
      <c r="F12316" s="135"/>
      <c r="G12316" s="135"/>
      <c r="H12316" s="135"/>
      <c r="I12316" s="135"/>
    </row>
    <row r="12317" spans="5:9" x14ac:dyDescent="0.25">
      <c r="E12317" s="135"/>
      <c r="F12317" s="135"/>
      <c r="G12317" s="135"/>
      <c r="H12317" s="135"/>
      <c r="I12317" s="135"/>
    </row>
    <row r="12318" spans="5:9" x14ac:dyDescent="0.25">
      <c r="E12318" s="135"/>
      <c r="F12318" s="135"/>
      <c r="G12318" s="135"/>
      <c r="H12318" s="135"/>
      <c r="I12318" s="135"/>
    </row>
    <row r="12319" spans="5:9" x14ac:dyDescent="0.25">
      <c r="E12319" s="135"/>
      <c r="F12319" s="135"/>
      <c r="G12319" s="135"/>
      <c r="H12319" s="135"/>
      <c r="I12319" s="135"/>
    </row>
    <row r="12320" spans="5:9" x14ac:dyDescent="0.25">
      <c r="E12320" s="135"/>
      <c r="F12320" s="135"/>
      <c r="G12320" s="135"/>
      <c r="H12320" s="135"/>
      <c r="I12320" s="135"/>
    </row>
    <row r="12321" spans="5:9" x14ac:dyDescent="0.25">
      <c r="E12321" s="135"/>
      <c r="F12321" s="135"/>
      <c r="G12321" s="135"/>
      <c r="H12321" s="135"/>
      <c r="I12321" s="135"/>
    </row>
    <row r="12322" spans="5:9" x14ac:dyDescent="0.25">
      <c r="E12322" s="135"/>
      <c r="F12322" s="135"/>
      <c r="G12322" s="135"/>
      <c r="H12322" s="135"/>
      <c r="I12322" s="135"/>
    </row>
    <row r="12323" spans="5:9" x14ac:dyDescent="0.25">
      <c r="E12323" s="135"/>
      <c r="F12323" s="135"/>
      <c r="G12323" s="135"/>
      <c r="H12323" s="135"/>
      <c r="I12323" s="135"/>
    </row>
    <row r="12324" spans="5:9" x14ac:dyDescent="0.25">
      <c r="E12324" s="135"/>
      <c r="F12324" s="135"/>
      <c r="G12324" s="135"/>
      <c r="H12324" s="135"/>
      <c r="I12324" s="135"/>
    </row>
    <row r="12325" spans="5:9" x14ac:dyDescent="0.25">
      <c r="E12325" s="135"/>
      <c r="F12325" s="135"/>
      <c r="G12325" s="135"/>
      <c r="H12325" s="135"/>
      <c r="I12325" s="135"/>
    </row>
    <row r="12326" spans="5:9" x14ac:dyDescent="0.25">
      <c r="E12326" s="135"/>
      <c r="F12326" s="135"/>
      <c r="G12326" s="135"/>
      <c r="H12326" s="135"/>
      <c r="I12326" s="135"/>
    </row>
    <row r="12327" spans="5:9" x14ac:dyDescent="0.25">
      <c r="E12327" s="135"/>
      <c r="F12327" s="135"/>
      <c r="G12327" s="135"/>
      <c r="H12327" s="135"/>
      <c r="I12327" s="135"/>
    </row>
    <row r="12328" spans="5:9" x14ac:dyDescent="0.25">
      <c r="E12328" s="135"/>
      <c r="F12328" s="135"/>
      <c r="G12328" s="135"/>
      <c r="H12328" s="135"/>
      <c r="I12328" s="135"/>
    </row>
    <row r="12329" spans="5:9" x14ac:dyDescent="0.25">
      <c r="E12329" s="135"/>
      <c r="F12329" s="135"/>
      <c r="G12329" s="135"/>
      <c r="H12329" s="135"/>
      <c r="I12329" s="135"/>
    </row>
    <row r="12330" spans="5:9" x14ac:dyDescent="0.25">
      <c r="E12330" s="135"/>
      <c r="F12330" s="135"/>
      <c r="G12330" s="135"/>
      <c r="H12330" s="135"/>
      <c r="I12330" s="135"/>
    </row>
    <row r="12331" spans="5:9" x14ac:dyDescent="0.25">
      <c r="E12331" s="135"/>
      <c r="F12331" s="135"/>
      <c r="G12331" s="135"/>
      <c r="H12331" s="135"/>
      <c r="I12331" s="135"/>
    </row>
    <row r="12332" spans="5:9" x14ac:dyDescent="0.25">
      <c r="E12332" s="135"/>
      <c r="F12332" s="135"/>
      <c r="G12332" s="135"/>
      <c r="H12332" s="135"/>
      <c r="I12332" s="135"/>
    </row>
    <row r="12333" spans="5:9" x14ac:dyDescent="0.25">
      <c r="E12333" s="135"/>
      <c r="F12333" s="135"/>
      <c r="G12333" s="135"/>
      <c r="H12333" s="135"/>
      <c r="I12333" s="135"/>
    </row>
    <row r="12334" spans="5:9" x14ac:dyDescent="0.25">
      <c r="E12334" s="135"/>
      <c r="F12334" s="135"/>
      <c r="G12334" s="135"/>
      <c r="H12334" s="135"/>
      <c r="I12334" s="135"/>
    </row>
    <row r="12335" spans="5:9" x14ac:dyDescent="0.25">
      <c r="E12335" s="135"/>
      <c r="F12335" s="135"/>
      <c r="G12335" s="135"/>
      <c r="H12335" s="135"/>
      <c r="I12335" s="135"/>
    </row>
    <row r="12336" spans="5:9" x14ac:dyDescent="0.25">
      <c r="E12336" s="135"/>
      <c r="F12336" s="135"/>
      <c r="G12336" s="135"/>
      <c r="H12336" s="135"/>
      <c r="I12336" s="135"/>
    </row>
    <row r="12337" spans="5:9" x14ac:dyDescent="0.25">
      <c r="E12337" s="135"/>
      <c r="F12337" s="135"/>
      <c r="G12337" s="135"/>
      <c r="H12337" s="135"/>
      <c r="I12337" s="135"/>
    </row>
    <row r="12338" spans="5:9" x14ac:dyDescent="0.25">
      <c r="E12338" s="135"/>
      <c r="F12338" s="135"/>
      <c r="G12338" s="135"/>
      <c r="H12338" s="135"/>
      <c r="I12338" s="135"/>
    </row>
    <row r="12339" spans="5:9" x14ac:dyDescent="0.25">
      <c r="E12339" s="135"/>
      <c r="F12339" s="135"/>
      <c r="G12339" s="135"/>
      <c r="H12339" s="135"/>
      <c r="I12339" s="135"/>
    </row>
    <row r="12340" spans="5:9" x14ac:dyDescent="0.25">
      <c r="E12340" s="135"/>
      <c r="F12340" s="135"/>
      <c r="G12340" s="135"/>
      <c r="H12340" s="135"/>
      <c r="I12340" s="135"/>
    </row>
    <row r="12341" spans="5:9" x14ac:dyDescent="0.25">
      <c r="E12341" s="135"/>
      <c r="F12341" s="135"/>
      <c r="G12341" s="135"/>
      <c r="H12341" s="135"/>
      <c r="I12341" s="135"/>
    </row>
    <row r="12342" spans="5:9" x14ac:dyDescent="0.25">
      <c r="E12342" s="135"/>
      <c r="F12342" s="135"/>
      <c r="G12342" s="135"/>
      <c r="H12342" s="135"/>
      <c r="I12342" s="135"/>
    </row>
    <row r="12343" spans="5:9" x14ac:dyDescent="0.25">
      <c r="E12343" s="135"/>
      <c r="F12343" s="135"/>
      <c r="G12343" s="135"/>
      <c r="H12343" s="135"/>
      <c r="I12343" s="135"/>
    </row>
    <row r="12344" spans="5:9" x14ac:dyDescent="0.25">
      <c r="E12344" s="135"/>
      <c r="F12344" s="135"/>
      <c r="G12344" s="135"/>
      <c r="H12344" s="135"/>
      <c r="I12344" s="135"/>
    </row>
    <row r="12345" spans="5:9" x14ac:dyDescent="0.25">
      <c r="E12345" s="135"/>
      <c r="F12345" s="135"/>
      <c r="G12345" s="135"/>
      <c r="H12345" s="135"/>
      <c r="I12345" s="135"/>
    </row>
    <row r="12346" spans="5:9" x14ac:dyDescent="0.25">
      <c r="E12346" s="135"/>
      <c r="F12346" s="135"/>
      <c r="G12346" s="135"/>
      <c r="H12346" s="135"/>
      <c r="I12346" s="135"/>
    </row>
    <row r="12347" spans="5:9" x14ac:dyDescent="0.25">
      <c r="E12347" s="135"/>
      <c r="F12347" s="135"/>
      <c r="G12347" s="135"/>
      <c r="H12347" s="135"/>
      <c r="I12347" s="135"/>
    </row>
    <row r="12348" spans="5:9" x14ac:dyDescent="0.25">
      <c r="E12348" s="135"/>
      <c r="F12348" s="135"/>
      <c r="G12348" s="135"/>
      <c r="H12348" s="135"/>
      <c r="I12348" s="135"/>
    </row>
    <row r="12349" spans="5:9" x14ac:dyDescent="0.25">
      <c r="E12349" s="135"/>
      <c r="F12349" s="135"/>
      <c r="G12349" s="135"/>
      <c r="H12349" s="135"/>
      <c r="I12349" s="135"/>
    </row>
    <row r="12350" spans="5:9" x14ac:dyDescent="0.25">
      <c r="E12350" s="135"/>
      <c r="F12350" s="135"/>
      <c r="G12350" s="135"/>
      <c r="H12350" s="135"/>
      <c r="I12350" s="135"/>
    </row>
    <row r="12351" spans="5:9" x14ac:dyDescent="0.25">
      <c r="E12351" s="135"/>
      <c r="F12351" s="135"/>
      <c r="G12351" s="135"/>
      <c r="H12351" s="135"/>
      <c r="I12351" s="135"/>
    </row>
    <row r="12352" spans="5:9" x14ac:dyDescent="0.25">
      <c r="E12352" s="135"/>
      <c r="F12352" s="135"/>
      <c r="G12352" s="135"/>
      <c r="H12352" s="135"/>
      <c r="I12352" s="135"/>
    </row>
    <row r="12353" spans="5:9" x14ac:dyDescent="0.25">
      <c r="E12353" s="135"/>
      <c r="F12353" s="135"/>
      <c r="G12353" s="135"/>
      <c r="H12353" s="135"/>
      <c r="I12353" s="135"/>
    </row>
    <row r="12354" spans="5:9" x14ac:dyDescent="0.25">
      <c r="E12354" s="135"/>
      <c r="F12354" s="135"/>
      <c r="G12354" s="135"/>
      <c r="H12354" s="135"/>
      <c r="I12354" s="135"/>
    </row>
    <row r="12355" spans="5:9" x14ac:dyDescent="0.25">
      <c r="E12355" s="135"/>
      <c r="F12355" s="135"/>
      <c r="G12355" s="135"/>
      <c r="H12355" s="135"/>
      <c r="I12355" s="135"/>
    </row>
    <row r="12356" spans="5:9" x14ac:dyDescent="0.25">
      <c r="E12356" s="135"/>
      <c r="F12356" s="135"/>
      <c r="G12356" s="135"/>
      <c r="H12356" s="135"/>
      <c r="I12356" s="135"/>
    </row>
    <row r="12357" spans="5:9" x14ac:dyDescent="0.25">
      <c r="E12357" s="135"/>
      <c r="F12357" s="135"/>
      <c r="G12357" s="135"/>
      <c r="H12357" s="135"/>
      <c r="I12357" s="135"/>
    </row>
    <row r="12358" spans="5:9" x14ac:dyDescent="0.25">
      <c r="E12358" s="135"/>
      <c r="F12358" s="135"/>
      <c r="G12358" s="135"/>
      <c r="H12358" s="135"/>
      <c r="I12358" s="135"/>
    </row>
    <row r="12359" spans="5:9" x14ac:dyDescent="0.25">
      <c r="E12359" s="135"/>
      <c r="F12359" s="135"/>
      <c r="G12359" s="135"/>
      <c r="H12359" s="135"/>
      <c r="I12359" s="135"/>
    </row>
    <row r="12360" spans="5:9" x14ac:dyDescent="0.25">
      <c r="E12360" s="135"/>
      <c r="F12360" s="135"/>
      <c r="G12360" s="135"/>
      <c r="H12360" s="135"/>
      <c r="I12360" s="135"/>
    </row>
    <row r="12361" spans="5:9" x14ac:dyDescent="0.25">
      <c r="E12361" s="135"/>
      <c r="F12361" s="135"/>
      <c r="G12361" s="135"/>
      <c r="H12361" s="135"/>
      <c r="I12361" s="135"/>
    </row>
    <row r="12362" spans="5:9" x14ac:dyDescent="0.25">
      <c r="E12362" s="135"/>
      <c r="F12362" s="135"/>
      <c r="G12362" s="135"/>
      <c r="H12362" s="135"/>
      <c r="I12362" s="135"/>
    </row>
    <row r="12363" spans="5:9" x14ac:dyDescent="0.25">
      <c r="E12363" s="135"/>
      <c r="F12363" s="135"/>
      <c r="G12363" s="135"/>
      <c r="H12363" s="135"/>
      <c r="I12363" s="135"/>
    </row>
    <row r="12364" spans="5:9" x14ac:dyDescent="0.25">
      <c r="E12364" s="135"/>
      <c r="F12364" s="135"/>
      <c r="G12364" s="135"/>
      <c r="H12364" s="135"/>
      <c r="I12364" s="135"/>
    </row>
    <row r="12365" spans="5:9" x14ac:dyDescent="0.25">
      <c r="E12365" s="135"/>
      <c r="F12365" s="135"/>
      <c r="G12365" s="135"/>
      <c r="H12365" s="135"/>
      <c r="I12365" s="135"/>
    </row>
    <row r="12366" spans="5:9" x14ac:dyDescent="0.25">
      <c r="E12366" s="135"/>
      <c r="F12366" s="135"/>
      <c r="G12366" s="135"/>
      <c r="H12366" s="135"/>
      <c r="I12366" s="135"/>
    </row>
    <row r="12367" spans="5:9" x14ac:dyDescent="0.25">
      <c r="E12367" s="135"/>
      <c r="F12367" s="135"/>
      <c r="G12367" s="135"/>
      <c r="H12367" s="135"/>
      <c r="I12367" s="135"/>
    </row>
    <row r="12368" spans="5:9" x14ac:dyDescent="0.25">
      <c r="E12368" s="135"/>
      <c r="F12368" s="135"/>
      <c r="G12368" s="135"/>
      <c r="H12368" s="135"/>
      <c r="I12368" s="135"/>
    </row>
    <row r="12369" spans="5:9" x14ac:dyDescent="0.25">
      <c r="E12369" s="135"/>
      <c r="F12369" s="135"/>
      <c r="G12369" s="135"/>
      <c r="H12369" s="135"/>
      <c r="I12369" s="135"/>
    </row>
    <row r="12370" spans="5:9" x14ac:dyDescent="0.25">
      <c r="E12370" s="135"/>
      <c r="F12370" s="135"/>
      <c r="G12370" s="135"/>
      <c r="H12370" s="135"/>
      <c r="I12370" s="135"/>
    </row>
    <row r="12371" spans="5:9" x14ac:dyDescent="0.25">
      <c r="E12371" s="135"/>
      <c r="F12371" s="135"/>
      <c r="G12371" s="135"/>
      <c r="H12371" s="135"/>
      <c r="I12371" s="135"/>
    </row>
    <row r="12372" spans="5:9" x14ac:dyDescent="0.25">
      <c r="E12372" s="135"/>
      <c r="F12372" s="135"/>
      <c r="G12372" s="135"/>
      <c r="H12372" s="135"/>
      <c r="I12372" s="135"/>
    </row>
    <row r="12373" spans="5:9" x14ac:dyDescent="0.25">
      <c r="E12373" s="135"/>
      <c r="F12373" s="135"/>
      <c r="G12373" s="135"/>
      <c r="H12373" s="135"/>
      <c r="I12373" s="135"/>
    </row>
    <row r="12374" spans="5:9" x14ac:dyDescent="0.25">
      <c r="E12374" s="135"/>
      <c r="F12374" s="135"/>
      <c r="G12374" s="135"/>
      <c r="H12374" s="135"/>
      <c r="I12374" s="135"/>
    </row>
    <row r="12375" spans="5:9" x14ac:dyDescent="0.25">
      <c r="E12375" s="135"/>
      <c r="F12375" s="135"/>
      <c r="G12375" s="135"/>
      <c r="H12375" s="135"/>
      <c r="I12375" s="135"/>
    </row>
    <row r="12376" spans="5:9" x14ac:dyDescent="0.25">
      <c r="E12376" s="135"/>
      <c r="F12376" s="135"/>
      <c r="G12376" s="135"/>
      <c r="H12376" s="135"/>
      <c r="I12376" s="135"/>
    </row>
    <row r="12377" spans="5:9" x14ac:dyDescent="0.25">
      <c r="E12377" s="135"/>
      <c r="F12377" s="135"/>
      <c r="G12377" s="135"/>
      <c r="H12377" s="135"/>
      <c r="I12377" s="135"/>
    </row>
    <row r="12378" spans="5:9" x14ac:dyDescent="0.25">
      <c r="E12378" s="135"/>
      <c r="F12378" s="135"/>
      <c r="G12378" s="135"/>
      <c r="H12378" s="135"/>
      <c r="I12378" s="135"/>
    </row>
    <row r="12379" spans="5:9" x14ac:dyDescent="0.25">
      <c r="E12379" s="135"/>
      <c r="F12379" s="135"/>
      <c r="G12379" s="135"/>
      <c r="H12379" s="135"/>
      <c r="I12379" s="135"/>
    </row>
    <row r="12380" spans="5:9" x14ac:dyDescent="0.25">
      <c r="E12380" s="135"/>
      <c r="F12380" s="135"/>
      <c r="G12380" s="135"/>
      <c r="H12380" s="135"/>
      <c r="I12380" s="135"/>
    </row>
    <row r="12381" spans="5:9" x14ac:dyDescent="0.25">
      <c r="E12381" s="135"/>
      <c r="F12381" s="135"/>
      <c r="G12381" s="135"/>
      <c r="H12381" s="135"/>
      <c r="I12381" s="135"/>
    </row>
    <row r="12382" spans="5:9" x14ac:dyDescent="0.25">
      <c r="E12382" s="135"/>
      <c r="F12382" s="135"/>
      <c r="G12382" s="135"/>
      <c r="H12382" s="135"/>
      <c r="I12382" s="135"/>
    </row>
    <row r="12383" spans="5:9" x14ac:dyDescent="0.25">
      <c r="E12383" s="135"/>
      <c r="F12383" s="135"/>
      <c r="G12383" s="135"/>
      <c r="H12383" s="135"/>
      <c r="I12383" s="135"/>
    </row>
    <row r="12384" spans="5:9" x14ac:dyDescent="0.25">
      <c r="E12384" s="135"/>
      <c r="F12384" s="135"/>
      <c r="G12384" s="135"/>
      <c r="H12384" s="135"/>
      <c r="I12384" s="135"/>
    </row>
    <row r="12385" spans="5:9" x14ac:dyDescent="0.25">
      <c r="E12385" s="135"/>
      <c r="F12385" s="135"/>
      <c r="G12385" s="135"/>
      <c r="H12385" s="135"/>
      <c r="I12385" s="135"/>
    </row>
    <row r="12386" spans="5:9" x14ac:dyDescent="0.25">
      <c r="E12386" s="135"/>
      <c r="F12386" s="135"/>
      <c r="G12386" s="135"/>
      <c r="H12386" s="135"/>
      <c r="I12386" s="135"/>
    </row>
    <row r="12387" spans="5:9" x14ac:dyDescent="0.25">
      <c r="E12387" s="135"/>
      <c r="F12387" s="135"/>
      <c r="G12387" s="135"/>
      <c r="H12387" s="135"/>
      <c r="I12387" s="135"/>
    </row>
    <row r="12388" spans="5:9" x14ac:dyDescent="0.25">
      <c r="E12388" s="135"/>
      <c r="F12388" s="135"/>
      <c r="G12388" s="135"/>
      <c r="H12388" s="135"/>
      <c r="I12388" s="135"/>
    </row>
    <row r="12389" spans="5:9" x14ac:dyDescent="0.25">
      <c r="E12389" s="135"/>
      <c r="F12389" s="135"/>
      <c r="G12389" s="135"/>
      <c r="H12389" s="135"/>
      <c r="I12389" s="135"/>
    </row>
    <row r="12390" spans="5:9" x14ac:dyDescent="0.25">
      <c r="E12390" s="135"/>
      <c r="F12390" s="135"/>
      <c r="G12390" s="135"/>
      <c r="H12390" s="135"/>
      <c r="I12390" s="135"/>
    </row>
    <row r="12391" spans="5:9" x14ac:dyDescent="0.25">
      <c r="E12391" s="135"/>
      <c r="F12391" s="135"/>
      <c r="G12391" s="135"/>
      <c r="H12391" s="135"/>
      <c r="I12391" s="135"/>
    </row>
    <row r="12392" spans="5:9" x14ac:dyDescent="0.25">
      <c r="E12392" s="135"/>
      <c r="F12392" s="135"/>
      <c r="G12392" s="135"/>
      <c r="H12392" s="135"/>
      <c r="I12392" s="135"/>
    </row>
    <row r="12393" spans="5:9" x14ac:dyDescent="0.25">
      <c r="E12393" s="135"/>
      <c r="F12393" s="135"/>
      <c r="G12393" s="135"/>
      <c r="H12393" s="135"/>
      <c r="I12393" s="135"/>
    </row>
    <row r="12394" spans="5:9" x14ac:dyDescent="0.25">
      <c r="E12394" s="135"/>
      <c r="F12394" s="135"/>
      <c r="G12394" s="135"/>
      <c r="H12394" s="135"/>
      <c r="I12394" s="135"/>
    </row>
    <row r="12395" spans="5:9" x14ac:dyDescent="0.25">
      <c r="E12395" s="135"/>
      <c r="F12395" s="135"/>
      <c r="G12395" s="135"/>
      <c r="H12395" s="135"/>
      <c r="I12395" s="135"/>
    </row>
    <row r="12396" spans="5:9" x14ac:dyDescent="0.25">
      <c r="E12396" s="135"/>
      <c r="F12396" s="135"/>
      <c r="G12396" s="135"/>
      <c r="H12396" s="135"/>
      <c r="I12396" s="135"/>
    </row>
    <row r="12397" spans="5:9" x14ac:dyDescent="0.25">
      <c r="E12397" s="135"/>
      <c r="F12397" s="135"/>
      <c r="G12397" s="135"/>
      <c r="H12397" s="135"/>
      <c r="I12397" s="135"/>
    </row>
    <row r="12398" spans="5:9" x14ac:dyDescent="0.25">
      <c r="E12398" s="135"/>
      <c r="F12398" s="135"/>
      <c r="G12398" s="135"/>
      <c r="H12398" s="135"/>
      <c r="I12398" s="135"/>
    </row>
    <row r="12399" spans="5:9" x14ac:dyDescent="0.25">
      <c r="E12399" s="135"/>
      <c r="F12399" s="135"/>
      <c r="G12399" s="135"/>
      <c r="H12399" s="135"/>
      <c r="I12399" s="135"/>
    </row>
    <row r="12400" spans="5:9" x14ac:dyDescent="0.25">
      <c r="E12400" s="135"/>
      <c r="F12400" s="135"/>
      <c r="G12400" s="135"/>
      <c r="H12400" s="135"/>
      <c r="I12400" s="135"/>
    </row>
    <row r="12401" spans="5:9" x14ac:dyDescent="0.25">
      <c r="E12401" s="135"/>
      <c r="F12401" s="135"/>
      <c r="G12401" s="135"/>
      <c r="H12401" s="135"/>
      <c r="I12401" s="135"/>
    </row>
    <row r="12402" spans="5:9" x14ac:dyDescent="0.25">
      <c r="E12402" s="135"/>
      <c r="F12402" s="135"/>
      <c r="G12402" s="135"/>
      <c r="H12402" s="135"/>
      <c r="I12402" s="135"/>
    </row>
    <row r="12403" spans="5:9" x14ac:dyDescent="0.25">
      <c r="E12403" s="135"/>
      <c r="F12403" s="135"/>
      <c r="G12403" s="135"/>
      <c r="H12403" s="135"/>
      <c r="I12403" s="135"/>
    </row>
    <row r="12404" spans="5:9" x14ac:dyDescent="0.25">
      <c r="E12404" s="135"/>
      <c r="F12404" s="135"/>
      <c r="G12404" s="135"/>
      <c r="H12404" s="135"/>
      <c r="I12404" s="135"/>
    </row>
    <row r="12405" spans="5:9" x14ac:dyDescent="0.25">
      <c r="E12405" s="135"/>
      <c r="F12405" s="135"/>
      <c r="G12405" s="135"/>
      <c r="H12405" s="135"/>
      <c r="I12405" s="135"/>
    </row>
    <row r="12406" spans="5:9" x14ac:dyDescent="0.25">
      <c r="E12406" s="135"/>
      <c r="F12406" s="135"/>
      <c r="G12406" s="135"/>
      <c r="H12406" s="135"/>
      <c r="I12406" s="135"/>
    </row>
    <row r="12407" spans="5:9" x14ac:dyDescent="0.25">
      <c r="E12407" s="135"/>
      <c r="F12407" s="135"/>
      <c r="G12407" s="135"/>
      <c r="H12407" s="135"/>
      <c r="I12407" s="135"/>
    </row>
    <row r="12408" spans="5:9" x14ac:dyDescent="0.25">
      <c r="E12408" s="135"/>
      <c r="F12408" s="135"/>
      <c r="G12408" s="135"/>
      <c r="H12408" s="135"/>
      <c r="I12408" s="135"/>
    </row>
    <row r="12409" spans="5:9" x14ac:dyDescent="0.25">
      <c r="E12409" s="135"/>
      <c r="F12409" s="135"/>
      <c r="G12409" s="135"/>
      <c r="H12409" s="135"/>
      <c r="I12409" s="135"/>
    </row>
    <row r="12410" spans="5:9" x14ac:dyDescent="0.25">
      <c r="E12410" s="135"/>
      <c r="F12410" s="135"/>
      <c r="G12410" s="135"/>
      <c r="H12410" s="135"/>
      <c r="I12410" s="135"/>
    </row>
    <row r="12411" spans="5:9" x14ac:dyDescent="0.25">
      <c r="E12411" s="135"/>
      <c r="F12411" s="135"/>
      <c r="G12411" s="135"/>
      <c r="H12411" s="135"/>
      <c r="I12411" s="135"/>
    </row>
    <row r="12412" spans="5:9" x14ac:dyDescent="0.25">
      <c r="E12412" s="135"/>
      <c r="F12412" s="135"/>
      <c r="G12412" s="135"/>
      <c r="H12412" s="135"/>
      <c r="I12412" s="135"/>
    </row>
    <row r="12413" spans="5:9" x14ac:dyDescent="0.25">
      <c r="E12413" s="135"/>
      <c r="F12413" s="135"/>
      <c r="G12413" s="135"/>
      <c r="H12413" s="135"/>
      <c r="I12413" s="135"/>
    </row>
    <row r="12414" spans="5:9" x14ac:dyDescent="0.25">
      <c r="E12414" s="135"/>
      <c r="F12414" s="135"/>
      <c r="G12414" s="135"/>
      <c r="H12414" s="135"/>
      <c r="I12414" s="135"/>
    </row>
    <row r="12415" spans="5:9" x14ac:dyDescent="0.25">
      <c r="E12415" s="135"/>
      <c r="F12415" s="135"/>
      <c r="G12415" s="135"/>
      <c r="H12415" s="135"/>
      <c r="I12415" s="135"/>
    </row>
    <row r="12416" spans="5:9" x14ac:dyDescent="0.25">
      <c r="E12416" s="135"/>
      <c r="F12416" s="135"/>
      <c r="G12416" s="135"/>
      <c r="H12416" s="135"/>
      <c r="I12416" s="135"/>
    </row>
    <row r="12417" spans="5:9" x14ac:dyDescent="0.25">
      <c r="E12417" s="135"/>
      <c r="F12417" s="135"/>
      <c r="G12417" s="135"/>
      <c r="H12417" s="135"/>
      <c r="I12417" s="135"/>
    </row>
    <row r="12418" spans="5:9" x14ac:dyDescent="0.25">
      <c r="E12418" s="135"/>
      <c r="F12418" s="135"/>
      <c r="G12418" s="135"/>
      <c r="H12418" s="135"/>
      <c r="I12418" s="135"/>
    </row>
    <row r="12419" spans="5:9" x14ac:dyDescent="0.25">
      <c r="E12419" s="135"/>
      <c r="F12419" s="135"/>
      <c r="G12419" s="135"/>
      <c r="H12419" s="135"/>
      <c r="I12419" s="135"/>
    </row>
    <row r="12420" spans="5:9" x14ac:dyDescent="0.25">
      <c r="E12420" s="135"/>
      <c r="F12420" s="135"/>
      <c r="G12420" s="135"/>
      <c r="H12420" s="135"/>
      <c r="I12420" s="135"/>
    </row>
    <row r="12421" spans="5:9" x14ac:dyDescent="0.25">
      <c r="E12421" s="135"/>
      <c r="F12421" s="135"/>
      <c r="G12421" s="135"/>
      <c r="H12421" s="135"/>
      <c r="I12421" s="135"/>
    </row>
    <row r="12422" spans="5:9" x14ac:dyDescent="0.25">
      <c r="E12422" s="135"/>
      <c r="F12422" s="135"/>
      <c r="G12422" s="135"/>
      <c r="H12422" s="135"/>
      <c r="I12422" s="135"/>
    </row>
    <row r="12423" spans="5:9" x14ac:dyDescent="0.25">
      <c r="E12423" s="135"/>
      <c r="F12423" s="135"/>
      <c r="G12423" s="135"/>
      <c r="H12423" s="135"/>
      <c r="I12423" s="135"/>
    </row>
    <row r="12424" spans="5:9" x14ac:dyDescent="0.25">
      <c r="E12424" s="135"/>
      <c r="F12424" s="135"/>
      <c r="G12424" s="135"/>
      <c r="H12424" s="135"/>
      <c r="I12424" s="135"/>
    </row>
    <row r="12425" spans="5:9" x14ac:dyDescent="0.25">
      <c r="E12425" s="135"/>
      <c r="F12425" s="135"/>
      <c r="G12425" s="135"/>
      <c r="H12425" s="135"/>
      <c r="I12425" s="135"/>
    </row>
    <row r="12426" spans="5:9" x14ac:dyDescent="0.25">
      <c r="E12426" s="135"/>
      <c r="F12426" s="135"/>
      <c r="G12426" s="135"/>
      <c r="H12426" s="135"/>
      <c r="I12426" s="135"/>
    </row>
    <row r="12427" spans="5:9" x14ac:dyDescent="0.25">
      <c r="E12427" s="135"/>
      <c r="F12427" s="135"/>
      <c r="G12427" s="135"/>
      <c r="H12427" s="135"/>
      <c r="I12427" s="135"/>
    </row>
    <row r="12428" spans="5:9" x14ac:dyDescent="0.25">
      <c r="E12428" s="135"/>
      <c r="F12428" s="135"/>
      <c r="G12428" s="135"/>
      <c r="H12428" s="135"/>
      <c r="I12428" s="135"/>
    </row>
    <row r="12429" spans="5:9" x14ac:dyDescent="0.25">
      <c r="E12429" s="135"/>
      <c r="F12429" s="135"/>
      <c r="G12429" s="135"/>
      <c r="H12429" s="135"/>
      <c r="I12429" s="135"/>
    </row>
    <row r="12430" spans="5:9" x14ac:dyDescent="0.25">
      <c r="E12430" s="135"/>
      <c r="F12430" s="135"/>
      <c r="G12430" s="135"/>
      <c r="H12430" s="135"/>
      <c r="I12430" s="135"/>
    </row>
    <row r="12431" spans="5:9" x14ac:dyDescent="0.25">
      <c r="E12431" s="135"/>
      <c r="F12431" s="135"/>
      <c r="G12431" s="135"/>
      <c r="H12431" s="135"/>
      <c r="I12431" s="135"/>
    </row>
    <row r="12432" spans="5:9" x14ac:dyDescent="0.25">
      <c r="E12432" s="135"/>
      <c r="F12432" s="135"/>
      <c r="G12432" s="135"/>
      <c r="H12432" s="135"/>
      <c r="I12432" s="135"/>
    </row>
    <row r="12433" spans="5:9" x14ac:dyDescent="0.25">
      <c r="E12433" s="135"/>
      <c r="F12433" s="135"/>
      <c r="G12433" s="135"/>
      <c r="H12433" s="135"/>
      <c r="I12433" s="135"/>
    </row>
    <row r="12434" spans="5:9" x14ac:dyDescent="0.25">
      <c r="E12434" s="135"/>
      <c r="F12434" s="135"/>
      <c r="G12434" s="135"/>
      <c r="H12434" s="135"/>
      <c r="I12434" s="135"/>
    </row>
    <row r="12435" spans="5:9" x14ac:dyDescent="0.25">
      <c r="E12435" s="135"/>
      <c r="F12435" s="135"/>
      <c r="G12435" s="135"/>
      <c r="H12435" s="135"/>
      <c r="I12435" s="135"/>
    </row>
    <row r="12436" spans="5:9" x14ac:dyDescent="0.25">
      <c r="E12436" s="135"/>
      <c r="F12436" s="135"/>
      <c r="G12436" s="135"/>
      <c r="H12436" s="135"/>
      <c r="I12436" s="135"/>
    </row>
    <row r="12437" spans="5:9" x14ac:dyDescent="0.25">
      <c r="E12437" s="135"/>
      <c r="F12437" s="135"/>
      <c r="G12437" s="135"/>
      <c r="H12437" s="135"/>
      <c r="I12437" s="135"/>
    </row>
    <row r="12438" spans="5:9" x14ac:dyDescent="0.25">
      <c r="E12438" s="135"/>
      <c r="F12438" s="135"/>
      <c r="G12438" s="135"/>
      <c r="H12438" s="135"/>
      <c r="I12438" s="135"/>
    </row>
    <row r="12439" spans="5:9" x14ac:dyDescent="0.25">
      <c r="E12439" s="135"/>
      <c r="F12439" s="135"/>
      <c r="G12439" s="135"/>
      <c r="H12439" s="135"/>
      <c r="I12439" s="135"/>
    </row>
    <row r="12440" spans="5:9" x14ac:dyDescent="0.25">
      <c r="E12440" s="135"/>
      <c r="F12440" s="135"/>
      <c r="G12440" s="135"/>
      <c r="H12440" s="135"/>
      <c r="I12440" s="135"/>
    </row>
    <row r="12441" spans="5:9" x14ac:dyDescent="0.25">
      <c r="E12441" s="135"/>
      <c r="F12441" s="135"/>
      <c r="G12441" s="135"/>
      <c r="H12441" s="135"/>
      <c r="I12441" s="135"/>
    </row>
    <row r="12442" spans="5:9" x14ac:dyDescent="0.25">
      <c r="E12442" s="135"/>
      <c r="F12442" s="135"/>
      <c r="G12442" s="135"/>
      <c r="H12442" s="135"/>
      <c r="I12442" s="135"/>
    </row>
    <row r="12443" spans="5:9" x14ac:dyDescent="0.25">
      <c r="E12443" s="135"/>
      <c r="F12443" s="135"/>
      <c r="G12443" s="135"/>
      <c r="H12443" s="135"/>
      <c r="I12443" s="135"/>
    </row>
    <row r="12444" spans="5:9" x14ac:dyDescent="0.25">
      <c r="E12444" s="135"/>
      <c r="F12444" s="135"/>
      <c r="G12444" s="135"/>
      <c r="H12444" s="135"/>
      <c r="I12444" s="135"/>
    </row>
    <row r="12445" spans="5:9" x14ac:dyDescent="0.25">
      <c r="E12445" s="135"/>
      <c r="F12445" s="135"/>
      <c r="G12445" s="135"/>
      <c r="H12445" s="135"/>
      <c r="I12445" s="135"/>
    </row>
    <row r="12446" spans="5:9" x14ac:dyDescent="0.25">
      <c r="E12446" s="135"/>
      <c r="F12446" s="135"/>
      <c r="G12446" s="135"/>
      <c r="H12446" s="135"/>
      <c r="I12446" s="135"/>
    </row>
    <row r="12447" spans="5:9" x14ac:dyDescent="0.25">
      <c r="E12447" s="135"/>
      <c r="F12447" s="135"/>
      <c r="G12447" s="135"/>
      <c r="H12447" s="135"/>
      <c r="I12447" s="135"/>
    </row>
    <row r="12448" spans="5:9" x14ac:dyDescent="0.25">
      <c r="E12448" s="135"/>
      <c r="F12448" s="135"/>
      <c r="G12448" s="135"/>
      <c r="H12448" s="135"/>
      <c r="I12448" s="135"/>
    </row>
    <row r="12449" spans="5:9" x14ac:dyDescent="0.25">
      <c r="E12449" s="135"/>
      <c r="F12449" s="135"/>
      <c r="G12449" s="135"/>
      <c r="H12449" s="135"/>
      <c r="I12449" s="135"/>
    </row>
    <row r="12450" spans="5:9" x14ac:dyDescent="0.25">
      <c r="E12450" s="135"/>
      <c r="F12450" s="135"/>
      <c r="G12450" s="135"/>
      <c r="H12450" s="135"/>
      <c r="I12450" s="135"/>
    </row>
    <row r="12451" spans="5:9" x14ac:dyDescent="0.25">
      <c r="E12451" s="135"/>
      <c r="F12451" s="135"/>
      <c r="G12451" s="135"/>
      <c r="H12451" s="135"/>
      <c r="I12451" s="135"/>
    </row>
    <row r="12452" spans="5:9" x14ac:dyDescent="0.25">
      <c r="E12452" s="135"/>
      <c r="F12452" s="135"/>
      <c r="G12452" s="135"/>
      <c r="H12452" s="135"/>
      <c r="I12452" s="135"/>
    </row>
    <row r="12453" spans="5:9" x14ac:dyDescent="0.25">
      <c r="E12453" s="135"/>
      <c r="F12453" s="135"/>
      <c r="G12453" s="135"/>
      <c r="H12453" s="135"/>
      <c r="I12453" s="135"/>
    </row>
    <row r="12454" spans="5:9" x14ac:dyDescent="0.25">
      <c r="E12454" s="135"/>
      <c r="F12454" s="135"/>
      <c r="G12454" s="135"/>
      <c r="H12454" s="135"/>
      <c r="I12454" s="135"/>
    </row>
    <row r="12455" spans="5:9" x14ac:dyDescent="0.25">
      <c r="E12455" s="135"/>
      <c r="F12455" s="135"/>
      <c r="G12455" s="135"/>
      <c r="H12455" s="135"/>
      <c r="I12455" s="135"/>
    </row>
    <row r="12456" spans="5:9" x14ac:dyDescent="0.25">
      <c r="E12456" s="135"/>
      <c r="F12456" s="135"/>
      <c r="G12456" s="135"/>
      <c r="H12456" s="135"/>
      <c r="I12456" s="135"/>
    </row>
    <row r="12457" spans="5:9" x14ac:dyDescent="0.25">
      <c r="E12457" s="135"/>
      <c r="F12457" s="135"/>
      <c r="G12457" s="135"/>
      <c r="H12457" s="135"/>
      <c r="I12457" s="135"/>
    </row>
    <row r="12458" spans="5:9" x14ac:dyDescent="0.25">
      <c r="E12458" s="135"/>
      <c r="F12458" s="135"/>
      <c r="G12458" s="135"/>
      <c r="H12458" s="135"/>
      <c r="I12458" s="135"/>
    </row>
    <row r="12459" spans="5:9" x14ac:dyDescent="0.25">
      <c r="E12459" s="135"/>
      <c r="F12459" s="135"/>
      <c r="G12459" s="135"/>
      <c r="H12459" s="135"/>
      <c r="I12459" s="135"/>
    </row>
    <row r="12460" spans="5:9" x14ac:dyDescent="0.25">
      <c r="E12460" s="135"/>
      <c r="F12460" s="135"/>
      <c r="G12460" s="135"/>
      <c r="H12460" s="135"/>
      <c r="I12460" s="135"/>
    </row>
    <row r="12461" spans="5:9" x14ac:dyDescent="0.25">
      <c r="E12461" s="135"/>
      <c r="F12461" s="135"/>
      <c r="G12461" s="135"/>
      <c r="H12461" s="135"/>
      <c r="I12461" s="135"/>
    </row>
    <row r="12462" spans="5:9" x14ac:dyDescent="0.25">
      <c r="E12462" s="135"/>
      <c r="F12462" s="135"/>
      <c r="G12462" s="135"/>
      <c r="H12462" s="135"/>
      <c r="I12462" s="135"/>
    </row>
    <row r="12463" spans="5:9" x14ac:dyDescent="0.25">
      <c r="E12463" s="135"/>
      <c r="F12463" s="135"/>
      <c r="G12463" s="135"/>
      <c r="H12463" s="135"/>
      <c r="I12463" s="135"/>
    </row>
    <row r="12464" spans="5:9" x14ac:dyDescent="0.25">
      <c r="E12464" s="135"/>
      <c r="F12464" s="135"/>
      <c r="G12464" s="135"/>
      <c r="H12464" s="135"/>
      <c r="I12464" s="135"/>
    </row>
    <row r="12465" spans="5:9" x14ac:dyDescent="0.25">
      <c r="E12465" s="135"/>
      <c r="F12465" s="135"/>
      <c r="G12465" s="135"/>
      <c r="H12465" s="135"/>
      <c r="I12465" s="135"/>
    </row>
    <row r="12466" spans="5:9" x14ac:dyDescent="0.25">
      <c r="E12466" s="135"/>
      <c r="F12466" s="135"/>
      <c r="G12466" s="135"/>
      <c r="H12466" s="135"/>
      <c r="I12466" s="135"/>
    </row>
    <row r="12467" spans="5:9" x14ac:dyDescent="0.25">
      <c r="E12467" s="135"/>
      <c r="F12467" s="135"/>
      <c r="G12467" s="135"/>
      <c r="H12467" s="135"/>
      <c r="I12467" s="135"/>
    </row>
    <row r="12468" spans="5:9" x14ac:dyDescent="0.25">
      <c r="E12468" s="135"/>
      <c r="F12468" s="135"/>
      <c r="G12468" s="135"/>
      <c r="H12468" s="135"/>
      <c r="I12468" s="135"/>
    </row>
    <row r="12469" spans="5:9" x14ac:dyDescent="0.25">
      <c r="E12469" s="135"/>
      <c r="F12469" s="135"/>
      <c r="G12469" s="135"/>
      <c r="H12469" s="135"/>
      <c r="I12469" s="135"/>
    </row>
    <row r="12470" spans="5:9" x14ac:dyDescent="0.25">
      <c r="E12470" s="135"/>
      <c r="F12470" s="135"/>
      <c r="G12470" s="135"/>
      <c r="H12470" s="135"/>
      <c r="I12470" s="135"/>
    </row>
    <row r="12471" spans="5:9" x14ac:dyDescent="0.25">
      <c r="E12471" s="135"/>
      <c r="F12471" s="135"/>
      <c r="G12471" s="135"/>
      <c r="H12471" s="135"/>
      <c r="I12471" s="135"/>
    </row>
    <row r="12472" spans="5:9" x14ac:dyDescent="0.25">
      <c r="E12472" s="135"/>
      <c r="F12472" s="135"/>
      <c r="G12472" s="135"/>
      <c r="H12472" s="135"/>
      <c r="I12472" s="135"/>
    </row>
    <row r="12473" spans="5:9" x14ac:dyDescent="0.25">
      <c r="E12473" s="135"/>
      <c r="F12473" s="135"/>
      <c r="G12473" s="135"/>
      <c r="H12473" s="135"/>
      <c r="I12473" s="135"/>
    </row>
    <row r="12474" spans="5:9" x14ac:dyDescent="0.25">
      <c r="E12474" s="135"/>
      <c r="F12474" s="135"/>
      <c r="G12474" s="135"/>
      <c r="H12474" s="135"/>
      <c r="I12474" s="135"/>
    </row>
    <row r="12475" spans="5:9" x14ac:dyDescent="0.25">
      <c r="E12475" s="135"/>
      <c r="F12475" s="135"/>
      <c r="G12475" s="135"/>
      <c r="H12475" s="135"/>
      <c r="I12475" s="135"/>
    </row>
    <row r="12476" spans="5:9" x14ac:dyDescent="0.25">
      <c r="E12476" s="135"/>
      <c r="F12476" s="135"/>
      <c r="G12476" s="135"/>
      <c r="H12476" s="135"/>
      <c r="I12476" s="135"/>
    </row>
    <row r="12477" spans="5:9" x14ac:dyDescent="0.25">
      <c r="E12477" s="135"/>
      <c r="F12477" s="135"/>
      <c r="G12477" s="135"/>
      <c r="H12477" s="135"/>
      <c r="I12477" s="135"/>
    </row>
    <row r="12478" spans="5:9" x14ac:dyDescent="0.25">
      <c r="E12478" s="135"/>
      <c r="F12478" s="135"/>
      <c r="G12478" s="135"/>
      <c r="H12478" s="135"/>
      <c r="I12478" s="135"/>
    </row>
    <row r="12479" spans="5:9" x14ac:dyDescent="0.25">
      <c r="E12479" s="135"/>
      <c r="F12479" s="135"/>
      <c r="G12479" s="135"/>
      <c r="H12479" s="135"/>
      <c r="I12479" s="135"/>
    </row>
    <row r="12480" spans="5:9" x14ac:dyDescent="0.25">
      <c r="E12480" s="135"/>
      <c r="F12480" s="135"/>
      <c r="G12480" s="135"/>
      <c r="H12480" s="135"/>
      <c r="I12480" s="135"/>
    </row>
    <row r="12481" spans="5:9" x14ac:dyDescent="0.25">
      <c r="E12481" s="135"/>
      <c r="F12481" s="135"/>
      <c r="G12481" s="135"/>
      <c r="H12481" s="135"/>
      <c r="I12481" s="135"/>
    </row>
    <row r="12482" spans="5:9" x14ac:dyDescent="0.25">
      <c r="E12482" s="135"/>
      <c r="F12482" s="135"/>
      <c r="G12482" s="135"/>
      <c r="H12482" s="135"/>
      <c r="I12482" s="135"/>
    </row>
    <row r="12483" spans="5:9" x14ac:dyDescent="0.25">
      <c r="E12483" s="135"/>
      <c r="F12483" s="135"/>
      <c r="G12483" s="135"/>
      <c r="H12483" s="135"/>
      <c r="I12483" s="135"/>
    </row>
    <row r="12484" spans="5:9" x14ac:dyDescent="0.25">
      <c r="E12484" s="135"/>
      <c r="F12484" s="135"/>
      <c r="G12484" s="135"/>
      <c r="H12484" s="135"/>
      <c r="I12484" s="135"/>
    </row>
    <row r="12485" spans="5:9" x14ac:dyDescent="0.25">
      <c r="E12485" s="135"/>
      <c r="F12485" s="135"/>
      <c r="G12485" s="135"/>
      <c r="H12485" s="135"/>
      <c r="I12485" s="135"/>
    </row>
    <row r="12486" spans="5:9" x14ac:dyDescent="0.25">
      <c r="E12486" s="135"/>
      <c r="F12486" s="135"/>
      <c r="G12486" s="135"/>
      <c r="H12486" s="135"/>
      <c r="I12486" s="135"/>
    </row>
    <row r="12487" spans="5:9" x14ac:dyDescent="0.25">
      <c r="E12487" s="135"/>
      <c r="F12487" s="135"/>
      <c r="G12487" s="135"/>
      <c r="H12487" s="135"/>
      <c r="I12487" s="135"/>
    </row>
    <row r="12488" spans="5:9" x14ac:dyDescent="0.25">
      <c r="E12488" s="135"/>
      <c r="F12488" s="135"/>
      <c r="G12488" s="135"/>
      <c r="H12488" s="135"/>
      <c r="I12488" s="135"/>
    </row>
    <row r="12489" spans="5:9" x14ac:dyDescent="0.25">
      <c r="E12489" s="135"/>
      <c r="F12489" s="135"/>
      <c r="G12489" s="135"/>
      <c r="H12489" s="135"/>
      <c r="I12489" s="135"/>
    </row>
    <row r="12490" spans="5:9" x14ac:dyDescent="0.25">
      <c r="E12490" s="135"/>
      <c r="F12490" s="135"/>
      <c r="G12490" s="135"/>
      <c r="H12490" s="135"/>
      <c r="I12490" s="135"/>
    </row>
    <row r="12491" spans="5:9" x14ac:dyDescent="0.25">
      <c r="E12491" s="135"/>
      <c r="F12491" s="135"/>
      <c r="G12491" s="135"/>
      <c r="H12491" s="135"/>
      <c r="I12491" s="135"/>
    </row>
    <row r="12492" spans="5:9" x14ac:dyDescent="0.25">
      <c r="E12492" s="135"/>
      <c r="F12492" s="135"/>
      <c r="G12492" s="135"/>
      <c r="H12492" s="135"/>
      <c r="I12492" s="135"/>
    </row>
    <row r="12493" spans="5:9" x14ac:dyDescent="0.25">
      <c r="E12493" s="135"/>
      <c r="F12493" s="135"/>
      <c r="G12493" s="135"/>
      <c r="H12493" s="135"/>
      <c r="I12493" s="135"/>
    </row>
    <row r="12494" spans="5:9" x14ac:dyDescent="0.25">
      <c r="E12494" s="135"/>
      <c r="F12494" s="135"/>
      <c r="G12494" s="135"/>
      <c r="H12494" s="135"/>
      <c r="I12494" s="135"/>
    </row>
    <row r="12495" spans="5:9" x14ac:dyDescent="0.25">
      <c r="E12495" s="135"/>
      <c r="F12495" s="135"/>
      <c r="G12495" s="135"/>
      <c r="H12495" s="135"/>
      <c r="I12495" s="135"/>
    </row>
    <row r="12496" spans="5:9" x14ac:dyDescent="0.25">
      <c r="E12496" s="135"/>
      <c r="F12496" s="135"/>
      <c r="G12496" s="135"/>
      <c r="H12496" s="135"/>
      <c r="I12496" s="135"/>
    </row>
    <row r="12497" spans="5:9" x14ac:dyDescent="0.25">
      <c r="E12497" s="135"/>
      <c r="F12497" s="135"/>
      <c r="G12497" s="135"/>
      <c r="H12497" s="135"/>
      <c r="I12497" s="135"/>
    </row>
    <row r="12498" spans="5:9" x14ac:dyDescent="0.25">
      <c r="E12498" s="135"/>
      <c r="F12498" s="135"/>
      <c r="G12498" s="135"/>
      <c r="H12498" s="135"/>
      <c r="I12498" s="135"/>
    </row>
    <row r="12499" spans="5:9" x14ac:dyDescent="0.25">
      <c r="E12499" s="135"/>
      <c r="F12499" s="135"/>
      <c r="G12499" s="135"/>
      <c r="H12499" s="135"/>
      <c r="I12499" s="135"/>
    </row>
    <row r="12500" spans="5:9" x14ac:dyDescent="0.25">
      <c r="E12500" s="135"/>
      <c r="F12500" s="135"/>
      <c r="G12500" s="135"/>
      <c r="H12500" s="135"/>
      <c r="I12500" s="135"/>
    </row>
    <row r="12501" spans="5:9" x14ac:dyDescent="0.25">
      <c r="E12501" s="135"/>
      <c r="F12501" s="135"/>
      <c r="G12501" s="135"/>
      <c r="H12501" s="135"/>
      <c r="I12501" s="135"/>
    </row>
    <row r="12502" spans="5:9" x14ac:dyDescent="0.25">
      <c r="E12502" s="135"/>
      <c r="F12502" s="135"/>
      <c r="G12502" s="135"/>
      <c r="H12502" s="135"/>
      <c r="I12502" s="135"/>
    </row>
    <row r="12503" spans="5:9" x14ac:dyDescent="0.25">
      <c r="E12503" s="135"/>
      <c r="F12503" s="135"/>
      <c r="G12503" s="135"/>
      <c r="H12503" s="135"/>
      <c r="I12503" s="135"/>
    </row>
  </sheetData>
  <autoFilter ref="A1:T533">
    <filterColumn colId="0" showButton="0"/>
    <filterColumn colId="1" showButton="0"/>
    <filterColumn colId="2" showButton="0"/>
  </autoFilter>
  <mergeCells count="179">
    <mergeCell ref="A524:K524"/>
    <mergeCell ref="A529:K529"/>
    <mergeCell ref="M18:N18"/>
    <mergeCell ref="M28:N28"/>
    <mergeCell ref="K1:K2"/>
    <mergeCell ref="A166:K166"/>
    <mergeCell ref="A252:K252"/>
    <mergeCell ref="A3:A100"/>
    <mergeCell ref="B3:B25"/>
    <mergeCell ref="D3:D8"/>
    <mergeCell ref="D9:D11"/>
    <mergeCell ref="D12:D13"/>
    <mergeCell ref="D14:D16"/>
    <mergeCell ref="D17:D20"/>
    <mergeCell ref="D21:D25"/>
    <mergeCell ref="B26:B41"/>
    <mergeCell ref="D26:D31"/>
    <mergeCell ref="D32:D34"/>
    <mergeCell ref="D35:D36"/>
    <mergeCell ref="D37:D39"/>
    <mergeCell ref="D40:D41"/>
    <mergeCell ref="B42:B59"/>
    <mergeCell ref="D42:D47"/>
    <mergeCell ref="D48:D50"/>
    <mergeCell ref="D51:D52"/>
    <mergeCell ref="D53:D55"/>
    <mergeCell ref="D56:D59"/>
    <mergeCell ref="B60:B79"/>
    <mergeCell ref="D60:D65"/>
    <mergeCell ref="D66:D68"/>
    <mergeCell ref="D69:D71"/>
    <mergeCell ref="D72:D74"/>
    <mergeCell ref="D75:D79"/>
    <mergeCell ref="B80:B100"/>
    <mergeCell ref="D80:D85"/>
    <mergeCell ref="D86:D88"/>
    <mergeCell ref="D89:D93"/>
    <mergeCell ref="D94:D96"/>
    <mergeCell ref="D97:D100"/>
    <mergeCell ref="A101:A116"/>
    <mergeCell ref="B101:B107"/>
    <mergeCell ref="D101:D107"/>
    <mergeCell ref="B108:B116"/>
    <mergeCell ref="D108:D116"/>
    <mergeCell ref="A117:A156"/>
    <mergeCell ref="B118:B123"/>
    <mergeCell ref="D118:D119"/>
    <mergeCell ref="D120:D121"/>
    <mergeCell ref="D122:D123"/>
    <mergeCell ref="B124:B130"/>
    <mergeCell ref="B131:B148"/>
    <mergeCell ref="D131:D133"/>
    <mergeCell ref="D134:D136"/>
    <mergeCell ref="D137:D139"/>
    <mergeCell ref="D140:D142"/>
    <mergeCell ref="D143:D145"/>
    <mergeCell ref="D146:D148"/>
    <mergeCell ref="B149:B155"/>
    <mergeCell ref="D149:D155"/>
    <mergeCell ref="A157:B164"/>
    <mergeCell ref="A167:A218"/>
    <mergeCell ref="B167:B196"/>
    <mergeCell ref="D167:D170"/>
    <mergeCell ref="D171:D173"/>
    <mergeCell ref="D174:D177"/>
    <mergeCell ref="D178:D188"/>
    <mergeCell ref="D189:D190"/>
    <mergeCell ref="D191:D192"/>
    <mergeCell ref="D193:D194"/>
    <mergeCell ref="D195:D196"/>
    <mergeCell ref="B197:B218"/>
    <mergeCell ref="D197:D200"/>
    <mergeCell ref="D201:D203"/>
    <mergeCell ref="D204:D207"/>
    <mergeCell ref="D208:D210"/>
    <mergeCell ref="D211:D212"/>
    <mergeCell ref="D213:D214"/>
    <mergeCell ref="D215:D216"/>
    <mergeCell ref="D217:D218"/>
    <mergeCell ref="D317:D324"/>
    <mergeCell ref="B325:B345"/>
    <mergeCell ref="D325:D328"/>
    <mergeCell ref="D329:D331"/>
    <mergeCell ref="D332:D336"/>
    <mergeCell ref="D337:D345"/>
    <mergeCell ref="A219:A231"/>
    <mergeCell ref="B219:B225"/>
    <mergeCell ref="D219:D225"/>
    <mergeCell ref="B226:B231"/>
    <mergeCell ref="D226:D231"/>
    <mergeCell ref="A232:A246"/>
    <mergeCell ref="B232:B241"/>
    <mergeCell ref="B242:B246"/>
    <mergeCell ref="A247:B250"/>
    <mergeCell ref="C247:C250"/>
    <mergeCell ref="B406:B413"/>
    <mergeCell ref="D406:D413"/>
    <mergeCell ref="D346:D351"/>
    <mergeCell ref="D352:D354"/>
    <mergeCell ref="D355:D359"/>
    <mergeCell ref="D360:D362"/>
    <mergeCell ref="D363:D365"/>
    <mergeCell ref="A253:A398"/>
    <mergeCell ref="B253:B279"/>
    <mergeCell ref="B312:B324"/>
    <mergeCell ref="B346:B374"/>
    <mergeCell ref="B375:B398"/>
    <mergeCell ref="D253:D258"/>
    <mergeCell ref="D259:D261"/>
    <mergeCell ref="D262:D270"/>
    <mergeCell ref="D271:D273"/>
    <mergeCell ref="D274:D279"/>
    <mergeCell ref="B280:B311"/>
    <mergeCell ref="D280:D282"/>
    <mergeCell ref="D283:D285"/>
    <mergeCell ref="D286:D298"/>
    <mergeCell ref="D299:D311"/>
    <mergeCell ref="D366:D374"/>
    <mergeCell ref="D312:D316"/>
    <mergeCell ref="D381:D383"/>
    <mergeCell ref="D384:D389"/>
    <mergeCell ref="D390:D392"/>
    <mergeCell ref="D393:D398"/>
    <mergeCell ref="D492:D495"/>
    <mergeCell ref="A414:A465"/>
    <mergeCell ref="B414:B437"/>
    <mergeCell ref="D414:D437"/>
    <mergeCell ref="B438:B465"/>
    <mergeCell ref="D438:D465"/>
    <mergeCell ref="A466:A514"/>
    <mergeCell ref="B466:B475"/>
    <mergeCell ref="D466:D468"/>
    <mergeCell ref="D469:D475"/>
    <mergeCell ref="D476:D477"/>
    <mergeCell ref="D478:D479"/>
    <mergeCell ref="D480:D481"/>
    <mergeCell ref="D482:D483"/>
    <mergeCell ref="B484:B495"/>
    <mergeCell ref="D484:D487"/>
    <mergeCell ref="D488:D491"/>
    <mergeCell ref="A399:A413"/>
    <mergeCell ref="B399:B405"/>
    <mergeCell ref="D399:D405"/>
    <mergeCell ref="M11:N11"/>
    <mergeCell ref="M12:N12"/>
    <mergeCell ref="M13:N13"/>
    <mergeCell ref="M14:N14"/>
    <mergeCell ref="M15:N15"/>
    <mergeCell ref="F1:F2"/>
    <mergeCell ref="H1:H2"/>
    <mergeCell ref="I1:I2"/>
    <mergeCell ref="G1:G2"/>
    <mergeCell ref="J1:J2"/>
    <mergeCell ref="L1:L2"/>
    <mergeCell ref="M10:N10"/>
    <mergeCell ref="A533:H533"/>
    <mergeCell ref="E1:E2"/>
    <mergeCell ref="A523:H523"/>
    <mergeCell ref="A528:H528"/>
    <mergeCell ref="A1:D1"/>
    <mergeCell ref="A2:D2"/>
    <mergeCell ref="A165:H165"/>
    <mergeCell ref="A251:H251"/>
    <mergeCell ref="C525:D525"/>
    <mergeCell ref="C530:D530"/>
    <mergeCell ref="C532:D532"/>
    <mergeCell ref="A530:B530"/>
    <mergeCell ref="A532:B532"/>
    <mergeCell ref="B497:B508"/>
    <mergeCell ref="B509:B514"/>
    <mergeCell ref="D509:D514"/>
    <mergeCell ref="A515:B522"/>
    <mergeCell ref="C515:C518"/>
    <mergeCell ref="C527:D527"/>
    <mergeCell ref="A525:B525"/>
    <mergeCell ref="A527:B527"/>
    <mergeCell ref="C519:C522"/>
    <mergeCell ref="B476:B483"/>
    <mergeCell ref="D375:D380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L83"/>
  <sheetViews>
    <sheetView workbookViewId="0">
      <selection activeCell="K22" sqref="K22"/>
    </sheetView>
  </sheetViews>
  <sheetFormatPr baseColWidth="10" defaultRowHeight="12.75" x14ac:dyDescent="0.2"/>
  <cols>
    <col min="1" max="1" width="15.5703125" bestFit="1" customWidth="1"/>
  </cols>
  <sheetData>
    <row r="4" spans="1:64" ht="13.5" thickBot="1" x14ac:dyDescent="0.25"/>
    <row r="5" spans="1:64" ht="26.25" thickBot="1" x14ac:dyDescent="0.3">
      <c r="D5" s="220"/>
      <c r="E5" s="358" t="s">
        <v>46</v>
      </c>
      <c r="F5" s="359"/>
      <c r="G5" s="359"/>
      <c r="H5" s="360"/>
      <c r="I5" s="358" t="s">
        <v>47</v>
      </c>
      <c r="J5" s="359"/>
      <c r="K5" s="359"/>
      <c r="L5" s="360"/>
      <c r="M5" s="361" t="s">
        <v>48</v>
      </c>
      <c r="N5" s="362"/>
      <c r="O5" s="362"/>
      <c r="P5" s="362"/>
      <c r="Q5" s="361" t="s">
        <v>49</v>
      </c>
      <c r="R5" s="362"/>
      <c r="S5" s="362"/>
      <c r="T5" s="362"/>
      <c r="U5" s="358" t="s">
        <v>50</v>
      </c>
      <c r="V5" s="359"/>
      <c r="W5" s="359"/>
      <c r="X5" s="360"/>
      <c r="Y5" s="363" t="s">
        <v>19</v>
      </c>
      <c r="Z5" s="364"/>
      <c r="AA5" s="365"/>
      <c r="AB5" s="366" t="s">
        <v>51</v>
      </c>
      <c r="AC5" s="367"/>
      <c r="AD5" s="368"/>
      <c r="AE5" s="369" t="s">
        <v>52</v>
      </c>
      <c r="AF5" s="370"/>
      <c r="AG5" s="371"/>
      <c r="AH5" s="372" t="s">
        <v>53</v>
      </c>
      <c r="AI5" s="373"/>
      <c r="AJ5" s="374"/>
      <c r="AK5" s="366" t="s">
        <v>54</v>
      </c>
      <c r="AL5" s="375"/>
      <c r="AM5" s="376"/>
      <c r="AN5" s="366" t="s">
        <v>55</v>
      </c>
      <c r="AO5" s="375"/>
      <c r="AP5" s="376"/>
      <c r="AQ5" s="372" t="s">
        <v>56</v>
      </c>
      <c r="AR5" s="373"/>
      <c r="AS5" s="374"/>
      <c r="AT5" s="372" t="s">
        <v>57</v>
      </c>
      <c r="AU5" s="373"/>
      <c r="AV5" s="374"/>
      <c r="AW5" s="39" t="s">
        <v>58</v>
      </c>
      <c r="AX5" s="39" t="s">
        <v>59</v>
      </c>
      <c r="AY5" s="40" t="s">
        <v>60</v>
      </c>
      <c r="AZ5" s="41" t="s">
        <v>61</v>
      </c>
      <c r="BA5" s="379" t="s">
        <v>62</v>
      </c>
      <c r="BB5" s="380"/>
      <c r="BC5" s="380"/>
      <c r="BD5" s="380"/>
      <c r="BE5" s="381"/>
      <c r="BF5" s="382" t="s">
        <v>63</v>
      </c>
      <c r="BG5" s="383"/>
      <c r="BH5" s="383"/>
      <c r="BI5" s="383"/>
      <c r="BJ5" s="383"/>
      <c r="BK5" s="383"/>
      <c r="BL5" s="384"/>
    </row>
    <row r="6" spans="1:64" ht="34.5" thickBot="1" x14ac:dyDescent="0.25">
      <c r="C6" s="43" t="s">
        <v>70</v>
      </c>
      <c r="D6" s="44" t="s">
        <v>71</v>
      </c>
      <c r="E6" s="45" t="s">
        <v>72</v>
      </c>
      <c r="F6" s="46" t="s">
        <v>73</v>
      </c>
      <c r="G6" s="46" t="s">
        <v>74</v>
      </c>
      <c r="H6" s="47" t="s">
        <v>75</v>
      </c>
      <c r="I6" s="45" t="s">
        <v>76</v>
      </c>
      <c r="J6" s="46" t="s">
        <v>77</v>
      </c>
      <c r="K6" s="46" t="s">
        <v>78</v>
      </c>
      <c r="L6" s="47" t="s">
        <v>79</v>
      </c>
      <c r="M6" s="45" t="s">
        <v>80</v>
      </c>
      <c r="N6" s="46" t="s">
        <v>81</v>
      </c>
      <c r="O6" s="46" t="s">
        <v>82</v>
      </c>
      <c r="P6" s="47" t="s">
        <v>83</v>
      </c>
      <c r="Q6" s="45" t="s">
        <v>84</v>
      </c>
      <c r="R6" s="46" t="s">
        <v>85</v>
      </c>
      <c r="S6" s="46" t="s">
        <v>86</v>
      </c>
      <c r="T6" s="47" t="s">
        <v>87</v>
      </c>
      <c r="U6" s="45" t="s">
        <v>88</v>
      </c>
      <c r="V6" s="46" t="s">
        <v>89</v>
      </c>
      <c r="W6" s="46" t="s">
        <v>90</v>
      </c>
      <c r="X6" s="47" t="s">
        <v>91</v>
      </c>
      <c r="Y6" s="45" t="s">
        <v>92</v>
      </c>
      <c r="Z6" s="46" t="s">
        <v>93</v>
      </c>
      <c r="AA6" s="48" t="s">
        <v>94</v>
      </c>
      <c r="AB6" s="49" t="s">
        <v>95</v>
      </c>
      <c r="AC6" s="50" t="s">
        <v>96</v>
      </c>
      <c r="AD6" s="51" t="s">
        <v>97</v>
      </c>
      <c r="AE6" s="49" t="s">
        <v>98</v>
      </c>
      <c r="AF6" s="50" t="s">
        <v>99</v>
      </c>
      <c r="AG6" s="51" t="s">
        <v>100</v>
      </c>
      <c r="AH6" s="49" t="s">
        <v>101</v>
      </c>
      <c r="AI6" s="50" t="s">
        <v>102</v>
      </c>
      <c r="AJ6" s="51" t="s">
        <v>103</v>
      </c>
      <c r="AK6" s="49" t="s">
        <v>104</v>
      </c>
      <c r="AL6" s="50" t="s">
        <v>105</v>
      </c>
      <c r="AM6" s="51" t="s">
        <v>106</v>
      </c>
      <c r="AN6" s="49" t="s">
        <v>107</v>
      </c>
      <c r="AO6" s="50" t="s">
        <v>108</v>
      </c>
      <c r="AP6" s="51" t="s">
        <v>109</v>
      </c>
      <c r="AQ6" s="49" t="s">
        <v>110</v>
      </c>
      <c r="AR6" s="50" t="s">
        <v>111</v>
      </c>
      <c r="AS6" s="51" t="s">
        <v>112</v>
      </c>
      <c r="AT6" s="49" t="s">
        <v>113</v>
      </c>
      <c r="AU6" s="50" t="s">
        <v>114</v>
      </c>
      <c r="AV6" s="51" t="s">
        <v>115</v>
      </c>
      <c r="AW6" s="52" t="s">
        <v>116</v>
      </c>
      <c r="AX6" s="53" t="s">
        <v>59</v>
      </c>
      <c r="AY6" s="53" t="s">
        <v>60</v>
      </c>
      <c r="AZ6" s="54" t="s">
        <v>61</v>
      </c>
      <c r="BA6" s="55" t="s">
        <v>117</v>
      </c>
      <c r="BB6" s="56" t="s">
        <v>118</v>
      </c>
      <c r="BC6" s="57" t="s">
        <v>119</v>
      </c>
      <c r="BD6" s="57" t="s">
        <v>120</v>
      </c>
      <c r="BE6" s="58" t="s">
        <v>121</v>
      </c>
      <c r="BF6" s="59" t="s">
        <v>122</v>
      </c>
      <c r="BG6" s="60" t="s">
        <v>123</v>
      </c>
      <c r="BH6" s="60" t="s">
        <v>124</v>
      </c>
      <c r="BI6" s="60" t="s">
        <v>125</v>
      </c>
      <c r="BJ6" s="60" t="s">
        <v>126</v>
      </c>
      <c r="BK6" s="60" t="s">
        <v>127</v>
      </c>
      <c r="BL6" s="58" t="s">
        <v>128</v>
      </c>
    </row>
    <row r="7" spans="1:64" ht="13.5" thickBot="1" x14ac:dyDescent="0.25">
      <c r="C7" s="241">
        <f ca="1">TODAY()-1</f>
        <v>42799</v>
      </c>
      <c r="D7" s="44">
        <f>SUM(E7,I7,M7,Q7,U7)</f>
        <v>61665</v>
      </c>
      <c r="E7" s="45">
        <f>VLOOKUP("TRIEUR_A_3",[2]StatScanner!$A$4:$K$8,2)</f>
        <v>8428</v>
      </c>
      <c r="F7" s="46">
        <f>VLOOKUP("TRIEUR_A_3",[2]StatScanner!$A$4:$K$8,3)</f>
        <v>234</v>
      </c>
      <c r="G7" s="46">
        <f>VLOOKUP("TRIEUR_A_3",[2]StatScanner!$A$4:$K$8,7)</f>
        <v>0</v>
      </c>
      <c r="H7" s="47">
        <f>E7/(E7+F7+G7)</f>
        <v>0.97298545370584155</v>
      </c>
      <c r="I7" s="45">
        <f>VLOOKUP("TRIEUR_D_1",[2]StatScanner!$A$4:$K$8,2)</f>
        <v>13391</v>
      </c>
      <c r="J7" s="46">
        <f>VLOOKUP("TRIEUR_D_1",[2]StatScanner!$A$4:$K$8,3)</f>
        <v>349</v>
      </c>
      <c r="K7" s="46">
        <f>VLOOKUP("TRIEUR_D_1",[2]StatScanner!$A$4:$K$8,7)</f>
        <v>0</v>
      </c>
      <c r="L7" s="47">
        <f>I7/(I7+J7+K7)</f>
        <v>0.9745997088791849</v>
      </c>
      <c r="M7" s="45">
        <f>VLOOKUP("TRIEUR_D_2",[2]StatScanner!$A$4:$K$8,2)</f>
        <v>3653</v>
      </c>
      <c r="N7" s="46">
        <f>VLOOKUP("TRIEUR_D_2",[2]StatScanner!$A$4:$K$8,3)</f>
        <v>94</v>
      </c>
      <c r="O7" s="46">
        <f>VLOOKUP("TRIEUR_D_2",[2]StatScanner!$A$4:$K$8,7)</f>
        <v>0</v>
      </c>
      <c r="P7" s="47">
        <f>M7/(M7+N7+O7)</f>
        <v>0.97491326394448896</v>
      </c>
      <c r="Q7" s="45">
        <f>VLOOKUP("TRIEUR_R_1",[2]StatScanner!$A$4:$K$8,2)</f>
        <v>6836</v>
      </c>
      <c r="R7" s="46">
        <f>VLOOKUP("TRIEUR_R_1",[2]StatScanner!$A$4:$K$8,3)</f>
        <v>272</v>
      </c>
      <c r="S7" s="46">
        <f>VLOOKUP("TRIEUR_R_1",[2]StatScanner!$A$4:$K$8,7)</f>
        <v>10</v>
      </c>
      <c r="T7" s="47">
        <f>Q7/(Q7+R7+S7)</f>
        <v>0.96038212981174487</v>
      </c>
      <c r="U7" s="45">
        <f>VLOOKUP("TRIEUR_R_2",[2]StatScanner!$A$4:$K$8,2)</f>
        <v>29357</v>
      </c>
      <c r="V7" s="46">
        <f>VLOOKUP("TRIEUR_R_2",[2]StatScanner!$A$4:$K$8,3)</f>
        <v>1082</v>
      </c>
      <c r="W7" s="46">
        <f>VLOOKUP("TRIEUR_R_2",[2]StatScanner!$A$4:$K$8,7)</f>
        <v>17</v>
      </c>
      <c r="X7" s="47">
        <f>U7/(U7+V7+W7)</f>
        <v>0.96391515629104285</v>
      </c>
      <c r="Y7" s="45">
        <f>SUM(E7,I7,M7,Q7,U7)</f>
        <v>61665</v>
      </c>
      <c r="Z7" s="46">
        <f>SUM(V7,R7,N7,J7,F7)</f>
        <v>2031</v>
      </c>
      <c r="AA7" s="48">
        <f>SUM(W7,S7,O7,K7,G7)</f>
        <v>27</v>
      </c>
      <c r="AB7" s="238">
        <f ca="1">'Pondération journalier'!$N$29</f>
        <v>1</v>
      </c>
      <c r="AC7" s="102">
        <f>'Pondération journalier'!$P$11</f>
        <v>0</v>
      </c>
      <c r="AD7" s="102">
        <f>'Pondération journalier'!$R$11</f>
        <v>0</v>
      </c>
      <c r="AE7" s="238">
        <f ca="1">'Pondération journalier'!$N$30</f>
        <v>1</v>
      </c>
      <c r="AF7" s="102">
        <f>'Pondération journalier'!$P$12</f>
        <v>0</v>
      </c>
      <c r="AG7" s="102">
        <f>'Pondération journalier'!$R$12</f>
        <v>0</v>
      </c>
      <c r="AH7" s="238">
        <f ca="1">'Pondération journalier'!$N$31</f>
        <v>1</v>
      </c>
      <c r="AI7" s="102">
        <f>'Pondération journalier'!$P$13</f>
        <v>0</v>
      </c>
      <c r="AJ7" s="102">
        <f>'Pondération journalier'!$R$13</f>
        <v>0</v>
      </c>
      <c r="AK7" s="238">
        <f>'Pondération journalier'!$N$32</f>
        <v>1</v>
      </c>
      <c r="AL7" s="102">
        <f>'Pondération journalier'!$P$19</f>
        <v>0</v>
      </c>
      <c r="AM7" s="102">
        <f>'Pondération journalier'!$R$19</f>
        <v>0</v>
      </c>
      <c r="AN7" s="238">
        <f>'Pondération journalier'!$N$33</f>
        <v>1</v>
      </c>
      <c r="AO7" s="102">
        <f>'Pondération journalier'!$P$20</f>
        <v>0</v>
      </c>
      <c r="AP7" s="102">
        <f>'Pondération journalier'!$R$20</f>
        <v>0</v>
      </c>
      <c r="AQ7" s="238">
        <f>'Pondération journalier'!$N$34</f>
        <v>1</v>
      </c>
      <c r="AR7" s="102">
        <f>'Pondération journalier'!$P$21</f>
        <v>0</v>
      </c>
      <c r="AS7" s="102">
        <f>'Pondération journalier'!$R$21</f>
        <v>0</v>
      </c>
      <c r="AT7" s="238">
        <f>'Pondération journalier'!$N$35</f>
        <v>1</v>
      </c>
      <c r="AU7" s="102">
        <f>'Pondération journalier'!$P$22</f>
        <v>0</v>
      </c>
      <c r="AV7" s="102">
        <f>'Pondération journalier'!$R$22</f>
        <v>0</v>
      </c>
      <c r="AW7" s="235">
        <f>E7</f>
        <v>8428</v>
      </c>
      <c r="AX7" s="235">
        <f>I7+M7</f>
        <v>17044</v>
      </c>
      <c r="AY7" s="236">
        <f>Q7+U7</f>
        <v>36193</v>
      </c>
      <c r="AZ7" s="239"/>
      <c r="BA7" s="98">
        <f ca="1">'Pondération journalier'!$O$11</f>
        <v>16</v>
      </c>
      <c r="BB7" s="98">
        <f ca="1">'Pondération journalier'!$O$12</f>
        <v>0</v>
      </c>
      <c r="BC7" s="98">
        <f ca="1">'Pondération journalier'!$O$13</f>
        <v>8</v>
      </c>
      <c r="BD7" s="98">
        <f ca="1">'Pondération journalier'!$O$14</f>
        <v>0</v>
      </c>
      <c r="BE7" s="98">
        <f ca="1">'Pondération journalier'!$O$15</f>
        <v>0</v>
      </c>
      <c r="BF7" s="240">
        <f>'Pondération journalier'!$Q$11</f>
        <v>0</v>
      </c>
      <c r="BG7" s="102">
        <f>'Pondération journalier'!$Q$12</f>
        <v>0</v>
      </c>
      <c r="BH7" s="102">
        <f>'Pondération journalier'!$Q$13</f>
        <v>0</v>
      </c>
      <c r="BI7" s="102">
        <f>'Pondération journalier'!$Q$19</f>
        <v>0</v>
      </c>
      <c r="BJ7" s="102">
        <f>'Pondération journalier'!$Q$20</f>
        <v>0</v>
      </c>
      <c r="BK7" s="102">
        <f>'Pondération journalier'!$Q$21</f>
        <v>0</v>
      </c>
      <c r="BL7" s="102">
        <f>'Pondération journalier'!$Q$22</f>
        <v>0</v>
      </c>
    </row>
    <row r="15" spans="1:64" ht="15.75" x14ac:dyDescent="0.25">
      <c r="A15" s="1"/>
      <c r="B15" s="1"/>
      <c r="C15" s="2"/>
      <c r="D15" s="2"/>
      <c r="E15" s="2"/>
      <c r="F15" s="2"/>
      <c r="G15" s="2"/>
      <c r="H15" s="2"/>
      <c r="I15" s="2"/>
    </row>
    <row r="16" spans="1:64" ht="15" x14ac:dyDescent="0.2">
      <c r="A16" s="3"/>
      <c r="B16" s="3"/>
      <c r="C16" s="2"/>
      <c r="E16" s="2"/>
      <c r="F16" s="2"/>
      <c r="G16" s="2"/>
      <c r="H16" s="2"/>
      <c r="I16" s="2"/>
    </row>
    <row r="17" spans="1:10" ht="15" x14ac:dyDescent="0.2">
      <c r="A17" s="3"/>
      <c r="B17" s="3"/>
      <c r="C17" s="2"/>
      <c r="D17" s="2"/>
      <c r="E17" s="2"/>
      <c r="F17" s="2"/>
      <c r="G17" s="2"/>
      <c r="H17" s="2"/>
      <c r="I17" s="2"/>
    </row>
    <row r="18" spans="1:10" ht="15" x14ac:dyDescent="0.2">
      <c r="A18" s="3"/>
      <c r="B18" s="3"/>
      <c r="C18" s="2"/>
      <c r="D18" s="2"/>
      <c r="E18" s="2"/>
      <c r="F18" s="2"/>
      <c r="G18" s="2"/>
      <c r="H18" s="2"/>
      <c r="I18" s="2"/>
    </row>
    <row r="19" spans="1:10" ht="15" x14ac:dyDescent="0.2">
      <c r="A19" s="3"/>
      <c r="B19" s="3"/>
      <c r="C19" s="2"/>
      <c r="D19" s="2"/>
      <c r="E19" s="2"/>
      <c r="F19" s="4"/>
      <c r="G19" s="2"/>
      <c r="H19" s="2"/>
      <c r="I19" s="2"/>
    </row>
    <row r="20" spans="1:10" ht="15" x14ac:dyDescent="0.2">
      <c r="A20" s="3"/>
      <c r="B20" s="3"/>
      <c r="C20" s="2"/>
      <c r="D20" s="2"/>
      <c r="E20" s="2"/>
      <c r="F20" s="2"/>
      <c r="G20" s="2"/>
      <c r="H20" s="2"/>
      <c r="I20" s="2"/>
    </row>
    <row r="21" spans="1:10" ht="15" x14ac:dyDescent="0.2">
      <c r="A21" s="5" t="s">
        <v>0</v>
      </c>
      <c r="B21" s="3"/>
      <c r="C21" s="2"/>
      <c r="D21" s="2"/>
      <c r="E21" s="2"/>
      <c r="F21" s="2"/>
      <c r="G21" s="2"/>
      <c r="H21" s="2"/>
      <c r="I21" s="2"/>
    </row>
    <row r="22" spans="1:10" ht="30" customHeight="1" x14ac:dyDescent="0.2">
      <c r="A22" s="3"/>
      <c r="B22" s="3"/>
      <c r="C22" s="2"/>
      <c r="D22" s="2"/>
      <c r="E22" s="2"/>
      <c r="F22" s="2"/>
      <c r="G22" s="2"/>
      <c r="H22" s="2"/>
    </row>
    <row r="23" spans="1:10" ht="19.5" x14ac:dyDescent="0.4">
      <c r="A23" s="6"/>
      <c r="B23" s="6"/>
      <c r="C23" s="2"/>
      <c r="D23" s="2"/>
      <c r="E23" s="2"/>
      <c r="F23" s="2"/>
      <c r="G23" s="2"/>
      <c r="H23" s="2"/>
      <c r="I23" s="2"/>
    </row>
    <row r="24" spans="1:10" x14ac:dyDescent="0.2">
      <c r="A24" s="2"/>
      <c r="B24" s="2"/>
      <c r="C24" s="2"/>
      <c r="D24" s="2"/>
      <c r="E24" s="2"/>
      <c r="F24" s="2"/>
      <c r="G24" s="2"/>
      <c r="H24" s="2"/>
      <c r="I24" s="2"/>
    </row>
    <row r="25" spans="1:10" ht="15" x14ac:dyDescent="0.2">
      <c r="A25" s="3"/>
      <c r="B25" s="3"/>
      <c r="C25" s="2"/>
      <c r="D25" s="2"/>
      <c r="E25" s="2"/>
      <c r="F25" s="2"/>
      <c r="G25" s="2"/>
      <c r="H25" s="2"/>
      <c r="I25" s="2"/>
    </row>
    <row r="26" spans="1:10" ht="15" x14ac:dyDescent="0.2">
      <c r="A26" s="3"/>
      <c r="B26" s="3"/>
      <c r="C26" s="2"/>
      <c r="D26" s="2"/>
      <c r="E26" s="2"/>
      <c r="F26" s="2"/>
      <c r="G26" s="2"/>
      <c r="H26" s="2"/>
      <c r="I26" s="2"/>
    </row>
    <row r="27" spans="1:10" x14ac:dyDescent="0.2">
      <c r="A27" s="2"/>
      <c r="B27" s="2"/>
      <c r="C27" s="2"/>
      <c r="D27" s="2"/>
      <c r="E27" s="2"/>
      <c r="F27" s="2"/>
      <c r="G27" s="2"/>
      <c r="H27" s="2"/>
      <c r="I27" s="2"/>
    </row>
    <row r="28" spans="1:10" ht="17.25" customHeight="1" x14ac:dyDescent="0.2">
      <c r="A28" s="279"/>
      <c r="B28" s="279"/>
      <c r="C28" s="279"/>
      <c r="D28" s="279"/>
      <c r="E28" s="279"/>
      <c r="F28" s="279"/>
      <c r="G28" s="279"/>
      <c r="H28" s="279"/>
      <c r="I28" s="279"/>
    </row>
    <row r="29" spans="1:10" ht="17.25" customHeight="1" x14ac:dyDescent="0.3">
      <c r="A29" s="280" t="s">
        <v>1</v>
      </c>
      <c r="B29" s="280"/>
      <c r="C29" s="280"/>
      <c r="D29" s="280"/>
      <c r="E29" s="280"/>
      <c r="F29" s="2"/>
      <c r="G29" s="2"/>
      <c r="H29" s="2"/>
      <c r="I29" s="2"/>
    </row>
    <row r="31" spans="1:10" ht="9" customHeight="1" thickBot="1" x14ac:dyDescent="0.35">
      <c r="A31" s="9"/>
      <c r="B31" s="2"/>
      <c r="C31" s="2"/>
      <c r="D31" s="2"/>
      <c r="E31" s="2"/>
      <c r="F31" s="2"/>
      <c r="G31" s="2"/>
      <c r="H31" s="2"/>
      <c r="I31" s="2"/>
    </row>
    <row r="32" spans="1:10" ht="44.25" customHeight="1" x14ac:dyDescent="0.2">
      <c r="A32" s="267" t="s">
        <v>2</v>
      </c>
      <c r="B32" s="469" t="s">
        <v>3</v>
      </c>
      <c r="C32" s="469"/>
      <c r="D32" s="469"/>
      <c r="E32" s="471" t="s">
        <v>904</v>
      </c>
      <c r="F32" s="472"/>
      <c r="G32" s="470" t="s">
        <v>6</v>
      </c>
      <c r="H32" s="470"/>
      <c r="I32" s="470"/>
      <c r="J32" s="219" t="s">
        <v>7</v>
      </c>
    </row>
    <row r="33" spans="1:10" ht="90" customHeight="1" x14ac:dyDescent="0.2">
      <c r="A33" s="17" t="str">
        <f>[3]Report!$A$5</f>
        <v>RSY_NIV5_0688 (CONVOYEUR SYNCHRO (I002D_D02))</v>
      </c>
      <c r="B33" s="275"/>
      <c r="C33" s="276"/>
      <c r="D33" s="276"/>
      <c r="E33" s="473" t="str">
        <f>[3]Report!$B$5</f>
        <v>0,17</v>
      </c>
      <c r="F33" s="474"/>
      <c r="G33" s="275" t="str">
        <f>[3]Report!$A$8</f>
        <v xml:space="preserve">Cellule hs </v>
      </c>
      <c r="H33" s="275"/>
      <c r="I33" s="275"/>
      <c r="J33" s="19"/>
    </row>
    <row r="34" spans="1:10" ht="51.75" customHeight="1" x14ac:dyDescent="0.2">
      <c r="A34" s="17" t="str">
        <f>[3]Report!$A$11</f>
        <v>MECA_RSY_NIV6_1065 (CHARIOT 2)</v>
      </c>
      <c r="B34" s="275"/>
      <c r="C34" s="276"/>
      <c r="D34" s="276"/>
      <c r="E34" s="473" t="str">
        <f>[3]Report!$B$11</f>
        <v>0,25</v>
      </c>
      <c r="F34" s="474" t="str">
        <f>[3]Report!$A$11</f>
        <v>MECA_RSY_NIV6_1065 (CHARIOT 2)</v>
      </c>
      <c r="G34" s="275" t="str">
        <f>[3]Report!$A$14</f>
        <v>moteur hs . changement ok</v>
      </c>
      <c r="H34" s="275" t="str">
        <f>[3]Report!$A$11</f>
        <v>MECA_RSY_NIV6_1065 (CHARIOT 2)</v>
      </c>
      <c r="I34" s="275" t="str">
        <f>[3]Report!$A$11</f>
        <v>MECA_RSY_NIV6_1065 (CHARIOT 2)</v>
      </c>
      <c r="J34" s="19"/>
    </row>
    <row r="35" spans="1:10" ht="51.75" customHeight="1" x14ac:dyDescent="0.2">
      <c r="A35" s="17" t="str">
        <f>[3]Report!$A$17</f>
        <v>RSY_NIV4_0068 (CHUTE S249R)</v>
      </c>
      <c r="B35" s="275"/>
      <c r="C35" s="276"/>
      <c r="D35" s="276"/>
      <c r="E35" s="473" t="str">
        <f>[3]Report!$B$17</f>
        <v>0,50</v>
      </c>
      <c r="F35" s="474" t="str">
        <f>[3]Report!$A$17</f>
        <v>RSY_NIV4_0068 (CHUTE S249R)</v>
      </c>
      <c r="G35" s="275" t="str">
        <f>[3]Report!$A$20</f>
        <v xml:space="preserve">reprise reglage cellule </v>
      </c>
      <c r="H35" s="275" t="str">
        <f>[3]Report!$A$17</f>
        <v>RSY_NIV4_0068 (CHUTE S249R)</v>
      </c>
      <c r="I35" s="275" t="str">
        <f>[3]Report!$A$17</f>
        <v>RSY_NIV4_0068 (CHUTE S249R)</v>
      </c>
      <c r="J35" s="19"/>
    </row>
    <row r="36" spans="1:10" x14ac:dyDescent="0.2">
      <c r="A36" s="17" t="str">
        <f>[3]Report!$A$23</f>
        <v>0,92</v>
      </c>
      <c r="B36" s="275"/>
      <c r="C36" s="276"/>
      <c r="D36" s="276"/>
      <c r="E36" s="473">
        <f>[3]Report!$B$23</f>
        <v>0</v>
      </c>
      <c r="F36" s="474" t="str">
        <f>[3]Report!$A$23</f>
        <v>0,92</v>
      </c>
      <c r="G36" s="275">
        <f>[3]Report!$A$26</f>
        <v>0</v>
      </c>
      <c r="H36" s="275" t="e">
        <f>[3]Report!#REF!</f>
        <v>#REF!</v>
      </c>
      <c r="I36" s="275" t="e">
        <f>[3]Report!#REF!</f>
        <v>#REF!</v>
      </c>
      <c r="J36" s="19"/>
    </row>
    <row r="37" spans="1:10" x14ac:dyDescent="0.2">
      <c r="A37" s="17">
        <f>[3]Report!$A$29</f>
        <v>0</v>
      </c>
      <c r="B37" s="275"/>
      <c r="C37" s="276"/>
      <c r="D37" s="276"/>
      <c r="E37" s="473">
        <f>[3]Report!$B$29</f>
        <v>0</v>
      </c>
      <c r="F37" s="474">
        <f>[3]Report!$A$29</f>
        <v>0</v>
      </c>
      <c r="G37" s="275">
        <f>[3]Report!$A$32</f>
        <v>0</v>
      </c>
      <c r="H37" s="275" t="str">
        <f>[3]Report!$A$24</f>
        <v>Mister Maint Fusion</v>
      </c>
      <c r="I37" s="275" t="str">
        <f>[3]Report!$A$24</f>
        <v>Mister Maint Fusion</v>
      </c>
      <c r="J37" s="19"/>
    </row>
    <row r="38" spans="1:10" x14ac:dyDescent="0.2">
      <c r="A38" s="17">
        <f>[3]Report!$A$35</f>
        <v>0</v>
      </c>
      <c r="B38" s="275"/>
      <c r="C38" s="276"/>
      <c r="D38" s="276"/>
      <c r="E38" s="473">
        <f>[3]Report!$B$35</f>
        <v>0</v>
      </c>
      <c r="F38" s="474">
        <f>[3]Report!$A$35</f>
        <v>0</v>
      </c>
      <c r="G38" s="275">
        <f>[3]Report!$A$38</f>
        <v>0</v>
      </c>
      <c r="H38" s="275">
        <f>[3]Report!$A$30</f>
        <v>0</v>
      </c>
      <c r="I38" s="275">
        <f>[3]Report!$A$30</f>
        <v>0</v>
      </c>
      <c r="J38" s="19"/>
    </row>
    <row r="39" spans="1:10" x14ac:dyDescent="0.2">
      <c r="A39" s="17">
        <f>[3]Report!$A$41</f>
        <v>0</v>
      </c>
      <c r="B39" s="275"/>
      <c r="C39" s="276"/>
      <c r="D39" s="276"/>
      <c r="E39" s="473">
        <f>[3]Report!$B$41</f>
        <v>0</v>
      </c>
      <c r="F39" s="474">
        <f>[3]Report!$A$41</f>
        <v>0</v>
      </c>
      <c r="G39" s="275">
        <f>[3]Report!$A$44</f>
        <v>0</v>
      </c>
      <c r="H39" s="275">
        <f>[3]Report!$A$36</f>
        <v>0</v>
      </c>
      <c r="I39" s="275">
        <f>[3]Report!$A$36</f>
        <v>0</v>
      </c>
      <c r="J39" s="19"/>
    </row>
    <row r="40" spans="1:10" x14ac:dyDescent="0.2">
      <c r="A40" s="17">
        <f>[3]Report!$A$47</f>
        <v>0</v>
      </c>
      <c r="B40" s="275"/>
      <c r="C40" s="276"/>
      <c r="D40" s="276"/>
      <c r="E40" s="473">
        <f>[3]Report!$B$47</f>
        <v>0</v>
      </c>
      <c r="F40" s="474">
        <f>[3]Report!$A$47</f>
        <v>0</v>
      </c>
      <c r="G40" s="275">
        <f>[3]Report!$A$50</f>
        <v>0</v>
      </c>
      <c r="H40" s="275">
        <f>[3]Report!$A$42</f>
        <v>0</v>
      </c>
      <c r="I40" s="275">
        <f>[3]Report!$A$42</f>
        <v>0</v>
      </c>
      <c r="J40" s="19"/>
    </row>
    <row r="41" spans="1:10" x14ac:dyDescent="0.2">
      <c r="A41" s="17">
        <f>[3]Report!$A$53</f>
        <v>0</v>
      </c>
      <c r="B41" s="275"/>
      <c r="C41" s="276"/>
      <c r="D41" s="276"/>
      <c r="E41" s="473">
        <f>[3]Report!$B$53</f>
        <v>0</v>
      </c>
      <c r="F41" s="474">
        <f>[3]Report!$A$53</f>
        <v>0</v>
      </c>
      <c r="G41" s="275">
        <f>[3]Report!$A$56</f>
        <v>0</v>
      </c>
      <c r="H41" s="275">
        <f>[3]Report!$A$48</f>
        <v>0</v>
      </c>
      <c r="I41" s="275">
        <f>[3]Report!$A$48</f>
        <v>0</v>
      </c>
      <c r="J41" s="19"/>
    </row>
    <row r="42" spans="1:10" x14ac:dyDescent="0.2">
      <c r="A42" s="17">
        <f>[3]Report!$A$59</f>
        <v>0</v>
      </c>
      <c r="B42" s="275"/>
      <c r="C42" s="276"/>
      <c r="D42" s="276"/>
      <c r="E42" s="473">
        <f>[3]Report!$B$59</f>
        <v>0</v>
      </c>
      <c r="F42" s="474">
        <f>[3]Report!$A$59</f>
        <v>0</v>
      </c>
      <c r="G42" s="275">
        <f>[3]Report!$A$62</f>
        <v>0</v>
      </c>
      <c r="H42" s="275">
        <f>[3]Report!$A$54</f>
        <v>0</v>
      </c>
      <c r="I42" s="275">
        <f>[3]Report!$A$54</f>
        <v>0</v>
      </c>
      <c r="J42" s="19"/>
    </row>
    <row r="43" spans="1:10" x14ac:dyDescent="0.2">
      <c r="A43" s="17">
        <f>[3]Report!$A$65</f>
        <v>0</v>
      </c>
      <c r="B43" s="275"/>
      <c r="C43" s="276"/>
      <c r="D43" s="276"/>
      <c r="E43" s="473">
        <f>[3]Report!$B$65</f>
        <v>0</v>
      </c>
      <c r="F43" s="474">
        <f>[3]Report!$A$65</f>
        <v>0</v>
      </c>
      <c r="G43" s="275">
        <f>[3]Report!$A$68</f>
        <v>0</v>
      </c>
      <c r="H43" s="275">
        <f>[3]Report!$A$60</f>
        <v>0</v>
      </c>
      <c r="I43" s="275">
        <f>[3]Report!$A$60</f>
        <v>0</v>
      </c>
      <c r="J43" s="19"/>
    </row>
    <row r="44" spans="1:10" x14ac:dyDescent="0.2">
      <c r="A44" s="17">
        <f>[3]Report!$A$71</f>
        <v>0</v>
      </c>
      <c r="B44" s="275"/>
      <c r="C44" s="276"/>
      <c r="D44" s="276"/>
      <c r="E44" s="473">
        <f>[3]Report!$B$71</f>
        <v>0</v>
      </c>
      <c r="F44" s="474">
        <f>[3]Report!$A$71</f>
        <v>0</v>
      </c>
      <c r="G44" s="275">
        <f>[3]Report!$A$74</f>
        <v>0</v>
      </c>
      <c r="H44" s="275">
        <f>[3]Report!$A$66</f>
        <v>0</v>
      </c>
      <c r="I44" s="275">
        <f>[3]Report!$A$66</f>
        <v>0</v>
      </c>
      <c r="J44" s="19"/>
    </row>
    <row r="45" spans="1:10" ht="13.5" thickBot="1" x14ac:dyDescent="0.25">
      <c r="A45" s="264">
        <f>[3]Report!$A$77</f>
        <v>0</v>
      </c>
      <c r="B45" s="287"/>
      <c r="C45" s="288"/>
      <c r="D45" s="288"/>
      <c r="E45" s="473">
        <f>[3]Report!$B$77</f>
        <v>0</v>
      </c>
      <c r="F45" s="474">
        <f>[3]Report!$A$77</f>
        <v>0</v>
      </c>
      <c r="G45" s="287">
        <f>[3]Report!$A$80</f>
        <v>0</v>
      </c>
      <c r="H45" s="287">
        <f>[3]Report!$A$72</f>
        <v>0</v>
      </c>
      <c r="I45" s="287">
        <f>[3]Report!$A$72</f>
        <v>0</v>
      </c>
      <c r="J45" s="266"/>
    </row>
    <row r="46" spans="1:10" ht="15.75" customHeight="1" x14ac:dyDescent="0.2">
      <c r="A46" s="289"/>
      <c r="B46" s="289"/>
      <c r="C46" s="289"/>
      <c r="D46" s="289"/>
      <c r="E46" s="289"/>
      <c r="F46" s="289"/>
      <c r="G46" s="289"/>
      <c r="H46" s="289"/>
      <c r="I46" s="289"/>
    </row>
    <row r="47" spans="1:10" ht="20.25" x14ac:dyDescent="0.3">
      <c r="A47" s="9"/>
      <c r="B47" s="9"/>
      <c r="C47" s="2"/>
      <c r="D47" s="2"/>
      <c r="E47" s="2"/>
      <c r="F47" s="2"/>
      <c r="G47" s="2"/>
      <c r="H47" s="2"/>
      <c r="I47" s="2"/>
    </row>
    <row r="48" spans="1:10" ht="20.25" x14ac:dyDescent="0.3">
      <c r="A48" s="280" t="s">
        <v>8</v>
      </c>
      <c r="B48" s="280"/>
      <c r="C48" s="280"/>
      <c r="D48" s="280"/>
      <c r="E48" s="280"/>
      <c r="F48" s="280"/>
      <c r="G48" s="2"/>
      <c r="H48" s="2"/>
      <c r="I48" s="2"/>
    </row>
    <row r="49" spans="1:10" ht="15.75" x14ac:dyDescent="0.25">
      <c r="A49" s="1"/>
      <c r="B49" s="1"/>
      <c r="C49" s="2"/>
      <c r="D49" s="2"/>
      <c r="E49" s="2"/>
      <c r="F49" s="2"/>
      <c r="G49" s="2"/>
      <c r="H49" s="2"/>
      <c r="I49" s="2"/>
    </row>
    <row r="50" spans="1:10" ht="16.5" thickBot="1" x14ac:dyDescent="0.3">
      <c r="A50" s="1"/>
      <c r="B50" s="1"/>
      <c r="C50" s="2"/>
      <c r="D50" s="2"/>
      <c r="E50" s="2"/>
      <c r="F50" s="2"/>
      <c r="G50" s="2"/>
      <c r="H50" s="2"/>
      <c r="I50" s="2"/>
    </row>
    <row r="51" spans="1:10" ht="50.25" customHeight="1" thickBot="1" x14ac:dyDescent="0.25">
      <c r="A51" s="20" t="s">
        <v>9</v>
      </c>
      <c r="B51" s="290" t="s">
        <v>10</v>
      </c>
      <c r="C51" s="291"/>
      <c r="D51" s="290" t="s">
        <v>11</v>
      </c>
      <c r="E51" s="291"/>
      <c r="F51" s="290" t="s">
        <v>12</v>
      </c>
      <c r="G51" s="292"/>
      <c r="H51" s="290" t="s">
        <v>13</v>
      </c>
      <c r="I51" s="291"/>
    </row>
    <row r="52" spans="1:10" ht="15.75" thickBot="1" x14ac:dyDescent="0.3">
      <c r="A52" s="21" t="s">
        <v>14</v>
      </c>
      <c r="B52" s="293">
        <f>E7</f>
        <v>8428</v>
      </c>
      <c r="C52" s="294"/>
      <c r="D52" s="293">
        <f>F7</f>
        <v>234</v>
      </c>
      <c r="E52" s="294"/>
      <c r="F52" s="293">
        <f>G7</f>
        <v>0</v>
      </c>
      <c r="G52" s="295"/>
      <c r="H52" s="296">
        <f>H7</f>
        <v>0.97298545370584155</v>
      </c>
      <c r="I52" s="297"/>
    </row>
    <row r="53" spans="1:10" ht="15.75" thickBot="1" x14ac:dyDescent="0.3">
      <c r="A53" s="21" t="s">
        <v>15</v>
      </c>
      <c r="B53" s="293">
        <f>I7</f>
        <v>13391</v>
      </c>
      <c r="C53" s="294"/>
      <c r="D53" s="293">
        <f>J7</f>
        <v>349</v>
      </c>
      <c r="E53" s="294"/>
      <c r="F53" s="293">
        <f>K7</f>
        <v>0</v>
      </c>
      <c r="G53" s="295"/>
      <c r="H53" s="296">
        <f>L7</f>
        <v>0.9745997088791849</v>
      </c>
      <c r="I53" s="297"/>
    </row>
    <row r="54" spans="1:10" ht="15.75" thickBot="1" x14ac:dyDescent="0.3">
      <c r="A54" s="21" t="s">
        <v>16</v>
      </c>
      <c r="B54" s="293">
        <f>M7</f>
        <v>3653</v>
      </c>
      <c r="C54" s="294"/>
      <c r="D54" s="293">
        <f>N7</f>
        <v>94</v>
      </c>
      <c r="E54" s="294"/>
      <c r="F54" s="293">
        <f>O7</f>
        <v>0</v>
      </c>
      <c r="G54" s="295"/>
      <c r="H54" s="296">
        <f>P7</f>
        <v>0.97491326394448896</v>
      </c>
      <c r="I54" s="297"/>
    </row>
    <row r="55" spans="1:10" ht="15.75" thickBot="1" x14ac:dyDescent="0.3">
      <c r="A55" s="21" t="s">
        <v>17</v>
      </c>
      <c r="B55" s="293">
        <f>Q7</f>
        <v>6836</v>
      </c>
      <c r="C55" s="294"/>
      <c r="D55" s="293">
        <f>R7</f>
        <v>272</v>
      </c>
      <c r="E55" s="294"/>
      <c r="F55" s="293">
        <f>S7</f>
        <v>10</v>
      </c>
      <c r="G55" s="295"/>
      <c r="H55" s="296">
        <f>T7</f>
        <v>0.96038212981174487</v>
      </c>
      <c r="I55" s="297"/>
    </row>
    <row r="56" spans="1:10" ht="15.75" thickBot="1" x14ac:dyDescent="0.3">
      <c r="A56" s="21" t="s">
        <v>18</v>
      </c>
      <c r="B56" s="293">
        <f>U7</f>
        <v>29357</v>
      </c>
      <c r="C56" s="294"/>
      <c r="D56" s="293">
        <f>V7</f>
        <v>1082</v>
      </c>
      <c r="E56" s="294"/>
      <c r="F56" s="293">
        <f>W7</f>
        <v>17</v>
      </c>
      <c r="G56" s="294"/>
      <c r="H56" s="296">
        <f>X7</f>
        <v>0.96391515629104285</v>
      </c>
      <c r="I56" s="297"/>
    </row>
    <row r="57" spans="1:10" ht="15.75" thickBot="1" x14ac:dyDescent="0.3">
      <c r="A57" s="22" t="s">
        <v>19</v>
      </c>
      <c r="B57" s="298">
        <f>SUM(D14:E18)</f>
        <v>0</v>
      </c>
      <c r="C57" s="298"/>
      <c r="D57" s="298">
        <f>SUM(F14:G18)</f>
        <v>0</v>
      </c>
      <c r="E57" s="298"/>
      <c r="F57" s="298">
        <f>SUM(H14:I18)</f>
        <v>0</v>
      </c>
      <c r="G57" s="298"/>
      <c r="H57" s="296"/>
      <c r="I57" s="297"/>
    </row>
    <row r="58" spans="1:10" ht="15" x14ac:dyDescent="0.25">
      <c r="A58" s="23"/>
      <c r="B58" s="23"/>
      <c r="C58" s="23"/>
      <c r="D58" s="23"/>
      <c r="E58" s="23"/>
      <c r="F58" s="23"/>
      <c r="G58" s="23"/>
      <c r="H58" s="24"/>
      <c r="I58" s="2"/>
    </row>
    <row r="59" spans="1:10" ht="15" x14ac:dyDescent="0.25">
      <c r="A59" s="25" t="s">
        <v>20</v>
      </c>
      <c r="B59" s="23"/>
      <c r="C59" s="23"/>
      <c r="D59" s="23"/>
      <c r="E59" s="23"/>
      <c r="F59" s="23"/>
      <c r="G59" s="23"/>
      <c r="H59" s="24"/>
      <c r="I59" s="2"/>
    </row>
    <row r="60" spans="1:10" ht="15" x14ac:dyDescent="0.25">
      <c r="A60" s="25"/>
      <c r="B60" s="23"/>
      <c r="C60" s="23"/>
      <c r="D60" s="23"/>
      <c r="E60" s="23"/>
      <c r="F60" s="23"/>
      <c r="G60" s="23"/>
      <c r="H60" s="24"/>
      <c r="I60" s="2"/>
    </row>
    <row r="61" spans="1:10" ht="39" customHeight="1" x14ac:dyDescent="0.2">
      <c r="A61" s="299"/>
      <c r="B61" s="300"/>
      <c r="C61" s="300"/>
      <c r="D61" s="300"/>
      <c r="E61" s="300"/>
      <c r="F61" s="300"/>
      <c r="G61" s="300"/>
      <c r="H61" s="300"/>
      <c r="I61" s="300"/>
      <c r="J61" s="301"/>
    </row>
    <row r="62" spans="1:10" ht="39" customHeight="1" x14ac:dyDescent="0.2">
      <c r="A62" s="302"/>
      <c r="B62" s="303"/>
      <c r="C62" s="303"/>
      <c r="D62" s="303"/>
      <c r="E62" s="303"/>
      <c r="F62" s="303"/>
      <c r="G62" s="303"/>
      <c r="H62" s="303"/>
      <c r="I62" s="303"/>
      <c r="J62" s="304"/>
    </row>
    <row r="63" spans="1:10" ht="26.25" customHeight="1" x14ac:dyDescent="0.2">
      <c r="A63" s="305"/>
      <c r="B63" s="306"/>
      <c r="C63" s="306"/>
      <c r="D63" s="306"/>
      <c r="E63" s="306"/>
      <c r="F63" s="306"/>
      <c r="G63" s="306"/>
      <c r="H63" s="306"/>
      <c r="I63" s="306"/>
      <c r="J63" s="307"/>
    </row>
    <row r="64" spans="1:10" ht="15.75" x14ac:dyDescent="0.25">
      <c r="A64" s="1"/>
      <c r="B64" s="1"/>
      <c r="C64" s="2"/>
      <c r="D64" s="2"/>
      <c r="E64" s="2"/>
      <c r="F64" s="2"/>
      <c r="G64" s="2"/>
      <c r="H64" s="2"/>
      <c r="I64" s="2"/>
    </row>
    <row r="65" spans="1:11" ht="20.25" x14ac:dyDescent="0.3">
      <c r="A65" s="280" t="s">
        <v>21</v>
      </c>
      <c r="B65" s="280"/>
      <c r="C65" s="280"/>
      <c r="D65" s="280"/>
      <c r="E65" s="280"/>
      <c r="F65" s="2"/>
      <c r="G65" s="2"/>
      <c r="H65" s="2"/>
      <c r="I65" s="2"/>
    </row>
    <row r="66" spans="1:11" ht="16.5" thickBot="1" x14ac:dyDescent="0.3">
      <c r="A66" s="1"/>
      <c r="B66" s="1"/>
      <c r="C66" s="2"/>
      <c r="D66" s="2"/>
      <c r="E66" s="2"/>
      <c r="F66" s="26"/>
      <c r="G66" s="2"/>
      <c r="H66" s="2"/>
      <c r="I66" s="2"/>
    </row>
    <row r="67" spans="1:11" ht="12.75" customHeight="1" x14ac:dyDescent="0.2">
      <c r="A67" s="308" t="s">
        <v>22</v>
      </c>
      <c r="B67" s="310" t="s">
        <v>23</v>
      </c>
      <c r="C67" s="312" t="s">
        <v>881</v>
      </c>
      <c r="D67" s="314" t="s">
        <v>24</v>
      </c>
      <c r="E67" s="315"/>
      <c r="F67" s="314" t="s">
        <v>25</v>
      </c>
      <c r="G67" s="315"/>
      <c r="H67" s="318" t="s">
        <v>26</v>
      </c>
    </row>
    <row r="68" spans="1:11" ht="13.5" customHeight="1" thickBot="1" x14ac:dyDescent="0.25">
      <c r="A68" s="309"/>
      <c r="B68" s="311"/>
      <c r="C68" s="313"/>
      <c r="D68" s="316"/>
      <c r="E68" s="317"/>
      <c r="F68" s="316"/>
      <c r="G68" s="317"/>
      <c r="H68" s="319"/>
    </row>
    <row r="69" spans="1:11" ht="22.5" customHeight="1" thickBot="1" x14ac:dyDescent="0.25">
      <c r="A69" s="27" t="s">
        <v>27</v>
      </c>
      <c r="B69" s="28">
        <f>'Pondération journalier'!P11</f>
        <v>0</v>
      </c>
      <c r="C69" s="242">
        <f>'Pondération journalier'!Q11/24</f>
        <v>0</v>
      </c>
      <c r="D69" s="320">
        <f ca="1">'Pondération journalier'!N29</f>
        <v>1</v>
      </c>
      <c r="E69" s="321"/>
      <c r="F69" s="320">
        <f>'Pondération journalier'!N19</f>
        <v>1</v>
      </c>
      <c r="G69" s="321"/>
      <c r="H69" s="243" t="s">
        <v>28</v>
      </c>
    </row>
    <row r="70" spans="1:11" ht="21.75" customHeight="1" thickBot="1" x14ac:dyDescent="0.25">
      <c r="A70" s="27" t="s">
        <v>29</v>
      </c>
      <c r="B70" s="28">
        <f>'Pondération journalier'!P12</f>
        <v>0</v>
      </c>
      <c r="C70" s="242">
        <f>'Pondération journalier'!Q12/24</f>
        <v>0</v>
      </c>
      <c r="D70" s="320">
        <f ca="1">'Pondération journalier'!N30</f>
        <v>1</v>
      </c>
      <c r="E70" s="321"/>
      <c r="F70" s="320">
        <f ca="1">'Pondération journalier'!N20</f>
        <v>1</v>
      </c>
      <c r="G70" s="321"/>
      <c r="H70" s="244" t="s">
        <v>30</v>
      </c>
    </row>
    <row r="71" spans="1:11" ht="22.5" customHeight="1" thickBot="1" x14ac:dyDescent="0.25">
      <c r="A71" s="27" t="s">
        <v>31</v>
      </c>
      <c r="B71" s="28">
        <f>'Pondération journalier'!P13</f>
        <v>0</v>
      </c>
      <c r="C71" s="242">
        <f>'Pondération journalier'!Q13/24</f>
        <v>0</v>
      </c>
      <c r="D71" s="320">
        <f ca="1">'Pondération journalier'!N31</f>
        <v>1</v>
      </c>
      <c r="E71" s="321"/>
      <c r="F71" s="320">
        <f>'Pondération journalier'!N21</f>
        <v>1</v>
      </c>
      <c r="G71" s="321"/>
      <c r="H71" s="244" t="s">
        <v>32</v>
      </c>
      <c r="K71" s="33" t="s">
        <v>33</v>
      </c>
    </row>
    <row r="72" spans="1:11" ht="21.75" customHeight="1" thickBot="1" x14ac:dyDescent="0.25">
      <c r="A72" s="34" t="s">
        <v>34</v>
      </c>
      <c r="B72" s="28">
        <f>'Pondération journalier'!P19</f>
        <v>0</v>
      </c>
      <c r="C72" s="242">
        <f>'Pondération journalier'!Q19/24</f>
        <v>0</v>
      </c>
      <c r="D72" s="320">
        <f>'Pondération journalier'!N32</f>
        <v>1</v>
      </c>
      <c r="E72" s="321"/>
      <c r="F72" s="320">
        <f ca="1">'Pondération journalier'!N22</f>
        <v>1</v>
      </c>
      <c r="G72" s="321"/>
      <c r="H72" s="244" t="s">
        <v>882</v>
      </c>
    </row>
    <row r="73" spans="1:11" ht="26.25" thickBot="1" x14ac:dyDescent="0.25">
      <c r="A73" s="34" t="s">
        <v>36</v>
      </c>
      <c r="B73" s="28">
        <f>'Pondération journalier'!P20</f>
        <v>0</v>
      </c>
      <c r="C73" s="242">
        <f>'Pondération journalier'!Q20/24</f>
        <v>0</v>
      </c>
      <c r="D73" s="320">
        <f>'Pondération journalier'!N33</f>
        <v>1</v>
      </c>
      <c r="E73" s="321"/>
      <c r="F73" s="320">
        <f ca="1">'Pondération journalier'!N23</f>
        <v>1</v>
      </c>
      <c r="G73" s="321"/>
      <c r="H73" s="244" t="s">
        <v>882</v>
      </c>
    </row>
    <row r="74" spans="1:11" ht="26.25" customHeight="1" thickBot="1" x14ac:dyDescent="0.25">
      <c r="A74" s="34" t="s">
        <v>37</v>
      </c>
      <c r="B74" s="28">
        <f>'Pondération journalier'!P21</f>
        <v>0</v>
      </c>
      <c r="C74" s="242">
        <f>'Pondération journalier'!Q21/24</f>
        <v>0</v>
      </c>
      <c r="D74" s="320">
        <f>'Pondération journalier'!N34</f>
        <v>1</v>
      </c>
      <c r="E74" s="321"/>
      <c r="F74" s="320">
        <f ca="1">'Pondération journalier'!N24</f>
        <v>1</v>
      </c>
      <c r="G74" s="321"/>
      <c r="H74" s="35" t="s">
        <v>883</v>
      </c>
    </row>
    <row r="75" spans="1:11" ht="26.25" thickBot="1" x14ac:dyDescent="0.25">
      <c r="A75" s="34" t="s">
        <v>39</v>
      </c>
      <c r="B75" s="28">
        <f>'Pondération journalier'!P22</f>
        <v>0</v>
      </c>
      <c r="C75" s="242">
        <f>'Pondération journalier'!Q22/24</f>
        <v>0</v>
      </c>
      <c r="D75" s="320">
        <f>'Pondération journalier'!N35</f>
        <v>1</v>
      </c>
      <c r="E75" s="321"/>
      <c r="F75" s="320">
        <f ca="1">'Pondération journalier'!N25</f>
        <v>1</v>
      </c>
      <c r="G75" s="321"/>
      <c r="H75" s="35" t="s">
        <v>883</v>
      </c>
    </row>
    <row r="76" spans="1:11" x14ac:dyDescent="0.2">
      <c r="A76" s="2"/>
      <c r="B76" s="2"/>
      <c r="C76" s="2"/>
      <c r="F76" s="2"/>
      <c r="G76" s="2"/>
      <c r="H76" s="2"/>
      <c r="I76" s="2"/>
    </row>
    <row r="77" spans="1:11" ht="15" x14ac:dyDescent="0.25">
      <c r="A77" s="25" t="s">
        <v>20</v>
      </c>
      <c r="B77" s="2"/>
      <c r="C77" s="2"/>
      <c r="D77" s="2"/>
      <c r="E77" s="2"/>
      <c r="F77" s="2"/>
      <c r="G77" s="2"/>
      <c r="H77" s="2"/>
      <c r="I77" s="2"/>
    </row>
    <row r="78" spans="1:11" ht="12.75" customHeight="1" x14ac:dyDescent="0.2"/>
    <row r="79" spans="1:11" ht="12.75" customHeight="1" x14ac:dyDescent="0.2">
      <c r="A79" s="322"/>
      <c r="B79" s="323"/>
      <c r="C79" s="323"/>
      <c r="D79" s="323"/>
      <c r="E79" s="323"/>
      <c r="F79" s="323"/>
      <c r="G79" s="323"/>
      <c r="H79" s="323"/>
      <c r="I79" s="323"/>
      <c r="J79" s="324"/>
    </row>
    <row r="80" spans="1:11" ht="12.75" customHeight="1" x14ac:dyDescent="0.2">
      <c r="A80" s="325"/>
      <c r="B80" s="326"/>
      <c r="C80" s="326"/>
      <c r="D80" s="326"/>
      <c r="E80" s="326"/>
      <c r="F80" s="326"/>
      <c r="G80" s="326"/>
      <c r="H80" s="326"/>
      <c r="I80" s="326"/>
      <c r="J80" s="327"/>
    </row>
    <row r="81" spans="1:10" ht="12.75" customHeight="1" x14ac:dyDescent="0.2">
      <c r="A81" s="325"/>
      <c r="B81" s="326"/>
      <c r="C81" s="326"/>
      <c r="D81" s="326"/>
      <c r="E81" s="326"/>
      <c r="F81" s="326"/>
      <c r="G81" s="326"/>
      <c r="H81" s="326"/>
      <c r="I81" s="326"/>
      <c r="J81" s="327"/>
    </row>
    <row r="82" spans="1:10" ht="12.75" customHeight="1" x14ac:dyDescent="0.2">
      <c r="A82" s="328"/>
      <c r="B82" s="329"/>
      <c r="C82" s="329"/>
      <c r="D82" s="329"/>
      <c r="E82" s="329"/>
      <c r="F82" s="329"/>
      <c r="G82" s="329"/>
      <c r="H82" s="329"/>
      <c r="I82" s="329"/>
      <c r="J82" s="330"/>
    </row>
    <row r="83" spans="1:10" ht="15" x14ac:dyDescent="0.2">
      <c r="A83" s="7"/>
      <c r="B83" s="7"/>
      <c r="C83" s="7"/>
      <c r="D83" s="7"/>
      <c r="E83" s="7"/>
      <c r="F83" s="7"/>
      <c r="G83" s="7"/>
      <c r="H83" s="7"/>
      <c r="I83" s="7"/>
    </row>
  </sheetData>
  <mergeCells count="112">
    <mergeCell ref="D75:E75"/>
    <mergeCell ref="F75:G75"/>
    <mergeCell ref="A79:J82"/>
    <mergeCell ref="D72:E72"/>
    <mergeCell ref="F72:G72"/>
    <mergeCell ref="D73:E73"/>
    <mergeCell ref="F73:G73"/>
    <mergeCell ref="D74:E74"/>
    <mergeCell ref="F74:G74"/>
    <mergeCell ref="D69:E69"/>
    <mergeCell ref="F69:G69"/>
    <mergeCell ref="D70:E70"/>
    <mergeCell ref="F70:G70"/>
    <mergeCell ref="D71:E71"/>
    <mergeCell ref="F71:G71"/>
    <mergeCell ref="A61:J63"/>
    <mergeCell ref="A65:E65"/>
    <mergeCell ref="A67:A68"/>
    <mergeCell ref="B67:B68"/>
    <mergeCell ref="C67:C68"/>
    <mergeCell ref="D67:E68"/>
    <mergeCell ref="F67:G68"/>
    <mergeCell ref="H67:H68"/>
    <mergeCell ref="B56:C56"/>
    <mergeCell ref="D56:E56"/>
    <mergeCell ref="F56:G56"/>
    <mergeCell ref="H56:I56"/>
    <mergeCell ref="B57:C57"/>
    <mergeCell ref="D57:E57"/>
    <mergeCell ref="F57:G57"/>
    <mergeCell ref="H57:I57"/>
    <mergeCell ref="B54:C54"/>
    <mergeCell ref="D54:E54"/>
    <mergeCell ref="F54:G54"/>
    <mergeCell ref="H54:I54"/>
    <mergeCell ref="B55:C55"/>
    <mergeCell ref="D55:E55"/>
    <mergeCell ref="F55:G55"/>
    <mergeCell ref="H55:I55"/>
    <mergeCell ref="B52:C52"/>
    <mergeCell ref="D52:E52"/>
    <mergeCell ref="F52:G52"/>
    <mergeCell ref="H52:I52"/>
    <mergeCell ref="B53:C53"/>
    <mergeCell ref="D53:E53"/>
    <mergeCell ref="F53:G53"/>
    <mergeCell ref="H53:I53"/>
    <mergeCell ref="B45:D45"/>
    <mergeCell ref="G45:I45"/>
    <mergeCell ref="A46:I46"/>
    <mergeCell ref="A48:F48"/>
    <mergeCell ref="B51:C51"/>
    <mergeCell ref="D51:E51"/>
    <mergeCell ref="F51:G51"/>
    <mergeCell ref="H51:I51"/>
    <mergeCell ref="E45:F45"/>
    <mergeCell ref="B42:D42"/>
    <mergeCell ref="G42:I42"/>
    <mergeCell ref="B43:D43"/>
    <mergeCell ref="G43:I43"/>
    <mergeCell ref="B44:D44"/>
    <mergeCell ref="G44:I44"/>
    <mergeCell ref="E42:F42"/>
    <mergeCell ref="E43:F43"/>
    <mergeCell ref="E44:F44"/>
    <mergeCell ref="B39:D39"/>
    <mergeCell ref="G39:I39"/>
    <mergeCell ref="B40:D40"/>
    <mergeCell ref="G40:I40"/>
    <mergeCell ref="B41:D41"/>
    <mergeCell ref="G41:I41"/>
    <mergeCell ref="E39:F39"/>
    <mergeCell ref="E40:F40"/>
    <mergeCell ref="E41:F41"/>
    <mergeCell ref="B36:D36"/>
    <mergeCell ref="G36:I36"/>
    <mergeCell ref="B37:D37"/>
    <mergeCell ref="G37:I37"/>
    <mergeCell ref="B38:D38"/>
    <mergeCell ref="G38:I38"/>
    <mergeCell ref="E36:F36"/>
    <mergeCell ref="E37:F37"/>
    <mergeCell ref="E38:F38"/>
    <mergeCell ref="B33:D33"/>
    <mergeCell ref="G33:I33"/>
    <mergeCell ref="B34:D34"/>
    <mergeCell ref="G34:I34"/>
    <mergeCell ref="B35:D35"/>
    <mergeCell ref="G35:I35"/>
    <mergeCell ref="E33:F33"/>
    <mergeCell ref="E34:F34"/>
    <mergeCell ref="E35:F35"/>
    <mergeCell ref="AT5:AV5"/>
    <mergeCell ref="BA5:BE5"/>
    <mergeCell ref="BF5:BL5"/>
    <mergeCell ref="A28:I28"/>
    <mergeCell ref="A29:E29"/>
    <mergeCell ref="B32:D32"/>
    <mergeCell ref="G32:I32"/>
    <mergeCell ref="AB5:AD5"/>
    <mergeCell ref="AE5:AG5"/>
    <mergeCell ref="AH5:AJ5"/>
    <mergeCell ref="E32:F32"/>
    <mergeCell ref="AK5:AM5"/>
    <mergeCell ref="AN5:AP5"/>
    <mergeCell ref="AQ5:AS5"/>
    <mergeCell ref="E5:H5"/>
    <mergeCell ref="I5:L5"/>
    <mergeCell ref="M5:P5"/>
    <mergeCell ref="Q5:T5"/>
    <mergeCell ref="U5:X5"/>
    <mergeCell ref="Y5:AA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RapportpourClient</vt:lpstr>
      <vt:lpstr>Journalier</vt:lpstr>
      <vt:lpstr>Pondération journalier</vt:lpstr>
      <vt:lpstr>Rex</vt:lpstr>
      <vt:lpstr>RapportpourClient!Zone_d_impression</vt:lpstr>
    </vt:vector>
  </TitlesOfParts>
  <Company>VINCI Energies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Administrator</cp:lastModifiedBy>
  <dcterms:created xsi:type="dcterms:W3CDTF">2016-12-22T16:22:36Z</dcterms:created>
  <dcterms:modified xsi:type="dcterms:W3CDTF">2017-03-06T10:25:08Z</dcterms:modified>
</cp:coreProperties>
</file>