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3040" windowHeight="9390" tabRatio="753" activeTab="1"/>
  </bookViews>
  <sheets>
    <sheet name="Classement test" sheetId="8" r:id="rId1"/>
    <sheet name="Classement" sheetId="9" r:id="rId2"/>
    <sheet name="Tournois" sheetId="4" r:id="rId3"/>
    <sheet name="S05 Chaussette TC" sheetId="10" r:id="rId4"/>
    <sheet name="S50 Cagouille TC" sheetId="3" r:id="rId5"/>
    <sheet name="S44 Pantoufle TC" sheetId="1" r:id="rId6"/>
    <sheet name="S44 Raclette TC" sheetId="5" r:id="rId7"/>
    <sheet name="Barême montant" sheetId="11" r:id="rId8"/>
  </sheets>
  <definedNames>
    <definedName name="_xlnm._FilterDatabase" localSheetId="2" hidden="1">Tournois!$B$2:$H$6</definedName>
    <definedName name="_xlnm.Print_Area" localSheetId="1">Classement!$A$1:$H$14</definedName>
    <definedName name="_xlnm.Print_Area" localSheetId="2">Tournois!$A$2:$Z$18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0" i="9"/>
  <c r="C19"/>
  <c r="C15"/>
  <c r="C14"/>
  <c r="C13"/>
  <c r="C12"/>
  <c r="C10"/>
  <c r="C9"/>
  <c r="C8"/>
  <c r="C7"/>
  <c r="C5"/>
  <c r="C11"/>
  <c r="C4"/>
  <c r="C3"/>
  <c r="C17"/>
  <c r="C18"/>
  <c r="C6"/>
  <c r="C2"/>
  <c r="C16"/>
  <c r="A22" i="5" l="1"/>
  <c r="C22" s="1"/>
  <c r="A13" i="1"/>
  <c r="A17" i="3"/>
  <c r="A22" i="10"/>
  <c r="E16" i="4"/>
  <c r="A12" i="1" l="1"/>
  <c r="C13"/>
  <c r="A16" i="3"/>
  <c r="C17"/>
  <c r="A21" i="10"/>
  <c r="C22"/>
  <c r="A21" i="5"/>
  <c r="D16" i="4"/>
  <c r="G16"/>
  <c r="A11" i="1" l="1"/>
  <c r="C12"/>
  <c r="A20" i="5"/>
  <c r="C21"/>
  <c r="A15" i="3"/>
  <c r="C16"/>
  <c r="A20" i="10"/>
  <c r="C21"/>
  <c r="I16" i="4"/>
  <c r="F16"/>
  <c r="A14" i="3" l="1"/>
  <c r="C15"/>
  <c r="A10" i="1"/>
  <c r="C11"/>
  <c r="A19" i="5"/>
  <c r="C20"/>
  <c r="A19" i="10"/>
  <c r="C20"/>
  <c r="K16" i="4"/>
  <c r="H16"/>
  <c r="A18" i="5" l="1"/>
  <c r="C19"/>
  <c r="A9" i="1"/>
  <c r="C10"/>
  <c r="A18" i="10"/>
  <c r="C19"/>
  <c r="A13" i="3"/>
  <c r="C14"/>
  <c r="M16" i="4"/>
  <c r="J16"/>
  <c r="D19" i="11"/>
  <c r="D20"/>
  <c r="C18"/>
  <c r="A17" i="5" l="1"/>
  <c r="C18"/>
  <c r="A17" i="10"/>
  <c r="C18"/>
  <c r="A12" i="3"/>
  <c r="C13"/>
  <c r="A8" i="1"/>
  <c r="C9"/>
  <c r="O16" i="4"/>
  <c r="L16"/>
  <c r="D18" i="11"/>
  <c r="C17"/>
  <c r="A16" i="5" l="1"/>
  <c r="C17"/>
  <c r="A7" i="1"/>
  <c r="C8"/>
  <c r="A16" i="10"/>
  <c r="C17"/>
  <c r="A11" i="3"/>
  <c r="C12"/>
  <c r="N16" i="4"/>
  <c r="Q16"/>
  <c r="C16" i="11"/>
  <c r="D17"/>
  <c r="A15" i="5" l="1"/>
  <c r="C16"/>
  <c r="A15" i="10"/>
  <c r="C16"/>
  <c r="A10" i="3"/>
  <c r="C11"/>
  <c r="A6" i="1"/>
  <c r="C7"/>
  <c r="S16" i="4"/>
  <c r="P16"/>
  <c r="D16" i="11"/>
  <c r="C15"/>
  <c r="A14" i="5" l="1"/>
  <c r="C15"/>
  <c r="A14" i="10"/>
  <c r="C15"/>
  <c r="A9" i="3"/>
  <c r="C10"/>
  <c r="R16" i="4"/>
  <c r="U16"/>
  <c r="C14" i="11"/>
  <c r="D15"/>
  <c r="D43" i="4"/>
  <c r="E43" s="1"/>
  <c r="F43" s="1"/>
  <c r="G43" s="1"/>
  <c r="H43" s="1"/>
  <c r="I43" s="1"/>
  <c r="J43" s="1"/>
  <c r="K43" s="1"/>
  <c r="L43" s="1"/>
  <c r="M43" s="1"/>
  <c r="M41"/>
  <c r="L41"/>
  <c r="K41"/>
  <c r="J41"/>
  <c r="I41"/>
  <c r="H41"/>
  <c r="G41"/>
  <c r="F41"/>
  <c r="E41"/>
  <c r="D41"/>
  <c r="D39"/>
  <c r="E39" s="1"/>
  <c r="F39" s="1"/>
  <c r="G39" s="1"/>
  <c r="H39" s="1"/>
  <c r="I39" s="1"/>
  <c r="J39" s="1"/>
  <c r="K39" s="1"/>
  <c r="L39" s="1"/>
  <c r="M39" s="1"/>
  <c r="M37"/>
  <c r="L37"/>
  <c r="K37"/>
  <c r="J37"/>
  <c r="I37"/>
  <c r="H37"/>
  <c r="G37"/>
  <c r="F37"/>
  <c r="E37"/>
  <c r="D37"/>
  <c r="D35"/>
  <c r="E35" s="1"/>
  <c r="F35" s="1"/>
  <c r="G35" s="1"/>
  <c r="H35" s="1"/>
  <c r="I35" s="1"/>
  <c r="J35" s="1"/>
  <c r="K35" s="1"/>
  <c r="L35" s="1"/>
  <c r="M35" s="1"/>
  <c r="M33"/>
  <c r="L33"/>
  <c r="K33"/>
  <c r="J33"/>
  <c r="I33"/>
  <c r="H33"/>
  <c r="G33"/>
  <c r="F33"/>
  <c r="E33"/>
  <c r="D33"/>
  <c r="F31"/>
  <c r="G31" s="1"/>
  <c r="H31" s="1"/>
  <c r="I31" s="1"/>
  <c r="J31" s="1"/>
  <c r="K31" s="1"/>
  <c r="L31" s="1"/>
  <c r="M31" s="1"/>
  <c r="N31" s="1"/>
  <c r="O31" s="1"/>
  <c r="P31" s="1"/>
  <c r="Q31" s="1"/>
  <c r="R31" s="1"/>
  <c r="S31" s="1"/>
  <c r="E30"/>
  <c r="D29"/>
  <c r="Q27"/>
  <c r="P27"/>
  <c r="O27"/>
  <c r="N27"/>
  <c r="M27"/>
  <c r="L27"/>
  <c r="K27"/>
  <c r="J27"/>
  <c r="I27"/>
  <c r="H27"/>
  <c r="G27"/>
  <c r="F27"/>
  <c r="E27"/>
  <c r="D27"/>
  <c r="A8" i="3" l="1"/>
  <c r="C9"/>
  <c r="A13" i="10"/>
  <c r="C14"/>
  <c r="A13" i="5"/>
  <c r="C14"/>
  <c r="W16" i="4"/>
  <c r="T16"/>
  <c r="F30"/>
  <c r="G30" s="1"/>
  <c r="H30" s="1"/>
  <c r="C13" i="11"/>
  <c r="D14"/>
  <c r="E29" i="4"/>
  <c r="I30"/>
  <c r="J30" s="1"/>
  <c r="K30" s="1"/>
  <c r="L30" s="1"/>
  <c r="M30" s="1"/>
  <c r="N30" s="1"/>
  <c r="O30" s="1"/>
  <c r="P30" s="1"/>
  <c r="Q30" s="1"/>
  <c r="R30" s="1"/>
  <c r="S30" s="1"/>
  <c r="A7" i="3" l="1"/>
  <c r="C8"/>
  <c r="A12" i="10"/>
  <c r="C13"/>
  <c r="A12" i="5"/>
  <c r="C13"/>
  <c r="V16" i="4"/>
  <c r="Y16"/>
  <c r="F29"/>
  <c r="G29" s="1"/>
  <c r="H29" s="1"/>
  <c r="I29" s="1"/>
  <c r="J29" s="1"/>
  <c r="K29" s="1"/>
  <c r="L29" s="1"/>
  <c r="M29" s="1"/>
  <c r="N29" s="1"/>
  <c r="O29" s="1"/>
  <c r="P29" s="1"/>
  <c r="Q29" s="1"/>
  <c r="R29" s="1"/>
  <c r="S29" s="1"/>
  <c r="C12" i="11"/>
  <c r="D13"/>
  <c r="L21" i="4"/>
  <c r="A11" i="10" l="1"/>
  <c r="C12"/>
  <c r="A6" i="3"/>
  <c r="C7"/>
  <c r="A11" i="5"/>
  <c r="C12"/>
  <c r="X16" i="4"/>
  <c r="AA16"/>
  <c r="C11" i="11"/>
  <c r="D12"/>
  <c r="E21" i="4"/>
  <c r="F21"/>
  <c r="G21"/>
  <c r="H21"/>
  <c r="I21"/>
  <c r="J21"/>
  <c r="K21"/>
  <c r="M21"/>
  <c r="N21"/>
  <c r="O21"/>
  <c r="P21"/>
  <c r="Q21"/>
  <c r="D21"/>
  <c r="D23"/>
  <c r="E24"/>
  <c r="F25"/>
  <c r="G25" s="1"/>
  <c r="H25" s="1"/>
  <c r="I25" s="1"/>
  <c r="J25" s="1"/>
  <c r="K25" s="1"/>
  <c r="L25" s="1"/>
  <c r="M25" s="1"/>
  <c r="N25" s="1"/>
  <c r="O25" s="1"/>
  <c r="P25" s="1"/>
  <c r="Q25" s="1"/>
  <c r="R25" s="1"/>
  <c r="S25" s="1"/>
  <c r="A10" i="5" l="1"/>
  <c r="C11"/>
  <c r="A10" i="10"/>
  <c r="C11"/>
  <c r="AC16" i="4"/>
  <c r="Z16"/>
  <c r="C10" i="11"/>
  <c r="D11"/>
  <c r="F24" i="4"/>
  <c r="G24" s="1"/>
  <c r="H24" s="1"/>
  <c r="I24" s="1"/>
  <c r="J24" s="1"/>
  <c r="K24" s="1"/>
  <c r="L24" s="1"/>
  <c r="M24" s="1"/>
  <c r="N24" s="1"/>
  <c r="O24" s="1"/>
  <c r="P24" s="1"/>
  <c r="Q24" s="1"/>
  <c r="R24" s="1"/>
  <c r="S24" s="1"/>
  <c r="E23"/>
  <c r="A3" i="9"/>
  <c r="H6" i="4"/>
  <c r="D6"/>
  <c r="A9" i="5" l="1"/>
  <c r="C10"/>
  <c r="A9" i="10"/>
  <c r="C10"/>
  <c r="AE16" i="4"/>
  <c r="AD16" s="1"/>
  <c r="AB16"/>
  <c r="D10" i="11"/>
  <c r="F23" i="4"/>
  <c r="G23" s="1"/>
  <c r="H23" s="1"/>
  <c r="I23" s="1"/>
  <c r="J23" s="1"/>
  <c r="K23" s="1"/>
  <c r="L23" s="1"/>
  <c r="M23" s="1"/>
  <c r="N23" s="1"/>
  <c r="O23" s="1"/>
  <c r="P23" s="1"/>
  <c r="Q23" s="1"/>
  <c r="R23" s="1"/>
  <c r="S23" s="1"/>
  <c r="C9" i="11"/>
  <c r="A12" i="9"/>
  <c r="A11"/>
  <c r="A6"/>
  <c r="A8"/>
  <c r="A4"/>
  <c r="A9"/>
  <c r="A18"/>
  <c r="A15"/>
  <c r="A14"/>
  <c r="A7"/>
  <c r="A16"/>
  <c r="A17"/>
  <c r="A10"/>
  <c r="A19"/>
  <c r="A2"/>
  <c r="A5"/>
  <c r="A20"/>
  <c r="A13"/>
  <c r="A8" i="10" l="1"/>
  <c r="C9"/>
  <c r="A8" i="5"/>
  <c r="A7" s="1"/>
  <c r="A6" s="1"/>
  <c r="C9"/>
  <c r="D9" i="11"/>
  <c r="C8"/>
  <c r="A7" i="10" l="1"/>
  <c r="C8"/>
  <c r="C7" i="11"/>
  <c r="C6" s="1"/>
  <c r="D8"/>
  <c r="H5" i="4"/>
  <c r="H4"/>
  <c r="H3"/>
  <c r="C5" i="11" l="1"/>
  <c r="D6"/>
  <c r="A6" i="10"/>
  <c r="A5" s="1"/>
  <c r="C7"/>
  <c r="D7" i="11"/>
  <c r="D5" i="4"/>
  <c r="D4"/>
  <c r="D3"/>
  <c r="C4" i="11" l="1"/>
  <c r="D5"/>
  <c r="G5" i="4"/>
  <c r="G6"/>
  <c r="B3" i="10" s="1"/>
  <c r="C3" s="1"/>
  <c r="G3" i="4"/>
  <c r="B3" i="5" s="1"/>
  <c r="C3" s="1"/>
  <c r="G4" i="4"/>
  <c r="C3" i="11" l="1"/>
  <c r="D4"/>
  <c r="B4" i="5"/>
  <c r="B3" i="3"/>
  <c r="B3" i="1"/>
  <c r="B4" i="10"/>
  <c r="B5" l="1"/>
  <c r="C5" s="1"/>
  <c r="C4"/>
  <c r="B5" i="5"/>
  <c r="C4"/>
  <c r="B4" i="1"/>
  <c r="C3"/>
  <c r="B4" i="3"/>
  <c r="C3"/>
  <c r="C2" i="11"/>
  <c r="D2" s="1"/>
  <c r="D3"/>
  <c r="B6" i="10" l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5" i="3"/>
  <c r="C4"/>
  <c r="B6" i="5"/>
  <c r="C5"/>
  <c r="B5" i="1"/>
  <c r="C4"/>
  <c r="C6" i="10" l="1"/>
  <c r="B7" i="5"/>
  <c r="C6"/>
  <c r="B6" i="1"/>
  <c r="C5"/>
  <c r="B6" i="3"/>
  <c r="C5"/>
  <c r="B7" i="1" l="1"/>
  <c r="B8" s="1"/>
  <c r="B9" s="1"/>
  <c r="B10" s="1"/>
  <c r="B11" s="1"/>
  <c r="B12" s="1"/>
  <c r="B13" s="1"/>
  <c r="C6"/>
  <c r="C6" i="3"/>
  <c r="B7"/>
  <c r="B8" s="1"/>
  <c r="B9" s="1"/>
  <c r="B10" s="1"/>
  <c r="B11" s="1"/>
  <c r="B12" s="1"/>
  <c r="B13" s="1"/>
  <c r="B14" s="1"/>
  <c r="B15" s="1"/>
  <c r="B16" s="1"/>
  <c r="B17" s="1"/>
  <c r="B8" i="5"/>
  <c r="C7"/>
  <c r="B9" l="1"/>
  <c r="B10" s="1"/>
  <c r="B11" s="1"/>
  <c r="B12" s="1"/>
  <c r="B13" s="1"/>
  <c r="B14" s="1"/>
  <c r="B15" s="1"/>
  <c r="B16" s="1"/>
  <c r="B17" s="1"/>
  <c r="B18" s="1"/>
  <c r="B19" s="1"/>
  <c r="C8"/>
  <c r="B20" l="1"/>
  <c r="B21" l="1"/>
  <c r="B22" l="1"/>
</calcChain>
</file>

<file path=xl/sharedStrings.xml><?xml version="1.0" encoding="utf-8"?>
<sst xmlns="http://schemas.openxmlformats.org/spreadsheetml/2006/main" count="476" uniqueCount="282">
  <si>
    <t>Vainqueur</t>
  </si>
  <si>
    <t>Finaliste</t>
  </si>
  <si>
    <t>1/2 finaliste</t>
  </si>
  <si>
    <t>30/1</t>
  </si>
  <si>
    <t>30/2</t>
  </si>
  <si>
    <t>30/3</t>
  </si>
  <si>
    <t>30/4</t>
  </si>
  <si>
    <t>30/5</t>
  </si>
  <si>
    <t>NC</t>
  </si>
  <si>
    <t>2/6</t>
  </si>
  <si>
    <t>4/6</t>
  </si>
  <si>
    <t>15</t>
  </si>
  <si>
    <t>15/1</t>
  </si>
  <si>
    <t>15/4</t>
  </si>
  <si>
    <t>15/5</t>
  </si>
  <si>
    <t>30</t>
  </si>
  <si>
    <t>37</t>
  </si>
  <si>
    <t>22</t>
  </si>
  <si>
    <t>13</t>
  </si>
  <si>
    <t>5</t>
  </si>
  <si>
    <t>3</t>
  </si>
  <si>
    <t>2</t>
  </si>
  <si>
    <t>1</t>
  </si>
  <si>
    <t>15/2</t>
  </si>
  <si>
    <t>15/3</t>
  </si>
  <si>
    <t>17</t>
  </si>
  <si>
    <t>10</t>
  </si>
  <si>
    <t>6</t>
  </si>
  <si>
    <t>4</t>
  </si>
  <si>
    <t>Club</t>
  </si>
  <si>
    <t>Date de fin</t>
  </si>
  <si>
    <t>Dotations (€)</t>
  </si>
  <si>
    <t>Lots (€)</t>
  </si>
  <si>
    <t>Top 10</t>
  </si>
  <si>
    <t>0</t>
  </si>
  <si>
    <t>40</t>
  </si>
  <si>
    <t>-2/6</t>
  </si>
  <si>
    <t>1/6</t>
  </si>
  <si>
    <t>3/6</t>
  </si>
  <si>
    <t>5/6</t>
  </si>
  <si>
    <t>9</t>
  </si>
  <si>
    <t>7</t>
  </si>
  <si>
    <t>-4/6</t>
  </si>
  <si>
    <t>N</t>
  </si>
  <si>
    <t>12</t>
  </si>
  <si>
    <t>19</t>
  </si>
  <si>
    <t>24</t>
  </si>
  <si>
    <t>25</t>
  </si>
  <si>
    <t>29</t>
  </si>
  <si>
    <t>31</t>
  </si>
  <si>
    <t>34</t>
  </si>
  <si>
    <t>30/10</t>
  </si>
  <si>
    <t>11/12</t>
  </si>
  <si>
    <t>29/10</t>
  </si>
  <si>
    <t>28/01</t>
  </si>
  <si>
    <t>Indice</t>
  </si>
  <si>
    <t>Grade</t>
  </si>
  <si>
    <t>Barème des grades</t>
  </si>
  <si>
    <t>Valeur des classements en fonction des effectifs dans le département</t>
  </si>
  <si>
    <t>Barème des indices</t>
  </si>
  <si>
    <t>Ecarts</t>
  </si>
  <si>
    <t>Total (€)</t>
  </si>
  <si>
    <t>Total</t>
  </si>
  <si>
    <t>Créneau</t>
  </si>
  <si>
    <t>OBJECTIF</t>
  </si>
  <si>
    <t>ECCART</t>
  </si>
  <si>
    <t>BAREME</t>
  </si>
  <si>
    <t>Barême descendant</t>
  </si>
  <si>
    <t>Barême montant</t>
  </si>
  <si>
    <t>Barême final</t>
  </si>
  <si>
    <t>CLASSEMENTS</t>
  </si>
  <si>
    <t>S44 Raclette TC</t>
  </si>
  <si>
    <t>S44 Pantoufle TC</t>
  </si>
  <si>
    <t>S50 Cagouille TC</t>
  </si>
  <si>
    <t>S05 Chaussette TC</t>
  </si>
  <si>
    <t>S44 
Raclette TC</t>
  </si>
  <si>
    <t>S44 
Pantoufle TC</t>
  </si>
  <si>
    <t>S50 
Cagouille TC</t>
  </si>
  <si>
    <t>S05 
Chaussette TC</t>
  </si>
  <si>
    <t>Ni Pa</t>
  </si>
  <si>
    <t>Pi Ma</t>
  </si>
  <si>
    <t>Xa Ga</t>
  </si>
  <si>
    <t>Ma Ja</t>
  </si>
  <si>
    <t>Fr Le</t>
  </si>
  <si>
    <t>Fr Ti</t>
  </si>
  <si>
    <t>Ke Vi</t>
  </si>
  <si>
    <t>Gu Vo</t>
  </si>
  <si>
    <t>Ro Su</t>
  </si>
  <si>
    <t>Se AU</t>
  </si>
  <si>
    <t>Hu Gr</t>
  </si>
  <si>
    <t>Je Mo</t>
  </si>
  <si>
    <t>Th Pa</t>
  </si>
  <si>
    <t>Al Dh</t>
  </si>
  <si>
    <t>Qu SE</t>
  </si>
  <si>
    <t>Ga Na</t>
  </si>
  <si>
    <t>Ch Du</t>
  </si>
  <si>
    <t>Vi Ra</t>
  </si>
  <si>
    <t>Wi Ch</t>
  </si>
  <si>
    <t>Je Ri</t>
  </si>
  <si>
    <t>Fa Ha</t>
  </si>
  <si>
    <t>Ph Co</t>
  </si>
  <si>
    <t>Ni So</t>
  </si>
  <si>
    <t>St Ma</t>
  </si>
  <si>
    <t>Pi Do</t>
  </si>
  <si>
    <t>Ce Mo</t>
  </si>
  <si>
    <t>Cl De</t>
  </si>
  <si>
    <t>Re He</t>
  </si>
  <si>
    <t>Je Je</t>
  </si>
  <si>
    <t>Fr Be</t>
  </si>
  <si>
    <t>Se Le</t>
  </si>
  <si>
    <t>An Co</t>
  </si>
  <si>
    <t>Je Du</t>
  </si>
  <si>
    <t>Ni Da</t>
  </si>
  <si>
    <t>Ro Pa</t>
  </si>
  <si>
    <t>Th Ha</t>
  </si>
  <si>
    <t>St Pi</t>
  </si>
  <si>
    <t>Ri Ne</t>
  </si>
  <si>
    <t>Pa De</t>
  </si>
  <si>
    <t>Ph La</t>
  </si>
  <si>
    <t>Ch Vi</t>
  </si>
  <si>
    <t>Th Sc</t>
  </si>
  <si>
    <t>Je Ro</t>
  </si>
  <si>
    <t>En Go</t>
  </si>
  <si>
    <t>Da Vi</t>
  </si>
  <si>
    <t>Fa Ch</t>
  </si>
  <si>
    <t>Ch Be</t>
  </si>
  <si>
    <t>Je Ma</t>
  </si>
  <si>
    <t>Th Bo</t>
  </si>
  <si>
    <t>Je De</t>
  </si>
  <si>
    <t>St Pr</t>
  </si>
  <si>
    <t>Pi Re</t>
  </si>
  <si>
    <t>Je Vi</t>
  </si>
  <si>
    <t>Ph Bo</t>
  </si>
  <si>
    <t>Je Fa</t>
  </si>
  <si>
    <t>Re Bo</t>
  </si>
  <si>
    <t>Se Ga</t>
  </si>
  <si>
    <t>Be Bo</t>
  </si>
  <si>
    <t>Lu Ma</t>
  </si>
  <si>
    <t>Yo Ga</t>
  </si>
  <si>
    <t>Je Lz</t>
  </si>
  <si>
    <t>Ax Co</t>
  </si>
  <si>
    <t>Ma Ha</t>
  </si>
  <si>
    <t>Mi Po</t>
  </si>
  <si>
    <t>Je Po</t>
  </si>
  <si>
    <t>Fr Go</t>
  </si>
  <si>
    <t>Mi Lo</t>
  </si>
  <si>
    <t>Ro Fr</t>
  </si>
  <si>
    <t>Ri Fa</t>
  </si>
  <si>
    <t>Pi Po</t>
  </si>
  <si>
    <t>Sc Ne</t>
  </si>
  <si>
    <t>Pa Bo</t>
  </si>
  <si>
    <t>Ed Da</t>
  </si>
  <si>
    <t>Al La</t>
  </si>
  <si>
    <t>St Cr</t>
  </si>
  <si>
    <t>Fa Pa</t>
  </si>
  <si>
    <t>Vi Pa</t>
  </si>
  <si>
    <t>Ch De</t>
  </si>
  <si>
    <t>Pi Fr</t>
  </si>
  <si>
    <t>Hu Bo</t>
  </si>
  <si>
    <t>Ni Fa</t>
  </si>
  <si>
    <t>Ro Bo</t>
  </si>
  <si>
    <t>La De</t>
  </si>
  <si>
    <t>Th De</t>
  </si>
  <si>
    <t>Ol Ha</t>
  </si>
  <si>
    <t>Em Pa</t>
  </si>
  <si>
    <t>Ch Me</t>
  </si>
  <si>
    <t>Pi Ve</t>
  </si>
  <si>
    <t>Se Go</t>
  </si>
  <si>
    <t>Be Fo</t>
  </si>
  <si>
    <t>Al Du</t>
  </si>
  <si>
    <t>Ma Ai</t>
  </si>
  <si>
    <t>Je Tr</t>
  </si>
  <si>
    <t>Je Gu</t>
  </si>
  <si>
    <t>Th Vi</t>
  </si>
  <si>
    <t>Ce La</t>
  </si>
  <si>
    <t>Dy Ch</t>
  </si>
  <si>
    <t>Cl Ar</t>
  </si>
  <si>
    <t>Ad Gi</t>
  </si>
  <si>
    <t>Th Do</t>
  </si>
  <si>
    <t>Ju Re</t>
  </si>
  <si>
    <t>Hu Jo</t>
  </si>
  <si>
    <t>Ge De</t>
  </si>
  <si>
    <t>Je Ar</t>
  </si>
  <si>
    <t>Pa Sa</t>
  </si>
  <si>
    <t>La Ag</t>
  </si>
  <si>
    <t>Ol Te</t>
  </si>
  <si>
    <t>Je Li</t>
  </si>
  <si>
    <t>Ce Bo</t>
  </si>
  <si>
    <t>Ph Da</t>
  </si>
  <si>
    <t>Al Ge</t>
  </si>
  <si>
    <t>Qu Co</t>
  </si>
  <si>
    <t>Wi Im</t>
  </si>
  <si>
    <t>Lo Ag</t>
  </si>
  <si>
    <t>Be Ma</t>
  </si>
  <si>
    <t>Ke Go</t>
  </si>
  <si>
    <t>Je Fr</t>
  </si>
  <si>
    <t>Be Ch</t>
  </si>
  <si>
    <t>Be Be</t>
  </si>
  <si>
    <t>Fr Ma</t>
  </si>
  <si>
    <t>Je Be</t>
  </si>
  <si>
    <t>Da Ru</t>
  </si>
  <si>
    <t>St Jo</t>
  </si>
  <si>
    <t>Ro Ch</t>
  </si>
  <si>
    <t>Pa Ba</t>
  </si>
  <si>
    <t>Re Na</t>
  </si>
  <si>
    <t>Cy Vi</t>
  </si>
  <si>
    <t>Ni Ga</t>
  </si>
  <si>
    <t>Si Gu</t>
  </si>
  <si>
    <t>Va La</t>
  </si>
  <si>
    <t>Th Na</t>
  </si>
  <si>
    <t>To La</t>
  </si>
  <si>
    <t>Lu Be</t>
  </si>
  <si>
    <t>Si Co</t>
  </si>
  <si>
    <t>Vi He</t>
  </si>
  <si>
    <t>Se Vi</t>
  </si>
  <si>
    <t>Ol Tr</t>
  </si>
  <si>
    <t>Ma Je</t>
  </si>
  <si>
    <t>Pa Fr</t>
  </si>
  <si>
    <t>An Ta</t>
  </si>
  <si>
    <t>Yo Go</t>
  </si>
  <si>
    <t>Cy Ja</t>
  </si>
  <si>
    <t>Th Po</t>
  </si>
  <si>
    <t>Je Br</t>
  </si>
  <si>
    <t>Gr Ro</t>
  </si>
  <si>
    <t>Th Ma</t>
  </si>
  <si>
    <t>Ax Or</t>
  </si>
  <si>
    <t>Ar Gi</t>
  </si>
  <si>
    <t>Jo Je</t>
  </si>
  <si>
    <t>Mi Vi</t>
  </si>
  <si>
    <t>Ni Ra</t>
  </si>
  <si>
    <t>Ch Na</t>
  </si>
  <si>
    <t>La Go</t>
  </si>
  <si>
    <t>Fr Ga</t>
  </si>
  <si>
    <t>Be De</t>
  </si>
  <si>
    <t>An Ja</t>
  </si>
  <si>
    <t>Gu Ra</t>
  </si>
  <si>
    <t>Ro Vi</t>
  </si>
  <si>
    <t>Na Th</t>
  </si>
  <si>
    <t>Er Bi</t>
  </si>
  <si>
    <t>Ch Ga</t>
  </si>
  <si>
    <t>Jo Hu</t>
  </si>
  <si>
    <t>Lo Me</t>
  </si>
  <si>
    <t>Th Pe</t>
  </si>
  <si>
    <t>To Gu</t>
  </si>
  <si>
    <t>Ro Ve</t>
  </si>
  <si>
    <t>Pi Ga</t>
  </si>
  <si>
    <t>Al Ma</t>
  </si>
  <si>
    <t>Je Si</t>
  </si>
  <si>
    <t>Xa Le</t>
  </si>
  <si>
    <t>Se Pr</t>
  </si>
  <si>
    <t>Je Bo</t>
  </si>
  <si>
    <t>Yo Ra</t>
  </si>
  <si>
    <t>Ma Pa</t>
  </si>
  <si>
    <t>Pa Th</t>
  </si>
  <si>
    <t>La Gu</t>
  </si>
  <si>
    <t>Gu Th</t>
  </si>
  <si>
    <t>Ar Du</t>
  </si>
  <si>
    <t>Se Au</t>
  </si>
  <si>
    <t>Pa Gi</t>
  </si>
  <si>
    <t>Ni Do</t>
  </si>
  <si>
    <t>Fr Ge</t>
  </si>
  <si>
    <t>Ch Mo</t>
  </si>
  <si>
    <t>Ba Pe</t>
  </si>
  <si>
    <t>An Ai</t>
  </si>
  <si>
    <t>Ji Re</t>
  </si>
  <si>
    <t>Se Ma</t>
  </si>
  <si>
    <t>Da Pe</t>
  </si>
  <si>
    <t>Al Fu</t>
  </si>
  <si>
    <t>Ju Ge</t>
  </si>
  <si>
    <t>Ce Jo</t>
  </si>
  <si>
    <t>An La</t>
  </si>
  <si>
    <t>Pa Be</t>
  </si>
  <si>
    <t>Gu Ge</t>
  </si>
  <si>
    <t>Al Za</t>
  </si>
  <si>
    <t>An Hi</t>
  </si>
  <si>
    <t>Hu He</t>
  </si>
  <si>
    <t>Hu Bi</t>
  </si>
  <si>
    <t>Er Th</t>
  </si>
  <si>
    <t>Ch Ro</t>
  </si>
  <si>
    <t>Joueurs</t>
  </si>
  <si>
    <t>Rang</t>
  </si>
  <si>
    <t>Ch Se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</si>
</sst>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left" vertical="center" wrapText="1"/>
    </xf>
  </cellXfs>
  <cellStyles count="1">
    <cellStyle name="Normal" xfId="0" builtinId="0"/>
  </cellStyles>
  <dxfs count="15"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C9"/>
  <sheetViews>
    <sheetView workbookViewId="0">
      <selection activeCell="E33" sqref="E33"/>
    </sheetView>
  </sheetViews>
  <sheetFormatPr baseColWidth="10" defaultRowHeight="15"/>
  <cols>
    <col min="1" max="1" width="11.42578125" style="1"/>
    <col min="2" max="2" width="23.140625" style="1" bestFit="1" customWidth="1"/>
    <col min="3" max="3" width="12.7109375" style="1" customWidth="1"/>
    <col min="4" max="16384" width="11.42578125" style="1"/>
  </cols>
  <sheetData>
    <row r="4" spans="2:3">
      <c r="B4" s="3"/>
      <c r="C4" s="3"/>
    </row>
    <row r="5" spans="2:3">
      <c r="B5" s="3"/>
      <c r="C5" s="3"/>
    </row>
    <row r="6" spans="2:3">
      <c r="B6" s="3"/>
      <c r="C6" s="3"/>
    </row>
    <row r="7" spans="2:3">
      <c r="B7" s="4"/>
      <c r="C7" s="4"/>
    </row>
    <row r="8" spans="2:3">
      <c r="B8" s="4"/>
      <c r="C8" s="4"/>
    </row>
    <row r="9" spans="2:3">
      <c r="B9" s="4"/>
      <c r="C9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20"/>
  <sheetViews>
    <sheetView tabSelected="1" showWhiteSpace="0" zoomScaleNormal="100" workbookViewId="0">
      <selection activeCell="E9" sqref="E9"/>
    </sheetView>
  </sheetViews>
  <sheetFormatPr baseColWidth="10" defaultRowHeight="15"/>
  <cols>
    <col min="1" max="1" width="5.42578125" style="1" customWidth="1"/>
    <col min="2" max="2" width="7.7109375" style="1" customWidth="1"/>
    <col min="3" max="3" width="5.42578125" style="1" customWidth="1"/>
    <col min="4" max="4" width="2.7109375" style="1" customWidth="1"/>
    <col min="5" max="8" width="13.7109375" style="1" customWidth="1"/>
    <col min="9" max="16384" width="11.42578125" style="1"/>
  </cols>
  <sheetData>
    <row r="1" spans="1:8" s="9" customFormat="1" ht="30">
      <c r="A1" s="28" t="s">
        <v>280</v>
      </c>
      <c r="B1" s="28" t="s">
        <v>279</v>
      </c>
      <c r="C1" s="9" t="s">
        <v>62</v>
      </c>
      <c r="D1" s="16"/>
      <c r="E1" s="28" t="s">
        <v>78</v>
      </c>
      <c r="F1" s="28" t="s">
        <v>77</v>
      </c>
      <c r="G1" s="28" t="s">
        <v>76</v>
      </c>
      <c r="H1" s="28" t="s">
        <v>75</v>
      </c>
    </row>
    <row r="2" spans="1:8">
      <c r="A2" s="1">
        <f>RANK(C2,$C$2:$C$20)</f>
        <v>1</v>
      </c>
      <c r="B2" s="1" t="s">
        <v>79</v>
      </c>
      <c r="C2" s="1">
        <f>SUM(IF(COUNT(D2:H2)&gt;0,LARGE(D2:H2,1),0),IF(COUNT(D2:H2)&gt;1,LARGE(D2:H2,2),0),IF(COUNT(D2:H2)&gt;2,LARGE(D2:H2,3),0),IF(COUNT(D2:H2)&gt;3,LARGE(D2:H2,4),0),IF(COUNT(D2:H2)&gt;4,LARGE(D2:H2,5),0))</f>
        <v>2000</v>
      </c>
      <c r="H2" s="1">
        <v>2000</v>
      </c>
    </row>
    <row r="3" spans="1:8">
      <c r="A3" s="1">
        <f>RANK(C3,$C$2:$C$20)</f>
        <v>2</v>
      </c>
      <c r="B3" s="4" t="s">
        <v>80</v>
      </c>
      <c r="C3" s="1">
        <f>SUM(IF(COUNT(D3:H3)&gt;0,LARGE(D3:H3,1),0),IF(COUNT(D3:H3)&gt;1,LARGE(D3:H3,2),0),IF(COUNT(D3:H3)&gt;2,LARGE(D3:H3,3),0),IF(COUNT(D3:H3)&gt;3,LARGE(D3:H3,4),0),IF(COUNT(D3:H3)&gt;4,LARGE(D3:H3,5),0))</f>
        <v>1300</v>
      </c>
      <c r="E3" s="27">
        <v>1300</v>
      </c>
    </row>
    <row r="4" spans="1:8">
      <c r="A4" s="1">
        <f>RANK(C4,$C$2:$C$20)</f>
        <v>3</v>
      </c>
      <c r="B4" s="3" t="s">
        <v>81</v>
      </c>
      <c r="C4" s="1">
        <f>SUM(IF(COUNT(D4:H4)&gt;0,LARGE(D4:H4,1),0),IF(COUNT(D4:H4)&gt;1,LARGE(D4:H4,2),0),IF(COUNT(D4:H4)&gt;2,LARGE(D4:H4,3),0),IF(COUNT(D4:H4)&gt;3,LARGE(D4:H4,4),0),IF(COUNT(D4:H4)&gt;4,LARGE(D4:H4,5),0))</f>
        <v>1200</v>
      </c>
      <c r="H4" s="1">
        <v>1200</v>
      </c>
    </row>
    <row r="5" spans="1:8">
      <c r="A5" s="1">
        <f>RANK(C5,$C$2:$C$20)</f>
        <v>4</v>
      </c>
      <c r="B5" s="4" t="s">
        <v>281</v>
      </c>
      <c r="C5" s="1">
        <f>SUM(IF(COUNT(D5:H5)&gt;0,LARGE(D5:H5,1),0),IF(COUNT(D5:H5)&gt;1,LARGE(D5:H5,2),0),IF(COUNT(D5:H5)&gt;2,LARGE(D5:H5,3),0),IF(COUNT(D5:H5)&gt;3,LARGE(D5:H5,4),0),IF(COUNT(D5:H5)&gt;4,LARGE(D5:H5,5),0))</f>
        <v>800</v>
      </c>
      <c r="F5" s="1">
        <v>800</v>
      </c>
    </row>
    <row r="6" spans="1:8">
      <c r="A6" s="1">
        <f>RANK(C6,$C$2:$C$20)</f>
        <v>5</v>
      </c>
      <c r="B6" s="4" t="s">
        <v>93</v>
      </c>
      <c r="C6" s="1">
        <f>SUM(IF(COUNT(D6:H6)&gt;0,LARGE(D6:H6,1),0),IF(COUNT(D6:H6)&gt;1,LARGE(D6:H6,2),0),IF(COUNT(D6:H6)&gt;2,LARGE(D6:H6,3),0),IF(COUNT(D6:H6)&gt;3,LARGE(D6:H6,4),0),IF(COUNT(D6:H6)&gt;4,LARGE(D6:H6,5),0))</f>
        <v>780</v>
      </c>
      <c r="E6" s="1">
        <v>780</v>
      </c>
    </row>
    <row r="7" spans="1:8">
      <c r="A7" s="1">
        <f>RANK(C7,$C$2:$C$20)</f>
        <v>6</v>
      </c>
      <c r="B7" s="3" t="s">
        <v>82</v>
      </c>
      <c r="C7" s="1">
        <f>SUM(IF(COUNT(D7:H7)&gt;0,LARGE(D7:H7,1),0),IF(COUNT(D7:H7)&gt;1,LARGE(D7:H7,2),0),IF(COUNT(D7:H7)&gt;2,LARGE(D7:H7,3),0),IF(COUNT(D7:H7)&gt;3,LARGE(D7:H7,4),0),IF(COUNT(D7:H7)&gt;4,LARGE(D7:H7,5),0))</f>
        <v>720</v>
      </c>
      <c r="H7" s="1">
        <v>720</v>
      </c>
    </row>
    <row r="8" spans="1:8">
      <c r="A8" s="1">
        <f>RANK(C8,$C$2:$C$20)</f>
        <v>6</v>
      </c>
      <c r="B8" s="3" t="s">
        <v>245</v>
      </c>
      <c r="C8" s="1">
        <f>SUM(IF(COUNT(D8:H8)&gt;0,LARGE(D8:H8,1),0),IF(COUNT(D8:H8)&gt;1,LARGE(D8:H8,2),0),IF(COUNT(D8:H8)&gt;2,LARGE(D8:H8,3),0),IF(COUNT(D8:H8)&gt;3,LARGE(D8:H8,4),0),IF(COUNT(D8:H8)&gt;4,LARGE(D8:H8,5),0))</f>
        <v>720</v>
      </c>
      <c r="H8" s="1">
        <v>720</v>
      </c>
    </row>
    <row r="9" spans="1:8">
      <c r="A9" s="1">
        <f>RANK(C9,$C$2:$C$20)</f>
        <v>8</v>
      </c>
      <c r="B9" s="4" t="s">
        <v>94</v>
      </c>
      <c r="C9" s="1">
        <f>SUM(IF(COUNT(D9:H9)&gt;0,LARGE(D9:H9,1),0),IF(COUNT(D9:H9)&gt;1,LARGE(D9:H9,2),0),IF(COUNT(D9:H9)&gt;2,LARGE(D9:H9,3),0),IF(COUNT(D9:H9)&gt;3,LARGE(D9:H9,4),0),IF(COUNT(D9:H9)&gt;4,LARGE(D9:H9,5),0))</f>
        <v>540</v>
      </c>
      <c r="E9" s="1">
        <v>280</v>
      </c>
      <c r="H9" s="1">
        <v>260</v>
      </c>
    </row>
    <row r="10" spans="1:8">
      <c r="A10" s="1">
        <f>RANK(C10,$C$2:$C$20)</f>
        <v>9</v>
      </c>
      <c r="B10" s="4" t="s">
        <v>83</v>
      </c>
      <c r="C10" s="1">
        <f>SUM(IF(COUNT(D10:H10)&gt;0,LARGE(D10:H10,1),0),IF(COUNT(D10:H10)&gt;1,LARGE(D10:H10,2),0),IF(COUNT(D10:H10)&gt;2,LARGE(D10:H10,3),0),IF(COUNT(D10:H10)&gt;3,LARGE(D10:H10,4),0),IF(COUNT(D10:H10)&gt;4,LARGE(D10:H10,5),0))</f>
        <v>480</v>
      </c>
      <c r="F10" s="1">
        <v>480</v>
      </c>
    </row>
    <row r="11" spans="1:8">
      <c r="A11" s="1">
        <f>RANK(C11,$C$2:$C$20)</f>
        <v>10</v>
      </c>
      <c r="B11" s="4" t="s">
        <v>84</v>
      </c>
      <c r="C11" s="1">
        <f>SUM(IF(COUNT(D11:H11)&gt;0,LARGE(D11:H11,1),0),IF(COUNT(D11:H11)&gt;1,LARGE(D11:H11,2),0),IF(COUNT(D11:H11)&gt;2,LARGE(D11:H11,3),0),IF(COUNT(D11:H11)&gt;3,LARGE(D11:H11,4),0),IF(COUNT(D11:H11)&gt;4,LARGE(D11:H11,5),0))</f>
        <v>470</v>
      </c>
      <c r="E11" s="1">
        <v>470</v>
      </c>
    </row>
    <row r="12" spans="1:8">
      <c r="A12" s="1">
        <f>RANK(C12,$C$2:$C$20)</f>
        <v>10</v>
      </c>
      <c r="B12" s="4" t="s">
        <v>85</v>
      </c>
      <c r="C12" s="1">
        <f>SUM(IF(COUNT(D12:H12)&gt;0,LARGE(D12:H12,1),0),IF(COUNT(D12:H12)&gt;1,LARGE(D12:H12,2),0),IF(COUNT(D12:H12)&gt;2,LARGE(D12:H12,3),0),IF(COUNT(D12:H12)&gt;3,LARGE(D12:H12,4),0),IF(COUNT(D12:H12)&gt;4,LARGE(D12:H12,5),0))</f>
        <v>470</v>
      </c>
      <c r="E12" s="1">
        <v>470</v>
      </c>
    </row>
    <row r="13" spans="1:8">
      <c r="A13" s="1">
        <f>RANK(C13,$C$2:$C$20)</f>
        <v>12</v>
      </c>
      <c r="B13" s="4" t="s">
        <v>86</v>
      </c>
      <c r="C13" s="1">
        <f>SUM(IF(COUNT(D13:H13)&gt;0,LARGE(D13:H13,1),0),IF(COUNT(D13:H13)&gt;1,LARGE(D13:H13,2),0),IF(COUNT(D13:H13)&gt;2,LARGE(D13:H13,3),0),IF(COUNT(D13:H13)&gt;3,LARGE(D13:H13,4),0),IF(COUNT(D13:H13)&gt;4,LARGE(D13:H13,5),0))</f>
        <v>430</v>
      </c>
      <c r="H13" s="1">
        <v>430</v>
      </c>
    </row>
    <row r="14" spans="1:8">
      <c r="A14" s="1">
        <f>RANK(C14,$C$2:$C$20)</f>
        <v>12</v>
      </c>
      <c r="B14" s="4" t="s">
        <v>87</v>
      </c>
      <c r="C14" s="1">
        <f>SUM(IF(COUNT(D14:H14)&gt;0,LARGE(D14:H14,1),0),IF(COUNT(D14:H14)&gt;1,LARGE(D14:H14,2),0),IF(COUNT(D14:H14)&gt;2,LARGE(D14:H14,3),0),IF(COUNT(D14:H14)&gt;3,LARGE(D14:H14,4),0),IF(COUNT(D14:H14)&gt;4,LARGE(D14:H14,5),0))</f>
        <v>430</v>
      </c>
      <c r="H14" s="1">
        <v>430</v>
      </c>
    </row>
    <row r="15" spans="1:8">
      <c r="A15" s="1">
        <f>RANK(C15,$C$2:$C$20)</f>
        <v>12</v>
      </c>
      <c r="B15" s="4" t="s">
        <v>88</v>
      </c>
      <c r="C15" s="1">
        <f>SUM(IF(COUNT(D15:H15)&gt;0,LARGE(D15:H15,1),0),IF(COUNT(D15:H15)&gt;1,LARGE(D15:H15,2),0),IF(COUNT(D15:H15)&gt;2,LARGE(D15:H15,3),0),IF(COUNT(D15:H15)&gt;3,LARGE(D15:H15,4),0),IF(COUNT(D15:H15)&gt;4,LARGE(D15:H15,5),0))</f>
        <v>430</v>
      </c>
      <c r="H15" s="1">
        <v>430</v>
      </c>
    </row>
    <row r="16" spans="1:8">
      <c r="A16" s="1">
        <f>RANK(C16,$C$2:$C$20)</f>
        <v>15</v>
      </c>
      <c r="B16" s="4" t="s">
        <v>89</v>
      </c>
      <c r="C16" s="1">
        <f>SUM(IF(COUNT(D16:H16)&gt;0,LARGE(D16:H16,1),0),IF(COUNT(D16:H16)&gt;1,LARGE(D16:H16,2),0),IF(COUNT(D16:H16)&gt;2,LARGE(D16:H16,3),0),IF(COUNT(D16:H16)&gt;3,LARGE(D16:H16,4),0),IF(COUNT(D16:H16)&gt;4,LARGE(D16:H16,5),0))</f>
        <v>360</v>
      </c>
      <c r="E16" s="1">
        <v>190</v>
      </c>
      <c r="F16" s="1">
        <v>170</v>
      </c>
    </row>
    <row r="17" spans="1:8">
      <c r="A17" s="1">
        <f>RANK(C17,$C$2:$C$20)</f>
        <v>16</v>
      </c>
      <c r="B17" s="4" t="s">
        <v>90</v>
      </c>
      <c r="C17" s="1">
        <f>SUM(IF(COUNT(D17:H17)&gt;0,LARGE(D17:H17,1),0),IF(COUNT(D17:H17)&gt;1,LARGE(D17:H17,2),0),IF(COUNT(D17:H17)&gt;2,LARGE(D17:H17,3),0),IF(COUNT(D17:H17)&gt;3,LARGE(D17:H17,4),0),IF(COUNT(D17:H17)&gt;4,LARGE(D17:H17,5),0))</f>
        <v>290</v>
      </c>
      <c r="F17" s="1">
        <v>290</v>
      </c>
    </row>
    <row r="18" spans="1:8">
      <c r="A18" s="1">
        <f>RANK(C18,$C$2:$C$20)</f>
        <v>17</v>
      </c>
      <c r="B18" s="4" t="s">
        <v>91</v>
      </c>
      <c r="C18" s="1">
        <f>SUM(IF(COUNT(D18:H18)&gt;0,LARGE(D18:H18,1),0),IF(COUNT(D18:H18)&gt;1,LARGE(D18:H18,2),0),IF(COUNT(D18:H18)&gt;2,LARGE(D18:H18,3),0),IF(COUNT(D18:H18)&gt;3,LARGE(D18:H18,4),0),IF(COUNT(D18:H18)&gt;4,LARGE(D18:H18,5),0))</f>
        <v>280</v>
      </c>
      <c r="E18" s="1">
        <v>280</v>
      </c>
    </row>
    <row r="19" spans="1:8">
      <c r="A19" s="1">
        <f>RANK(C19,$C$2:$C$20)</f>
        <v>18</v>
      </c>
      <c r="B19" s="4" t="s">
        <v>90</v>
      </c>
      <c r="C19" s="1">
        <f>SUM(IF(COUNT(D19:H19)&gt;0,LARGE(D19:H19,1),0),IF(COUNT(D19:H19)&gt;1,LARGE(D19:H19,2),0),IF(COUNT(D19:H19)&gt;2,LARGE(D19:H19,3),0),IF(COUNT(D19:H19)&gt;3,LARGE(D19:H19,4),0),IF(COUNT(D19:H19)&gt;4,LARGE(D19:H19,5),0))</f>
        <v>260</v>
      </c>
      <c r="H19" s="1">
        <v>260</v>
      </c>
    </row>
    <row r="20" spans="1:8">
      <c r="A20" s="1">
        <f>RANK(C20,$C$2:$C$20)</f>
        <v>18</v>
      </c>
      <c r="B20" s="4" t="s">
        <v>92</v>
      </c>
      <c r="C20" s="1">
        <f>SUM(IF(COUNT(D20:H20)&gt;0,LARGE(D20:H20,1),0),IF(COUNT(D20:H20)&gt;1,LARGE(D20:H20,2),0),IF(COUNT(D20:H20)&gt;2,LARGE(D20:H20,3),0),IF(COUNT(D20:H20)&gt;3,LARGE(D20:H20,4),0),IF(COUNT(D20:H20)&gt;4,LARGE(D20:H20,5),0))</f>
        <v>260</v>
      </c>
      <c r="H20" s="1">
        <v>260</v>
      </c>
    </row>
  </sheetData>
  <sortState ref="A2:H20">
    <sortCondition descending="1" ref="C2:C20"/>
  </sortState>
  <conditionalFormatting sqref="D1:ZW1048576">
    <cfRule type="cellIs" dxfId="11" priority="1" operator="equal">
      <formula>8000</formula>
    </cfRule>
    <cfRule type="cellIs" dxfId="10" priority="2" operator="equal">
      <formula>6000</formula>
    </cfRule>
    <cfRule type="cellIs" dxfId="9" priority="3" operator="equal">
      <formula>4000</formula>
    </cfRule>
    <cfRule type="cellIs" dxfId="8" priority="4" operator="equal">
      <formula>2000</formula>
    </cfRule>
    <cfRule type="cellIs" dxfId="7" priority="5" operator="equal">
      <formula>800</formula>
    </cfRule>
    <cfRule type="cellIs" dxfId="6" priority="6" operator="equal">
      <formula>600</formula>
    </cfRule>
    <cfRule type="cellIs" dxfId="5" priority="7" operator="equal">
      <formula>400</formula>
    </cfRule>
    <cfRule type="cellIs" dxfId="4" priority="8" operator="equal">
      <formula>200</formula>
    </cfRule>
    <cfRule type="cellIs" dxfId="3" priority="9" operator="equal">
      <formula>80</formula>
    </cfRule>
    <cfRule type="cellIs" dxfId="2" priority="10" operator="equal">
      <formula>60</formula>
    </cfRule>
    <cfRule type="cellIs" dxfId="1" priority="11" operator="equal">
      <formula>40</formula>
    </cfRule>
    <cfRule type="cellIs" dxfId="0" priority="12" operator="equal">
      <formula>20</formula>
    </cfRule>
  </conditionalFormatting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AF43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7" sqref="B7"/>
    </sheetView>
  </sheetViews>
  <sheetFormatPr baseColWidth="10" defaultRowHeight="15"/>
  <cols>
    <col min="1" max="1" width="14" style="1" customWidth="1"/>
    <col min="2" max="2" width="19.140625" style="1" bestFit="1" customWidth="1"/>
    <col min="3" max="3" width="8.7109375" style="3" customWidth="1"/>
    <col min="4" max="4" width="6.7109375" style="1" customWidth="1"/>
    <col min="5" max="5" width="9.7109375" style="1" customWidth="1"/>
    <col min="6" max="6" width="6.7109375" style="1" customWidth="1"/>
    <col min="7" max="7" width="6.7109375" style="2" customWidth="1"/>
    <col min="8" max="32" width="6.7109375" style="1" customWidth="1"/>
    <col min="33" max="16384" width="11.42578125" style="1"/>
  </cols>
  <sheetData>
    <row r="2" spans="1:32" s="6" customFormat="1" ht="30" customHeight="1">
      <c r="A2" s="15" t="s">
        <v>63</v>
      </c>
      <c r="B2" s="6" t="s">
        <v>29</v>
      </c>
      <c r="C2" s="7" t="s">
        <v>30</v>
      </c>
      <c r="D2" s="9" t="s">
        <v>61</v>
      </c>
      <c r="E2" s="6" t="s">
        <v>31</v>
      </c>
      <c r="F2" s="6" t="s">
        <v>32</v>
      </c>
      <c r="G2" s="9" t="s">
        <v>56</v>
      </c>
      <c r="H2" s="8" t="s">
        <v>55</v>
      </c>
      <c r="I2" s="29" t="s">
        <v>33</v>
      </c>
      <c r="J2" s="29"/>
      <c r="K2" s="29"/>
      <c r="L2" s="29"/>
      <c r="M2" s="29"/>
      <c r="N2" s="29"/>
      <c r="O2" s="29"/>
      <c r="P2" s="29"/>
      <c r="Q2" s="29"/>
      <c r="R2" s="29"/>
      <c r="S2" s="12"/>
      <c r="T2" s="12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</row>
    <row r="3" spans="1:32">
      <c r="A3" s="1">
        <v>1</v>
      </c>
      <c r="B3" s="3" t="s">
        <v>71</v>
      </c>
      <c r="C3" s="3" t="s">
        <v>53</v>
      </c>
      <c r="D3" s="1">
        <f>E3+F3</f>
        <v>1200</v>
      </c>
      <c r="E3" s="2">
        <v>800</v>
      </c>
      <c r="F3" s="2">
        <v>400</v>
      </c>
      <c r="G3" s="2">
        <f>HLOOKUP(H3,$C$16:$AF$17,2,TRUE)</f>
        <v>2000</v>
      </c>
      <c r="H3" s="2">
        <f>HLOOKUP(I3,$C$11:$Z$12,2,FALSE)+HLOOKUP(J3,$C$11:$Z$12,2,FALSE)+HLOOKUP(K3,$C$11:$Z$12,2,FALSE)+HLOOKUP(L3,$C$11:$Z$12,2,FALSE)+HLOOKUP(M3,$C$11:$Z$12,2,FALSE)+HLOOKUP(N3,$C$11:$Z$12,2,FALSE)+HLOOKUP(O3,$C$11:$Z$12,2,FALSE)+HLOOKUP(P3,$C$11:$Z$12,2,FALSE)+HLOOKUP(Q3,$C$11:$Z$12,2,FALSE)+HLOOKUP(R3,$C$11:$Z$12,2,FALSE)</f>
        <v>159</v>
      </c>
      <c r="I3" s="3" t="s">
        <v>9</v>
      </c>
      <c r="J3" s="3" t="s">
        <v>10</v>
      </c>
      <c r="K3" s="3" t="s">
        <v>10</v>
      </c>
      <c r="L3" s="3" t="s">
        <v>39</v>
      </c>
      <c r="M3" s="3" t="s">
        <v>39</v>
      </c>
      <c r="N3" s="3" t="s">
        <v>11</v>
      </c>
      <c r="O3" s="3" t="s">
        <v>12</v>
      </c>
      <c r="P3" s="3" t="s">
        <v>12</v>
      </c>
      <c r="Q3" s="3" t="s">
        <v>23</v>
      </c>
      <c r="R3" s="3" t="s">
        <v>24</v>
      </c>
      <c r="S3" s="3"/>
      <c r="T3" s="3"/>
      <c r="U3" s="10"/>
      <c r="V3" s="3"/>
      <c r="W3" s="3"/>
      <c r="X3" s="3"/>
      <c r="Y3" s="10"/>
      <c r="Z3" s="10"/>
      <c r="AA3" s="10"/>
      <c r="AB3" s="10"/>
      <c r="AC3" s="10"/>
      <c r="AD3" s="10"/>
      <c r="AE3" s="10"/>
      <c r="AF3" s="10"/>
    </row>
    <row r="4" spans="1:32">
      <c r="A4" s="1">
        <v>1</v>
      </c>
      <c r="B4" s="3" t="s">
        <v>72</v>
      </c>
      <c r="C4" s="3" t="s">
        <v>51</v>
      </c>
      <c r="D4" s="1">
        <f t="shared" ref="D4:D5" si="0">E4+F4</f>
        <v>300</v>
      </c>
      <c r="E4" s="2">
        <v>200</v>
      </c>
      <c r="F4" s="2">
        <v>100</v>
      </c>
      <c r="G4" s="2">
        <f>HLOOKUP(H4,$C$16:$AF$17,2,TRUE)</f>
        <v>80</v>
      </c>
      <c r="H4" s="2">
        <f>HLOOKUP(I4,$C$11:$Z$12,2,FALSE)+HLOOKUP(J4,$C$11:$Z$12,2,FALSE)+HLOOKUP(K4,$C$11:$Z$12,2,FALSE)+HLOOKUP(L4,$C$11:$Z$12,2,FALSE)+HLOOKUP(M4,$C$11:$Z$12,2,FALSE)+HLOOKUP(N4,$C$11:$Z$12,2,FALSE)+HLOOKUP(O4,$C$11:$Z$12,2,FALSE)+HLOOKUP(P4,$C$11:$Z$12,2,FALSE)+HLOOKUP(Q4,$C$11:$Z$12,2,FALSE)+HLOOKUP(R4,$C$11:$Z$12,2,FALSE)</f>
        <v>56</v>
      </c>
      <c r="I4" s="3" t="s">
        <v>15</v>
      </c>
      <c r="J4" s="3" t="s">
        <v>15</v>
      </c>
      <c r="K4" s="3" t="s">
        <v>15</v>
      </c>
      <c r="L4" s="3" t="s">
        <v>15</v>
      </c>
      <c r="M4" s="3" t="s">
        <v>15</v>
      </c>
      <c r="N4" s="3" t="s">
        <v>15</v>
      </c>
      <c r="O4" s="3" t="s">
        <v>3</v>
      </c>
      <c r="P4" s="3" t="s">
        <v>3</v>
      </c>
      <c r="Q4" s="3" t="s">
        <v>3</v>
      </c>
      <c r="R4" s="3" t="s">
        <v>3</v>
      </c>
      <c r="S4" s="3"/>
      <c r="T4" s="2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</row>
    <row r="5" spans="1:32">
      <c r="A5" s="1">
        <v>2</v>
      </c>
      <c r="B5" s="3" t="s">
        <v>73</v>
      </c>
      <c r="C5" s="3" t="s">
        <v>52</v>
      </c>
      <c r="D5" s="1">
        <f t="shared" si="0"/>
        <v>200</v>
      </c>
      <c r="E5" s="2"/>
      <c r="F5" s="2">
        <v>200</v>
      </c>
      <c r="G5" s="2">
        <f>HLOOKUP(H5,$C$16:$AF$17,2,TRUE)</f>
        <v>800</v>
      </c>
      <c r="H5" s="2">
        <f>HLOOKUP(I5,$C$11:$Z$12,2,FALSE)+HLOOKUP(J5,$C$11:$Z$12,2,FALSE)+HLOOKUP(K5,$C$11:$Z$12,2,FALSE)+HLOOKUP(L5,$C$11:$Z$12,2,FALSE)+HLOOKUP(M5,$C$11:$Z$12,2,FALSE)+HLOOKUP(N5,$C$11:$Z$12,2,FALSE)+HLOOKUP(O5,$C$11:$Z$12,2,FALSE)+HLOOKUP(P5,$C$11:$Z$12,2,FALSE)+HLOOKUP(Q5,$C$11:$Z$12,2,FALSE)+HLOOKUP(R5,$C$11:$Z$12,2,FALSE)</f>
        <v>115</v>
      </c>
      <c r="I5" s="3" t="s">
        <v>12</v>
      </c>
      <c r="J5" s="3" t="s">
        <v>12</v>
      </c>
      <c r="K5" s="3" t="s">
        <v>12</v>
      </c>
      <c r="L5" s="3" t="s">
        <v>23</v>
      </c>
      <c r="M5" s="3" t="s">
        <v>23</v>
      </c>
      <c r="N5" s="3" t="s">
        <v>23</v>
      </c>
      <c r="O5" s="3" t="s">
        <v>24</v>
      </c>
      <c r="P5" s="3" t="s">
        <v>24</v>
      </c>
      <c r="Q5" s="3" t="s">
        <v>24</v>
      </c>
      <c r="R5" s="3" t="s">
        <v>24</v>
      </c>
      <c r="S5" s="3"/>
      <c r="T5" s="3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</row>
    <row r="6" spans="1:32">
      <c r="A6" s="1">
        <v>3</v>
      </c>
      <c r="B6" s="3" t="s">
        <v>74</v>
      </c>
      <c r="C6" s="3" t="s">
        <v>54</v>
      </c>
      <c r="D6" s="1">
        <f t="shared" ref="D6" si="1">E6+F6</f>
        <v>1200</v>
      </c>
      <c r="E6" s="1">
        <v>800</v>
      </c>
      <c r="F6" s="1">
        <v>400</v>
      </c>
      <c r="G6" s="2">
        <f>HLOOKUP(H6,$C$16:$AF$17,2,TRUE)</f>
        <v>1300</v>
      </c>
      <c r="H6" s="2">
        <f>HLOOKUP(I6,$C$11:$Z$12,2,FALSE)+HLOOKUP(J6,$C$11:$Z$12,2,FALSE)+HLOOKUP(K6,$C$11:$Z$12,2,FALSE)+HLOOKUP(L6,$C$11:$Z$12,2,FALSE)+HLOOKUP(M6,$C$11:$Z$12,2,FALSE)+HLOOKUP(N6,$C$11:$Z$12,2,FALSE)+HLOOKUP(O6,$C$11:$Z$12,2,FALSE)+HLOOKUP(P6,$C$11:$Z$12,2,FALSE)+HLOOKUP(Q6,$C$11:$Z$12,2,FALSE)+HLOOKUP(R6,$C$11:$Z$12,2,FALSE)</f>
        <v>138</v>
      </c>
      <c r="I6" s="3" t="s">
        <v>39</v>
      </c>
      <c r="J6" s="3" t="s">
        <v>11</v>
      </c>
      <c r="K6" s="3" t="s">
        <v>11</v>
      </c>
      <c r="L6" s="3" t="s">
        <v>11</v>
      </c>
      <c r="M6" s="3" t="s">
        <v>12</v>
      </c>
      <c r="N6" s="3" t="s">
        <v>12</v>
      </c>
      <c r="O6" s="3" t="s">
        <v>12</v>
      </c>
      <c r="P6" s="3" t="s">
        <v>12</v>
      </c>
      <c r="Q6" s="3" t="s">
        <v>23</v>
      </c>
      <c r="R6" s="3" t="s">
        <v>23</v>
      </c>
      <c r="T6" s="3"/>
    </row>
    <row r="7" spans="1:32">
      <c r="A7" s="13"/>
    </row>
    <row r="8" spans="1:32">
      <c r="A8" s="13"/>
    </row>
    <row r="9" spans="1:32">
      <c r="A9" s="13"/>
    </row>
    <row r="10" spans="1:32">
      <c r="A10" s="13"/>
    </row>
    <row r="11" spans="1:32" s="3" customFormat="1" ht="15" customHeight="1">
      <c r="A11" s="30" t="s">
        <v>58</v>
      </c>
      <c r="B11" s="30"/>
      <c r="C11" s="3" t="s">
        <v>8</v>
      </c>
      <c r="D11" s="3" t="s">
        <v>35</v>
      </c>
      <c r="E11" s="3" t="s">
        <v>7</v>
      </c>
      <c r="F11" s="3" t="s">
        <v>6</v>
      </c>
      <c r="G11" s="3" t="s">
        <v>5</v>
      </c>
      <c r="H11" s="3" t="s">
        <v>4</v>
      </c>
      <c r="I11" s="3" t="s">
        <v>3</v>
      </c>
      <c r="J11" s="3" t="s">
        <v>15</v>
      </c>
      <c r="K11" s="3" t="s">
        <v>14</v>
      </c>
      <c r="L11" s="3" t="s">
        <v>13</v>
      </c>
      <c r="M11" s="3" t="s">
        <v>24</v>
      </c>
      <c r="N11" s="3" t="s">
        <v>23</v>
      </c>
      <c r="O11" s="3" t="s">
        <v>12</v>
      </c>
      <c r="P11" s="3" t="s">
        <v>11</v>
      </c>
      <c r="Q11" s="3" t="s">
        <v>39</v>
      </c>
      <c r="R11" s="3" t="s">
        <v>10</v>
      </c>
      <c r="S11" s="3" t="s">
        <v>38</v>
      </c>
      <c r="T11" s="3" t="s">
        <v>9</v>
      </c>
      <c r="U11" s="3" t="s">
        <v>37</v>
      </c>
      <c r="V11" s="3" t="s">
        <v>34</v>
      </c>
      <c r="W11" s="3" t="s">
        <v>36</v>
      </c>
      <c r="X11" s="3" t="s">
        <v>42</v>
      </c>
      <c r="Y11" s="3">
        <v>-15</v>
      </c>
      <c r="Z11" s="3" t="s">
        <v>43</v>
      </c>
    </row>
    <row r="12" spans="1:32" s="3" customFormat="1">
      <c r="A12" s="30"/>
      <c r="B12" s="30"/>
      <c r="C12" s="3" t="s">
        <v>34</v>
      </c>
      <c r="D12" s="3">
        <v>0</v>
      </c>
      <c r="E12" s="3" t="s">
        <v>22</v>
      </c>
      <c r="F12" s="3" t="s">
        <v>21</v>
      </c>
      <c r="G12" s="3" t="s">
        <v>20</v>
      </c>
      <c r="H12" s="3" t="s">
        <v>28</v>
      </c>
      <c r="I12" s="3" t="s">
        <v>19</v>
      </c>
      <c r="J12" s="3" t="s">
        <v>27</v>
      </c>
      <c r="K12" s="3" t="s">
        <v>41</v>
      </c>
      <c r="L12" s="3" t="s">
        <v>40</v>
      </c>
      <c r="M12" s="3" t="s">
        <v>26</v>
      </c>
      <c r="N12" s="3" t="s">
        <v>44</v>
      </c>
      <c r="O12" s="3" t="s">
        <v>18</v>
      </c>
      <c r="P12" s="3" t="s">
        <v>11</v>
      </c>
      <c r="Q12" s="3" t="s">
        <v>25</v>
      </c>
      <c r="R12" s="3" t="s">
        <v>45</v>
      </c>
      <c r="S12" s="3" t="s">
        <v>17</v>
      </c>
      <c r="T12" s="3" t="s">
        <v>46</v>
      </c>
      <c r="U12" s="3" t="s">
        <v>47</v>
      </c>
      <c r="V12" s="3">
        <v>26</v>
      </c>
      <c r="W12" s="3" t="s">
        <v>48</v>
      </c>
      <c r="X12" s="3" t="s">
        <v>49</v>
      </c>
      <c r="Y12" s="3" t="s">
        <v>50</v>
      </c>
      <c r="Z12" s="3" t="s">
        <v>16</v>
      </c>
    </row>
    <row r="13" spans="1:32">
      <c r="A13" s="14"/>
      <c r="B13" s="14"/>
      <c r="G13" s="3"/>
      <c r="H13" s="2"/>
    </row>
    <row r="14" spans="1:32">
      <c r="A14" s="13"/>
      <c r="G14" s="3"/>
      <c r="H14" s="2"/>
    </row>
    <row r="15" spans="1:32" s="2" customFormat="1">
      <c r="A15" s="19" t="s">
        <v>60</v>
      </c>
      <c r="E15" s="2">
        <v>25</v>
      </c>
      <c r="G15" s="2">
        <v>10</v>
      </c>
      <c r="I15" s="2">
        <v>10</v>
      </c>
      <c r="K15" s="2" t="s">
        <v>26</v>
      </c>
      <c r="M15" s="2">
        <v>10</v>
      </c>
      <c r="O15" s="2">
        <v>10</v>
      </c>
      <c r="Q15" s="2">
        <v>10</v>
      </c>
      <c r="S15" s="2">
        <v>10</v>
      </c>
      <c r="U15" s="2">
        <v>20</v>
      </c>
      <c r="W15" s="2">
        <v>20</v>
      </c>
      <c r="Y15" s="2">
        <v>20</v>
      </c>
      <c r="AA15" s="2">
        <v>20</v>
      </c>
      <c r="AC15" s="2">
        <v>30</v>
      </c>
      <c r="AE15" s="2">
        <v>30</v>
      </c>
    </row>
    <row r="16" spans="1:32" s="2" customFormat="1">
      <c r="A16" s="19" t="s">
        <v>59</v>
      </c>
      <c r="C16" s="2" t="s">
        <v>34</v>
      </c>
      <c r="D16" s="2">
        <f>E16-1</f>
        <v>24</v>
      </c>
      <c r="E16" s="2">
        <f>C16+E15</f>
        <v>25</v>
      </c>
      <c r="F16" s="2">
        <f>G16-1</f>
        <v>34</v>
      </c>
      <c r="G16" s="2">
        <f>E16+G15</f>
        <v>35</v>
      </c>
      <c r="H16" s="2">
        <f>I16-1</f>
        <v>44</v>
      </c>
      <c r="I16" s="2">
        <f>G16+I15</f>
        <v>45</v>
      </c>
      <c r="J16" s="2">
        <f>K16-1</f>
        <v>54</v>
      </c>
      <c r="K16" s="2">
        <f>I16+K15</f>
        <v>55</v>
      </c>
      <c r="L16" s="2">
        <f>M16-1</f>
        <v>64</v>
      </c>
      <c r="M16" s="2">
        <f>K16+M15</f>
        <v>65</v>
      </c>
      <c r="N16" s="2">
        <f>O16-1</f>
        <v>74</v>
      </c>
      <c r="O16" s="2">
        <f>M16+O15</f>
        <v>75</v>
      </c>
      <c r="P16" s="2">
        <f>Q16-1</f>
        <v>84</v>
      </c>
      <c r="Q16" s="2">
        <f>O16+Q15</f>
        <v>85</v>
      </c>
      <c r="R16" s="2">
        <f>S16-1</f>
        <v>94</v>
      </c>
      <c r="S16" s="2">
        <f>Q16+S15</f>
        <v>95</v>
      </c>
      <c r="T16" s="2">
        <f>U16-1</f>
        <v>114</v>
      </c>
      <c r="U16" s="2">
        <f>S16+U15</f>
        <v>115</v>
      </c>
      <c r="V16" s="2">
        <f>W16-1</f>
        <v>134</v>
      </c>
      <c r="W16" s="2">
        <f>U16+W15</f>
        <v>135</v>
      </c>
      <c r="X16" s="2">
        <f>Y16-1</f>
        <v>154</v>
      </c>
      <c r="Y16" s="2">
        <f>W16+Y15</f>
        <v>155</v>
      </c>
      <c r="Z16" s="2">
        <f>AA16-1</f>
        <v>174</v>
      </c>
      <c r="AA16" s="2">
        <f>Y16+AA15</f>
        <v>175</v>
      </c>
      <c r="AB16" s="2">
        <f>AC16-1</f>
        <v>204</v>
      </c>
      <c r="AC16" s="2">
        <f>AA16+AC15</f>
        <v>205</v>
      </c>
      <c r="AD16" s="2">
        <f>AE16-1</f>
        <v>234</v>
      </c>
      <c r="AE16" s="2">
        <f>AC16+AE15</f>
        <v>235</v>
      </c>
      <c r="AF16" s="2">
        <v>500</v>
      </c>
    </row>
    <row r="17" spans="1:32">
      <c r="A17" s="13" t="s">
        <v>57</v>
      </c>
      <c r="C17" s="2">
        <v>10</v>
      </c>
      <c r="D17" s="2">
        <v>10</v>
      </c>
      <c r="E17" s="2">
        <v>20</v>
      </c>
      <c r="F17" s="1">
        <v>20</v>
      </c>
      <c r="G17" s="2">
        <v>40</v>
      </c>
      <c r="H17" s="2">
        <v>40</v>
      </c>
      <c r="I17" s="2">
        <v>60</v>
      </c>
      <c r="J17" s="2">
        <v>60</v>
      </c>
      <c r="K17" s="2">
        <v>80</v>
      </c>
      <c r="L17" s="2">
        <v>80</v>
      </c>
      <c r="M17" s="2">
        <v>130</v>
      </c>
      <c r="N17" s="2">
        <v>130</v>
      </c>
      <c r="O17" s="2">
        <v>200</v>
      </c>
      <c r="P17" s="2">
        <v>200</v>
      </c>
      <c r="Q17" s="2">
        <v>400</v>
      </c>
      <c r="R17" s="2">
        <v>400</v>
      </c>
      <c r="S17" s="2">
        <v>600</v>
      </c>
      <c r="T17" s="2">
        <v>600</v>
      </c>
      <c r="U17" s="2">
        <v>800</v>
      </c>
      <c r="V17" s="2">
        <v>800</v>
      </c>
      <c r="W17" s="2">
        <v>1300</v>
      </c>
      <c r="X17" s="2">
        <v>1300</v>
      </c>
      <c r="Y17" s="2">
        <v>2000</v>
      </c>
      <c r="Z17" s="2">
        <v>2000</v>
      </c>
      <c r="AA17" s="2">
        <v>4000</v>
      </c>
      <c r="AB17" s="2">
        <v>4000</v>
      </c>
      <c r="AC17" s="2">
        <v>6000</v>
      </c>
      <c r="AD17" s="2">
        <v>6000</v>
      </c>
      <c r="AE17" s="1">
        <v>8000</v>
      </c>
      <c r="AF17" s="1">
        <v>8000</v>
      </c>
    </row>
    <row r="18" spans="1:32">
      <c r="A18" s="13"/>
    </row>
    <row r="19" spans="1:32" s="2" customFormat="1"/>
    <row r="21" spans="1:32">
      <c r="D21" s="3">
        <f>D22-C22</f>
        <v>40</v>
      </c>
      <c r="E21" s="3">
        <f t="shared" ref="E21:Q21" si="2">E22-D22</f>
        <v>70</v>
      </c>
      <c r="F21" s="3">
        <f t="shared" si="2"/>
        <v>110</v>
      </c>
      <c r="G21" s="3">
        <f t="shared" si="2"/>
        <v>140</v>
      </c>
      <c r="H21" s="3">
        <f t="shared" si="2"/>
        <v>200</v>
      </c>
      <c r="I21" s="3">
        <f t="shared" si="2"/>
        <v>300</v>
      </c>
      <c r="J21" s="3">
        <f t="shared" si="2"/>
        <v>400</v>
      </c>
      <c r="K21" s="3">
        <f t="shared" si="2"/>
        <v>500</v>
      </c>
      <c r="L21" s="3">
        <f t="shared" si="2"/>
        <v>500</v>
      </c>
      <c r="M21" s="3">
        <f t="shared" si="2"/>
        <v>700</v>
      </c>
      <c r="N21" s="3">
        <f t="shared" si="2"/>
        <v>800</v>
      </c>
      <c r="O21" s="3">
        <f t="shared" si="2"/>
        <v>900</v>
      </c>
      <c r="P21" s="3">
        <f t="shared" si="2"/>
        <v>1100</v>
      </c>
      <c r="Q21" s="3">
        <f t="shared" si="2"/>
        <v>1200</v>
      </c>
    </row>
    <row r="22" spans="1:32">
      <c r="C22" s="3" t="s">
        <v>35</v>
      </c>
      <c r="D22" s="1">
        <v>80</v>
      </c>
      <c r="E22" s="1">
        <v>150</v>
      </c>
      <c r="F22" s="1">
        <v>260</v>
      </c>
      <c r="G22" s="2">
        <v>400</v>
      </c>
      <c r="H22" s="1">
        <v>600</v>
      </c>
      <c r="I22" s="1">
        <v>900</v>
      </c>
      <c r="J22" s="1">
        <v>1300</v>
      </c>
      <c r="K22" s="1">
        <v>1800</v>
      </c>
      <c r="L22" s="1">
        <v>2300</v>
      </c>
      <c r="M22" s="1">
        <v>3000</v>
      </c>
      <c r="N22" s="1">
        <v>3800</v>
      </c>
      <c r="O22" s="1">
        <v>4700</v>
      </c>
      <c r="P22" s="1">
        <v>5800</v>
      </c>
      <c r="Q22" s="1">
        <v>7000</v>
      </c>
    </row>
    <row r="23" spans="1:32">
      <c r="C23" s="3" t="s">
        <v>35</v>
      </c>
      <c r="D23" s="3">
        <f>C23+D24</f>
        <v>80</v>
      </c>
      <c r="E23" s="3">
        <f t="shared" ref="E23:O23" si="3">D23+E24</f>
        <v>150</v>
      </c>
      <c r="F23" s="3">
        <f t="shared" si="3"/>
        <v>260</v>
      </c>
      <c r="G23" s="3">
        <f t="shared" si="3"/>
        <v>420</v>
      </c>
      <c r="H23" s="3">
        <f t="shared" si="3"/>
        <v>640</v>
      </c>
      <c r="I23" s="3">
        <f t="shared" si="3"/>
        <v>930</v>
      </c>
      <c r="J23" s="3">
        <f t="shared" si="3"/>
        <v>1300</v>
      </c>
      <c r="K23" s="3">
        <f t="shared" si="3"/>
        <v>1760</v>
      </c>
      <c r="L23" s="3">
        <f t="shared" si="3"/>
        <v>2320</v>
      </c>
      <c r="M23" s="3">
        <f t="shared" si="3"/>
        <v>2990</v>
      </c>
      <c r="N23" s="3">
        <f t="shared" si="3"/>
        <v>3780</v>
      </c>
      <c r="O23" s="3">
        <f t="shared" si="3"/>
        <v>4700</v>
      </c>
      <c r="P23" s="3">
        <f t="shared" ref="P23" si="4">O23+P24</f>
        <v>5760</v>
      </c>
      <c r="Q23" s="3">
        <f t="shared" ref="Q23" si="5">P23+Q24</f>
        <v>6970</v>
      </c>
      <c r="R23" s="3">
        <f t="shared" ref="R23" si="6">Q23+R24</f>
        <v>8340</v>
      </c>
      <c r="S23" s="3">
        <f t="shared" ref="S23" si="7">R23+S24</f>
        <v>9880</v>
      </c>
    </row>
    <row r="24" spans="1:32">
      <c r="D24" s="1">
        <v>40</v>
      </c>
      <c r="E24" s="1">
        <f>D24+E25</f>
        <v>70</v>
      </c>
      <c r="F24" s="1">
        <f t="shared" ref="F24:O24" si="8">E24+F25</f>
        <v>110</v>
      </c>
      <c r="G24" s="1">
        <f t="shared" si="8"/>
        <v>160</v>
      </c>
      <c r="H24" s="1">
        <f t="shared" si="8"/>
        <v>220</v>
      </c>
      <c r="I24" s="1">
        <f t="shared" si="8"/>
        <v>290</v>
      </c>
      <c r="J24" s="1">
        <f t="shared" si="8"/>
        <v>370</v>
      </c>
      <c r="K24" s="1">
        <f t="shared" si="8"/>
        <v>460</v>
      </c>
      <c r="L24" s="1">
        <f t="shared" si="8"/>
        <v>560</v>
      </c>
      <c r="M24" s="1">
        <f t="shared" si="8"/>
        <v>670</v>
      </c>
      <c r="N24" s="1">
        <f t="shared" si="8"/>
        <v>790</v>
      </c>
      <c r="O24" s="1">
        <f t="shared" si="8"/>
        <v>920</v>
      </c>
      <c r="P24" s="1">
        <f t="shared" ref="P24" si="9">O24+P25</f>
        <v>1060</v>
      </c>
      <c r="Q24" s="1">
        <f t="shared" ref="Q24" si="10">P24+Q25</f>
        <v>1210</v>
      </c>
      <c r="R24" s="1">
        <f t="shared" ref="R24" si="11">Q24+R25</f>
        <v>1370</v>
      </c>
      <c r="S24" s="1">
        <f t="shared" ref="S24" si="12">R24+S25</f>
        <v>1540</v>
      </c>
    </row>
    <row r="25" spans="1:32">
      <c r="E25" s="1">
        <v>30</v>
      </c>
      <c r="F25" s="1">
        <f>E25+10</f>
        <v>40</v>
      </c>
      <c r="G25" s="1">
        <f t="shared" ref="G25:S25" si="13">F25+10</f>
        <v>50</v>
      </c>
      <c r="H25" s="1">
        <f t="shared" si="13"/>
        <v>60</v>
      </c>
      <c r="I25" s="1">
        <f t="shared" si="13"/>
        <v>70</v>
      </c>
      <c r="J25" s="1">
        <f t="shared" si="13"/>
        <v>80</v>
      </c>
      <c r="K25" s="1">
        <f t="shared" si="13"/>
        <v>90</v>
      </c>
      <c r="L25" s="1">
        <f t="shared" si="13"/>
        <v>100</v>
      </c>
      <c r="M25" s="1">
        <f t="shared" si="13"/>
        <v>110</v>
      </c>
      <c r="N25" s="1">
        <f t="shared" si="13"/>
        <v>120</v>
      </c>
      <c r="O25" s="1">
        <f t="shared" si="13"/>
        <v>130</v>
      </c>
      <c r="P25" s="1">
        <f t="shared" si="13"/>
        <v>140</v>
      </c>
      <c r="Q25" s="1">
        <f t="shared" si="13"/>
        <v>150</v>
      </c>
      <c r="R25" s="1">
        <f t="shared" si="13"/>
        <v>160</v>
      </c>
      <c r="S25" s="1">
        <f t="shared" si="13"/>
        <v>170</v>
      </c>
    </row>
    <row r="27" spans="1:32">
      <c r="D27" s="3">
        <f>D28-C28</f>
        <v>30</v>
      </c>
      <c r="E27" s="3">
        <f t="shared" ref="E27" si="14">E28-D28</f>
        <v>60</v>
      </c>
      <c r="F27" s="3">
        <f t="shared" ref="F27" si="15">F28-E28</f>
        <v>100</v>
      </c>
      <c r="G27" s="3">
        <f t="shared" ref="G27" si="16">G28-F28</f>
        <v>170</v>
      </c>
      <c r="H27" s="3">
        <f t="shared" ref="H27" si="17">H28-G28</f>
        <v>200</v>
      </c>
      <c r="I27" s="3">
        <f t="shared" ref="I27" si="18">I28-H28</f>
        <v>300</v>
      </c>
      <c r="J27" s="3">
        <f t="shared" ref="J27" si="19">J28-I28</f>
        <v>300</v>
      </c>
      <c r="K27" s="3">
        <f t="shared" ref="K27" si="20">K28-J28</f>
        <v>500</v>
      </c>
      <c r="L27" s="3">
        <f t="shared" ref="L27" si="21">L28-K28</f>
        <v>500</v>
      </c>
      <c r="M27" s="3">
        <f t="shared" ref="M27" si="22">M28-L28</f>
        <v>700</v>
      </c>
      <c r="N27" s="3">
        <f t="shared" ref="N27" si="23">N28-M28</f>
        <v>800</v>
      </c>
      <c r="O27" s="3">
        <f t="shared" ref="O27" si="24">O28-N28</f>
        <v>900</v>
      </c>
      <c r="P27" s="3">
        <f t="shared" ref="P27" si="25">P28-O28</f>
        <v>1000</v>
      </c>
      <c r="Q27" s="3">
        <f t="shared" ref="Q27" si="26">Q28-P28</f>
        <v>1200</v>
      </c>
    </row>
    <row r="28" spans="1:32">
      <c r="C28" s="3" t="s">
        <v>35</v>
      </c>
      <c r="D28" s="1">
        <v>70</v>
      </c>
      <c r="E28" s="1">
        <v>130</v>
      </c>
      <c r="F28" s="1">
        <v>230</v>
      </c>
      <c r="G28" s="2">
        <v>400</v>
      </c>
      <c r="H28" s="1">
        <v>600</v>
      </c>
      <c r="I28" s="1">
        <v>900</v>
      </c>
      <c r="J28" s="1">
        <v>1200</v>
      </c>
      <c r="K28" s="1">
        <v>1700</v>
      </c>
      <c r="L28" s="1">
        <v>2200</v>
      </c>
      <c r="M28" s="1">
        <v>2900</v>
      </c>
      <c r="N28" s="1">
        <v>3700</v>
      </c>
      <c r="O28" s="1">
        <v>4600</v>
      </c>
      <c r="P28" s="1">
        <v>5600</v>
      </c>
      <c r="Q28" s="1">
        <v>6800</v>
      </c>
    </row>
    <row r="29" spans="1:32">
      <c r="C29" s="3" t="s">
        <v>35</v>
      </c>
      <c r="D29" s="3">
        <f>C29+D30</f>
        <v>70</v>
      </c>
      <c r="E29" s="3">
        <f t="shared" ref="E29" si="27">D29+E30</f>
        <v>130</v>
      </c>
      <c r="F29" s="3">
        <f t="shared" ref="F29:F30" si="28">E29+F30</f>
        <v>230</v>
      </c>
      <c r="G29" s="3">
        <f t="shared" ref="G29:G30" si="29">F29+G30</f>
        <v>380</v>
      </c>
      <c r="H29" s="3">
        <f t="shared" ref="H29:H30" si="30">G29+H30</f>
        <v>590</v>
      </c>
      <c r="I29" s="3">
        <f t="shared" ref="I29:I30" si="31">H29+I30</f>
        <v>870</v>
      </c>
      <c r="J29" s="3">
        <f t="shared" ref="J29:J30" si="32">I29+J30</f>
        <v>1230</v>
      </c>
      <c r="K29" s="3">
        <f t="shared" ref="K29:K30" si="33">J29+K30</f>
        <v>1680</v>
      </c>
      <c r="L29" s="3">
        <f t="shared" ref="L29:L30" si="34">K29+L30</f>
        <v>2230</v>
      </c>
      <c r="M29" s="3">
        <f t="shared" ref="M29:M30" si="35">L29+M30</f>
        <v>2890</v>
      </c>
      <c r="N29" s="3">
        <f t="shared" ref="N29:N30" si="36">M29+N30</f>
        <v>3670</v>
      </c>
      <c r="O29" s="3">
        <f t="shared" ref="O29:O30" si="37">N29+O30</f>
        <v>4580</v>
      </c>
      <c r="P29" s="3">
        <f t="shared" ref="P29:P30" si="38">O29+P30</f>
        <v>5630</v>
      </c>
      <c r="Q29" s="3">
        <f t="shared" ref="Q29:Q30" si="39">P29+Q30</f>
        <v>6830</v>
      </c>
      <c r="R29" s="3">
        <f t="shared" ref="R29:R30" si="40">Q29+R30</f>
        <v>8190</v>
      </c>
      <c r="S29" s="3">
        <f t="shared" ref="S29:S30" si="41">R29+S30</f>
        <v>9720</v>
      </c>
    </row>
    <row r="30" spans="1:32">
      <c r="D30" s="1">
        <v>30</v>
      </c>
      <c r="E30" s="1">
        <f>D30+E31</f>
        <v>60</v>
      </c>
      <c r="F30" s="1">
        <f t="shared" si="28"/>
        <v>100</v>
      </c>
      <c r="G30" s="1">
        <f t="shared" si="29"/>
        <v>150</v>
      </c>
      <c r="H30" s="1">
        <f t="shared" si="30"/>
        <v>210</v>
      </c>
      <c r="I30" s="1">
        <f t="shared" si="31"/>
        <v>280</v>
      </c>
      <c r="J30" s="1">
        <f t="shared" si="32"/>
        <v>360</v>
      </c>
      <c r="K30" s="1">
        <f t="shared" si="33"/>
        <v>450</v>
      </c>
      <c r="L30" s="1">
        <f t="shared" si="34"/>
        <v>550</v>
      </c>
      <c r="M30" s="1">
        <f t="shared" si="35"/>
        <v>660</v>
      </c>
      <c r="N30" s="1">
        <f t="shared" si="36"/>
        <v>780</v>
      </c>
      <c r="O30" s="1">
        <f t="shared" si="37"/>
        <v>910</v>
      </c>
      <c r="P30" s="1">
        <f t="shared" si="38"/>
        <v>1050</v>
      </c>
      <c r="Q30" s="1">
        <f t="shared" si="39"/>
        <v>1200</v>
      </c>
      <c r="R30" s="1">
        <f t="shared" si="40"/>
        <v>1360</v>
      </c>
      <c r="S30" s="1">
        <f t="shared" si="41"/>
        <v>1530</v>
      </c>
    </row>
    <row r="31" spans="1:32">
      <c r="E31" s="1">
        <v>30</v>
      </c>
      <c r="F31" s="1">
        <f>E31+10</f>
        <v>40</v>
      </c>
      <c r="G31" s="1">
        <f t="shared" ref="G31" si="42">F31+10</f>
        <v>50</v>
      </c>
      <c r="H31" s="1">
        <f t="shared" ref="H31" si="43">G31+10</f>
        <v>60</v>
      </c>
      <c r="I31" s="1">
        <f t="shared" ref="I31" si="44">H31+10</f>
        <v>70</v>
      </c>
      <c r="J31" s="1">
        <f t="shared" ref="J31" si="45">I31+10</f>
        <v>80</v>
      </c>
      <c r="K31" s="1">
        <f t="shared" ref="K31" si="46">J31+10</f>
        <v>90</v>
      </c>
      <c r="L31" s="1">
        <f t="shared" ref="L31" si="47">K31+10</f>
        <v>100</v>
      </c>
      <c r="M31" s="1">
        <f t="shared" ref="M31" si="48">L31+10</f>
        <v>110</v>
      </c>
      <c r="N31" s="1">
        <f t="shared" ref="N31" si="49">M31+10</f>
        <v>120</v>
      </c>
      <c r="O31" s="1">
        <f t="shared" ref="O31" si="50">N31+10</f>
        <v>130</v>
      </c>
      <c r="P31" s="1">
        <f t="shared" ref="P31" si="51">O31+10</f>
        <v>140</v>
      </c>
      <c r="Q31" s="1">
        <f t="shared" ref="Q31" si="52">P31+10</f>
        <v>150</v>
      </c>
      <c r="R31" s="1">
        <f t="shared" ref="R31" si="53">Q31+10</f>
        <v>160</v>
      </c>
      <c r="S31" s="1">
        <f t="shared" ref="S31" si="54">R31+10</f>
        <v>170</v>
      </c>
    </row>
    <row r="33" spans="3:17">
      <c r="D33" s="3">
        <f>D34-C34</f>
        <v>30</v>
      </c>
      <c r="E33" s="3">
        <f t="shared" ref="E33" si="55">E34-D34</f>
        <v>50</v>
      </c>
      <c r="F33" s="3">
        <f t="shared" ref="F33" si="56">F34-E34</f>
        <v>80</v>
      </c>
      <c r="G33" s="3">
        <f t="shared" ref="G33" si="57">G34-F34</f>
        <v>130</v>
      </c>
      <c r="H33" s="3">
        <f t="shared" ref="H33" si="58">H34-G34</f>
        <v>240</v>
      </c>
      <c r="I33" s="3">
        <f t="shared" ref="I33" si="59">I34-H34</f>
        <v>400</v>
      </c>
      <c r="J33" s="3">
        <f t="shared" ref="J33" si="60">J34-I34</f>
        <v>630</v>
      </c>
      <c r="K33" s="3">
        <f t="shared" ref="K33" si="61">K34-J34</f>
        <v>1200</v>
      </c>
      <c r="L33" s="3">
        <f t="shared" ref="L33" si="62">L34-K34</f>
        <v>1900</v>
      </c>
      <c r="M33" s="3">
        <f t="shared" ref="M33" si="63">M34-L34</f>
        <v>3300</v>
      </c>
      <c r="N33" s="3"/>
      <c r="O33" s="3"/>
      <c r="P33" s="3"/>
      <c r="Q33" s="3"/>
    </row>
    <row r="34" spans="3:17">
      <c r="C34" s="3" t="s">
        <v>35</v>
      </c>
      <c r="D34" s="1">
        <v>70</v>
      </c>
      <c r="E34" s="1">
        <v>120</v>
      </c>
      <c r="F34" s="1">
        <v>200</v>
      </c>
      <c r="G34" s="2">
        <v>330</v>
      </c>
      <c r="H34" s="1">
        <v>570</v>
      </c>
      <c r="I34" s="1">
        <v>970</v>
      </c>
      <c r="J34" s="1">
        <v>1600</v>
      </c>
      <c r="K34" s="1">
        <v>2800</v>
      </c>
      <c r="L34" s="1">
        <v>4700</v>
      </c>
      <c r="M34" s="1">
        <v>8000</v>
      </c>
    </row>
    <row r="35" spans="3:17" s="2" customFormat="1">
      <c r="C35" s="2" t="s">
        <v>35</v>
      </c>
      <c r="D35" s="2">
        <f>C35+(C35*70%)</f>
        <v>68</v>
      </c>
      <c r="E35" s="2">
        <f t="shared" ref="E35:M35" si="64">D35+(D35*70%)</f>
        <v>115.6</v>
      </c>
      <c r="F35" s="2">
        <f t="shared" si="64"/>
        <v>196.51999999999998</v>
      </c>
      <c r="G35" s="2">
        <f t="shared" si="64"/>
        <v>334.08399999999995</v>
      </c>
      <c r="H35" s="2">
        <f t="shared" si="64"/>
        <v>567.94279999999992</v>
      </c>
      <c r="I35" s="2">
        <f t="shared" si="64"/>
        <v>965.50275999999985</v>
      </c>
      <c r="J35" s="2">
        <f t="shared" si="64"/>
        <v>1641.3546919999997</v>
      </c>
      <c r="K35" s="2">
        <f t="shared" si="64"/>
        <v>2790.3029763999994</v>
      </c>
      <c r="L35" s="2">
        <f t="shared" si="64"/>
        <v>4743.5150598799992</v>
      </c>
      <c r="M35" s="2">
        <f t="shared" si="64"/>
        <v>8063.975601795999</v>
      </c>
    </row>
    <row r="36" spans="3:17">
      <c r="G36" s="1"/>
    </row>
    <row r="37" spans="3:17">
      <c r="D37" s="3">
        <f>D38-C38</f>
        <v>20</v>
      </c>
      <c r="E37" s="3">
        <f t="shared" ref="E37" si="65">E38-D38</f>
        <v>40</v>
      </c>
      <c r="F37" s="3">
        <f t="shared" ref="F37" si="66">F38-E38</f>
        <v>60</v>
      </c>
      <c r="G37" s="3">
        <f t="shared" ref="G37" si="67">G38-F38</f>
        <v>100</v>
      </c>
      <c r="H37" s="3">
        <f t="shared" ref="H37" si="68">H38-G38</f>
        <v>180</v>
      </c>
      <c r="I37" s="3">
        <f t="shared" ref="I37" si="69">I38-H38</f>
        <v>290</v>
      </c>
      <c r="J37" s="3">
        <f t="shared" ref="J37" si="70">J38-I38</f>
        <v>480</v>
      </c>
      <c r="K37" s="3">
        <f t="shared" ref="K37" si="71">K38-J38</f>
        <v>900</v>
      </c>
      <c r="L37" s="3">
        <f t="shared" ref="L37" si="72">L38-K38</f>
        <v>1500</v>
      </c>
      <c r="M37" s="3">
        <f t="shared" ref="M37" si="73">M38-L38</f>
        <v>2400</v>
      </c>
    </row>
    <row r="38" spans="3:17">
      <c r="C38" s="3" t="s">
        <v>15</v>
      </c>
      <c r="D38" s="1">
        <v>50</v>
      </c>
      <c r="E38" s="1">
        <v>90</v>
      </c>
      <c r="F38" s="1">
        <v>150</v>
      </c>
      <c r="G38" s="2">
        <v>250</v>
      </c>
      <c r="H38" s="1">
        <v>430</v>
      </c>
      <c r="I38" s="1">
        <v>720</v>
      </c>
      <c r="J38" s="1">
        <v>1200</v>
      </c>
      <c r="K38" s="1">
        <v>2100</v>
      </c>
      <c r="L38" s="1">
        <v>3600</v>
      </c>
      <c r="M38" s="1">
        <v>6000</v>
      </c>
    </row>
    <row r="39" spans="3:17">
      <c r="C39" s="2">
        <v>30</v>
      </c>
      <c r="D39" s="2">
        <f>C39+(C39*70%)</f>
        <v>51</v>
      </c>
      <c r="E39" s="2">
        <f t="shared" ref="E39:M39" si="74">D39+(D39*70%)</f>
        <v>86.699999999999989</v>
      </c>
      <c r="F39" s="2">
        <f t="shared" si="74"/>
        <v>147.38999999999999</v>
      </c>
      <c r="G39" s="2">
        <f t="shared" si="74"/>
        <v>250.56299999999999</v>
      </c>
      <c r="H39" s="2">
        <f t="shared" si="74"/>
        <v>425.95709999999997</v>
      </c>
      <c r="I39" s="2">
        <f t="shared" si="74"/>
        <v>724.12707</v>
      </c>
      <c r="J39" s="2">
        <f t="shared" si="74"/>
        <v>1231.0160189999999</v>
      </c>
      <c r="K39" s="2">
        <f t="shared" si="74"/>
        <v>2092.7272322999997</v>
      </c>
      <c r="L39" s="2">
        <f t="shared" si="74"/>
        <v>3557.6362949099994</v>
      </c>
      <c r="M39" s="2">
        <f t="shared" si="74"/>
        <v>6047.9817013469983</v>
      </c>
    </row>
    <row r="41" spans="3:17">
      <c r="D41" s="3">
        <f>D42-C42</f>
        <v>20</v>
      </c>
      <c r="E41" s="3">
        <f t="shared" ref="E41" si="75">E42-D42</f>
        <v>40</v>
      </c>
      <c r="F41" s="3">
        <f t="shared" ref="F41" si="76">F42-E42</f>
        <v>70</v>
      </c>
      <c r="G41" s="3">
        <f t="shared" ref="G41" si="77">G42-F42</f>
        <v>120</v>
      </c>
      <c r="H41" s="3">
        <f t="shared" ref="H41" si="78">H42-G42</f>
        <v>210</v>
      </c>
      <c r="I41" s="3">
        <f t="shared" ref="I41" si="79">I42-H42</f>
        <v>370</v>
      </c>
      <c r="J41" s="3">
        <f t="shared" ref="J41" si="80">J42-I42</f>
        <v>640</v>
      </c>
      <c r="K41" s="3">
        <f t="shared" ref="K41" si="81">K42-J42</f>
        <v>1140</v>
      </c>
      <c r="L41" s="3">
        <f t="shared" ref="L41" si="82">L42-K42</f>
        <v>1980</v>
      </c>
      <c r="M41" s="3">
        <f t="shared" ref="M41" si="83">M42-L42</f>
        <v>3460</v>
      </c>
    </row>
    <row r="42" spans="3:17">
      <c r="C42" s="3" t="s">
        <v>15</v>
      </c>
      <c r="D42" s="1">
        <v>50</v>
      </c>
      <c r="E42" s="1">
        <v>90</v>
      </c>
      <c r="F42" s="1">
        <v>160</v>
      </c>
      <c r="G42" s="2">
        <v>280</v>
      </c>
      <c r="H42" s="1">
        <v>490</v>
      </c>
      <c r="I42" s="1">
        <v>860</v>
      </c>
      <c r="J42" s="1">
        <v>1500</v>
      </c>
      <c r="K42" s="1">
        <v>2640</v>
      </c>
      <c r="L42" s="1">
        <v>4620</v>
      </c>
      <c r="M42" s="1">
        <v>8080</v>
      </c>
    </row>
    <row r="43" spans="3:17">
      <c r="C43" s="2">
        <v>30</v>
      </c>
      <c r="D43" s="2">
        <f>C43+(C43*75%)</f>
        <v>52.5</v>
      </c>
      <c r="E43" s="2">
        <f t="shared" ref="E43:M43" si="84">D43+(D43*75%)</f>
        <v>91.875</v>
      </c>
      <c r="F43" s="2">
        <f t="shared" si="84"/>
        <v>160.78125</v>
      </c>
      <c r="G43" s="2">
        <f t="shared" si="84"/>
        <v>281.3671875</v>
      </c>
      <c r="H43" s="2">
        <f t="shared" si="84"/>
        <v>492.392578125</v>
      </c>
      <c r="I43" s="2">
        <f t="shared" si="84"/>
        <v>861.68701171875</v>
      </c>
      <c r="J43" s="2">
        <f t="shared" si="84"/>
        <v>1507.9522705078125</v>
      </c>
      <c r="K43" s="2">
        <f t="shared" si="84"/>
        <v>2638.9164733886719</v>
      </c>
      <c r="L43" s="2">
        <f t="shared" si="84"/>
        <v>4618.1038284301758</v>
      </c>
      <c r="M43" s="2">
        <f t="shared" si="84"/>
        <v>8081.6816997528076</v>
      </c>
    </row>
  </sheetData>
  <autoFilter ref="B2:H6"/>
  <mergeCells count="2">
    <mergeCell ref="I2:R2"/>
    <mergeCell ref="A11:B12"/>
  </mergeCells>
  <conditionalFormatting sqref="C17:AF17 G3:G6">
    <cfRule type="cellIs" dxfId="14" priority="1" operator="between">
      <formula>1000</formula>
      <formula>10000</formula>
    </cfRule>
    <cfRule type="cellIs" dxfId="13" priority="2" operator="between">
      <formula>100</formula>
      <formula>1000</formula>
    </cfRule>
    <cfRule type="cellIs" dxfId="12" priority="3" operator="between">
      <formula>0</formula>
      <formula>100</formula>
    </cfRule>
  </conditionalFormatting>
  <pageMargins left="0.7" right="0.7" top="0.75" bottom="0.75" header="0.3" footer="0.3"/>
  <pageSetup paperSize="9" scale="6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24"/>
  <sheetViews>
    <sheetView workbookViewId="0">
      <selection activeCell="C3" sqref="C3"/>
    </sheetView>
  </sheetViews>
  <sheetFormatPr baseColWidth="10" defaultColWidth="11.5703125" defaultRowHeight="15"/>
  <cols>
    <col min="1" max="1" width="11.7109375" style="2" customWidth="1"/>
    <col min="2" max="4" width="11.7109375" style="3" customWidth="1"/>
    <col min="5" max="15" width="7.7109375" style="3" customWidth="1"/>
    <col min="16" max="16384" width="11.5703125" style="3"/>
  </cols>
  <sheetData>
    <row r="1" spans="1:15">
      <c r="B1" s="3" t="s">
        <v>74</v>
      </c>
      <c r="E1" s="3" t="s">
        <v>279</v>
      </c>
    </row>
    <row r="3" spans="1:15">
      <c r="B3" s="2">
        <f>VLOOKUP(B1,Tournois!B3:G6,6,FALSE)</f>
        <v>1300</v>
      </c>
      <c r="C3" s="2">
        <f t="shared" ref="C3:C5" si="0">B3</f>
        <v>1300</v>
      </c>
      <c r="D3" s="3" t="s">
        <v>0</v>
      </c>
      <c r="E3" s="4" t="s">
        <v>80</v>
      </c>
      <c r="F3" s="4"/>
      <c r="G3" s="4"/>
      <c r="H3" s="4"/>
      <c r="I3" s="4"/>
    </row>
    <row r="4" spans="1:15">
      <c r="B4" s="2">
        <f>ROUND(B3*0.6,IF((B3*0.6)&gt;100,-1,0))</f>
        <v>780</v>
      </c>
      <c r="C4" s="2">
        <f t="shared" si="0"/>
        <v>780</v>
      </c>
      <c r="D4" s="3" t="s">
        <v>1</v>
      </c>
      <c r="E4" s="4" t="s">
        <v>93</v>
      </c>
      <c r="F4" s="4"/>
      <c r="G4" s="4"/>
      <c r="H4" s="4"/>
      <c r="I4" s="4"/>
    </row>
    <row r="5" spans="1:15">
      <c r="A5" s="18">
        <f>ROUND(VLOOKUP(D5,'Barême montant'!$A$2:$B$21,2,FALSE)*IF(D5=D6,1.1,1)*IF(D5=D4,0.9,1),IF(A6&gt;90,-1,0))</f>
        <v>460</v>
      </c>
      <c r="B5" s="2">
        <f t="shared" ref="B5:B22" si="1">ROUND(B4*0.6,IF((B4*0.6)&gt;100,-1,0))</f>
        <v>470</v>
      </c>
      <c r="C5" s="2">
        <f t="shared" si="0"/>
        <v>470</v>
      </c>
      <c r="D5" s="3" t="s">
        <v>39</v>
      </c>
      <c r="E5" s="4" t="s">
        <v>84</v>
      </c>
      <c r="F5" s="4" t="s">
        <v>85</v>
      </c>
      <c r="G5" s="4"/>
      <c r="H5" s="4"/>
      <c r="I5" s="4"/>
    </row>
    <row r="6" spans="1:15">
      <c r="A6" s="18">
        <f>ROUND(VLOOKUP(D6,'Barême montant'!$A$2:$B$21,2,FALSE)*IF(D6=D7,1.1,1)*IF(D6=D5,0.9,1),IF(A7&gt;90,-1,0))</f>
        <v>280</v>
      </c>
      <c r="B6" s="2">
        <f t="shared" si="1"/>
        <v>280</v>
      </c>
      <c r="C6" s="2">
        <f>B6</f>
        <v>280</v>
      </c>
      <c r="D6" s="3" t="s">
        <v>11</v>
      </c>
      <c r="E6" s="4" t="s">
        <v>94</v>
      </c>
      <c r="F6" s="4" t="s">
        <v>91</v>
      </c>
      <c r="G6" s="4" t="s">
        <v>123</v>
      </c>
      <c r="H6" s="4"/>
      <c r="I6" s="4"/>
    </row>
    <row r="7" spans="1:15">
      <c r="A7" s="18">
        <f>ROUND(VLOOKUP(D7,'Barême montant'!$A$2:$B$21,2,FALSE)*IF(D7=D8,1.1,1)*IF(D7=D6,0.9,1),IF(A8&gt;90,-1,0))</f>
        <v>190</v>
      </c>
      <c r="B7" s="2">
        <f t="shared" si="1"/>
        <v>170</v>
      </c>
      <c r="C7" s="18">
        <f>A7</f>
        <v>190</v>
      </c>
      <c r="D7" s="3" t="s">
        <v>12</v>
      </c>
      <c r="E7" s="4" t="s">
        <v>95</v>
      </c>
      <c r="F7" s="4" t="s">
        <v>89</v>
      </c>
      <c r="G7" s="4" t="s">
        <v>118</v>
      </c>
      <c r="H7" s="4"/>
      <c r="I7" s="4"/>
    </row>
    <row r="8" spans="1:15">
      <c r="A8" s="18">
        <f>ROUND(VLOOKUP(D8,'Barême montant'!$A$2:$B$21,2,FALSE)*IF(D8=D9,1.1,1)*IF(D8=D7,0.9,1),IF(A9&gt;90,-1,0))</f>
        <v>150</v>
      </c>
      <c r="B8" s="2">
        <f t="shared" si="1"/>
        <v>100</v>
      </c>
      <c r="C8" s="18">
        <f t="shared" ref="C8:C22" si="2">A8</f>
        <v>150</v>
      </c>
      <c r="D8" s="3" t="s">
        <v>12</v>
      </c>
      <c r="E8" s="4" t="s">
        <v>96</v>
      </c>
      <c r="F8" s="4" t="s">
        <v>111</v>
      </c>
      <c r="G8" s="4" t="s">
        <v>124</v>
      </c>
      <c r="H8" s="4" t="s">
        <v>135</v>
      </c>
      <c r="I8" s="4" t="s">
        <v>145</v>
      </c>
    </row>
    <row r="9" spans="1:15">
      <c r="A9" s="18">
        <f>ROUND(VLOOKUP(D9,'Barême montant'!$A$2:$B$21,2,FALSE)*IF(D9=D10,1.1,1)*IF(D9=D8,0.9,1),IF(A10&gt;90,-1,0))</f>
        <v>100</v>
      </c>
      <c r="B9" s="2">
        <f t="shared" si="1"/>
        <v>60</v>
      </c>
      <c r="C9" s="18">
        <f t="shared" si="2"/>
        <v>100</v>
      </c>
      <c r="D9" s="3" t="s">
        <v>23</v>
      </c>
      <c r="E9" s="4" t="s">
        <v>97</v>
      </c>
      <c r="F9" s="4" t="s">
        <v>112</v>
      </c>
      <c r="G9" s="4"/>
      <c r="H9" s="4"/>
      <c r="I9" s="4"/>
    </row>
    <row r="10" spans="1:15">
      <c r="A10" s="18">
        <f>ROUND(VLOOKUP(D10,'Barême montant'!$A$2:$B$21,2,FALSE)*IF(D10=D11,1.1,1)*IF(D10=D9,0.9,1),IF(A11&gt;90,-1,0))</f>
        <v>60</v>
      </c>
      <c r="B10" s="2">
        <f t="shared" si="1"/>
        <v>36</v>
      </c>
      <c r="C10" s="18">
        <f t="shared" si="2"/>
        <v>60</v>
      </c>
      <c r="D10" s="3" t="s">
        <v>24</v>
      </c>
      <c r="E10" s="4" t="s">
        <v>98</v>
      </c>
      <c r="F10" s="4" t="s">
        <v>113</v>
      </c>
      <c r="G10" s="4" t="s">
        <v>125</v>
      </c>
      <c r="H10" s="4" t="s">
        <v>136</v>
      </c>
      <c r="I10" s="4" t="s">
        <v>146</v>
      </c>
      <c r="J10" s="3" t="s">
        <v>151</v>
      </c>
    </row>
    <row r="11" spans="1:15">
      <c r="A11" s="18">
        <f>ROUND(VLOOKUP(D11,'Barême montant'!$A$2:$B$21,2,FALSE)*IF(D11=D12,1.1,1)*IF(D11=D10,0.9,1),IF(A12&gt;90,-1,0))</f>
        <v>36</v>
      </c>
      <c r="B11" s="2">
        <f t="shared" si="1"/>
        <v>22</v>
      </c>
      <c r="C11" s="18">
        <f t="shared" si="2"/>
        <v>36</v>
      </c>
      <c r="D11" s="3" t="s">
        <v>13</v>
      </c>
      <c r="E11" s="4" t="s">
        <v>99</v>
      </c>
      <c r="F11" s="4" t="s">
        <v>114</v>
      </c>
      <c r="G11" s="4" t="s">
        <v>126</v>
      </c>
      <c r="H11" s="4"/>
      <c r="I11" s="4"/>
    </row>
    <row r="12" spans="1:15">
      <c r="A12" s="18">
        <f>ROUND(VLOOKUP(D12,'Barême montant'!$A$2:$B$21,2,FALSE)*IF(D12=D13,1.1,1)*IF(D12=D11,0.9,1),IF(A13&gt;90,-1,0))</f>
        <v>23</v>
      </c>
      <c r="B12" s="2">
        <f t="shared" si="1"/>
        <v>13</v>
      </c>
      <c r="C12" s="18">
        <f t="shared" si="2"/>
        <v>23</v>
      </c>
      <c r="D12" s="3" t="s">
        <v>14</v>
      </c>
      <c r="E12" s="4" t="s">
        <v>100</v>
      </c>
      <c r="F12" s="4" t="s">
        <v>115</v>
      </c>
      <c r="G12" s="4" t="s">
        <v>127</v>
      </c>
      <c r="H12" s="4" t="s">
        <v>137</v>
      </c>
      <c r="I12" s="4" t="s">
        <v>147</v>
      </c>
      <c r="J12" s="3" t="s">
        <v>152</v>
      </c>
      <c r="K12" s="3" t="s">
        <v>156</v>
      </c>
      <c r="L12" s="3" t="s">
        <v>159</v>
      </c>
    </row>
    <row r="13" spans="1:15">
      <c r="A13" s="18">
        <f>ROUND(VLOOKUP(D13,'Barême montant'!$A$2:$B$21,2,FALSE)*IF(D13=D14,1.1,1)*IF(D13=D12,0.9,1),IF(A14&gt;90,-1,0))</f>
        <v>19</v>
      </c>
      <c r="B13" s="2">
        <f t="shared" si="1"/>
        <v>8</v>
      </c>
      <c r="C13" s="18">
        <f t="shared" si="2"/>
        <v>19</v>
      </c>
      <c r="D13" s="3" t="s">
        <v>14</v>
      </c>
      <c r="E13" s="4" t="s">
        <v>101</v>
      </c>
      <c r="F13" s="4" t="s">
        <v>116</v>
      </c>
      <c r="G13" s="4" t="s">
        <v>128</v>
      </c>
      <c r="H13" s="4" t="s">
        <v>138</v>
      </c>
      <c r="I13" s="4" t="s">
        <v>148</v>
      </c>
      <c r="J13" s="3" t="s">
        <v>153</v>
      </c>
    </row>
    <row r="14" spans="1:15">
      <c r="A14" s="18">
        <f>ROUND(VLOOKUP(D14,'Barême montant'!$A$2:$B$21,2,FALSE)*IF(D14=D15,1.1,1)*IF(D14=D13,0.9,1),IF(A15&gt;90,-1,0))</f>
        <v>14</v>
      </c>
      <c r="B14" s="2">
        <f t="shared" si="1"/>
        <v>5</v>
      </c>
      <c r="C14" s="18">
        <f t="shared" si="2"/>
        <v>14</v>
      </c>
      <c r="D14" s="3" t="s">
        <v>15</v>
      </c>
      <c r="E14" s="4" t="s">
        <v>102</v>
      </c>
      <c r="F14" s="4" t="s">
        <v>117</v>
      </c>
      <c r="G14" s="4" t="s">
        <v>129</v>
      </c>
      <c r="H14" s="4" t="s">
        <v>139</v>
      </c>
      <c r="I14" s="4" t="s">
        <v>125</v>
      </c>
      <c r="J14" s="3" t="s">
        <v>154</v>
      </c>
      <c r="K14" s="3" t="s">
        <v>157</v>
      </c>
      <c r="L14" s="3" t="s">
        <v>160</v>
      </c>
      <c r="M14" s="3" t="s">
        <v>125</v>
      </c>
      <c r="N14" s="3" t="s">
        <v>163</v>
      </c>
      <c r="O14" s="3" t="s">
        <v>164</v>
      </c>
    </row>
    <row r="15" spans="1:15">
      <c r="A15" s="18">
        <f>ROUND(VLOOKUP(D15,'Barême montant'!$A$2:$B$21,2,FALSE)*IF(D15=D16,1.1,1)*IF(D15=D14,0.9,1),IF(A16&gt;90,-1,0))</f>
        <v>12</v>
      </c>
      <c r="B15" s="2">
        <f t="shared" si="1"/>
        <v>3</v>
      </c>
      <c r="C15" s="18">
        <f t="shared" si="2"/>
        <v>12</v>
      </c>
      <c r="D15" s="3" t="s">
        <v>15</v>
      </c>
      <c r="E15" s="4" t="s">
        <v>103</v>
      </c>
      <c r="F15" s="4" t="s">
        <v>118</v>
      </c>
      <c r="G15" s="4" t="s">
        <v>130</v>
      </c>
      <c r="H15" s="4" t="s">
        <v>140</v>
      </c>
      <c r="I15" s="4" t="s">
        <v>149</v>
      </c>
    </row>
    <row r="16" spans="1:15">
      <c r="A16" s="18">
        <f>ROUND(VLOOKUP(D16,'Barême montant'!$A$2:$B$21,2,FALSE)*IF(D16=D17,1.1,1)*IF(D16=D15,0.9,1),IF(A17&gt;90,-1,0))</f>
        <v>9</v>
      </c>
      <c r="B16" s="2">
        <f t="shared" si="1"/>
        <v>2</v>
      </c>
      <c r="C16" s="18">
        <f t="shared" si="2"/>
        <v>9</v>
      </c>
      <c r="D16" s="3" t="s">
        <v>3</v>
      </c>
      <c r="E16" s="4" t="s">
        <v>104</v>
      </c>
      <c r="F16" s="4" t="s">
        <v>119</v>
      </c>
      <c r="G16" s="4" t="s">
        <v>131</v>
      </c>
      <c r="H16" s="4" t="s">
        <v>141</v>
      </c>
      <c r="I16" s="4" t="s">
        <v>150</v>
      </c>
      <c r="J16" s="3" t="s">
        <v>155</v>
      </c>
      <c r="K16" s="3" t="s">
        <v>158</v>
      </c>
      <c r="L16" s="3" t="s">
        <v>161</v>
      </c>
      <c r="M16" s="3" t="s">
        <v>162</v>
      </c>
    </row>
    <row r="17" spans="1:9">
      <c r="A17" s="18">
        <f>ROUND(VLOOKUP(D17,'Barême montant'!$A$2:$B$21,2,FALSE)*IF(D17=D18,1.1,1)*IF(D17=D16,0.9,1),IF(A18&gt;90,-1,0))</f>
        <v>7</v>
      </c>
      <c r="B17" s="2">
        <f t="shared" si="1"/>
        <v>1</v>
      </c>
      <c r="C17" s="18">
        <f t="shared" si="2"/>
        <v>7</v>
      </c>
      <c r="D17" s="3" t="s">
        <v>3</v>
      </c>
      <c r="E17" s="4" t="s">
        <v>105</v>
      </c>
      <c r="F17" s="4"/>
      <c r="G17" s="4"/>
      <c r="H17" s="4"/>
      <c r="I17" s="4"/>
    </row>
    <row r="18" spans="1:9">
      <c r="A18" s="18">
        <f>ROUND(VLOOKUP(D18,'Barême montant'!$A$2:$B$21,2,FALSE)*IF(D18=D19,1.1,1)*IF(D18=D17,0.9,1),IF(A19&gt;90,-1,0))</f>
        <v>6</v>
      </c>
      <c r="B18" s="2">
        <f t="shared" si="1"/>
        <v>1</v>
      </c>
      <c r="C18" s="18">
        <f t="shared" si="2"/>
        <v>6</v>
      </c>
      <c r="D18" s="3" t="s">
        <v>4</v>
      </c>
      <c r="E18" s="4" t="s">
        <v>106</v>
      </c>
      <c r="F18" s="4" t="s">
        <v>120</v>
      </c>
      <c r="G18" s="4" t="s">
        <v>132</v>
      </c>
      <c r="H18" s="4" t="s">
        <v>142</v>
      </c>
      <c r="I18" s="4"/>
    </row>
    <row r="19" spans="1:9">
      <c r="A19" s="18">
        <f>ROUND(VLOOKUP(D19,'Barême montant'!$A$2:$B$21,2,FALSE)*IF(D19=D20,1.1,1)*IF(D19=D18,0.9,1),IF(A20&gt;90,-1,0))</f>
        <v>5</v>
      </c>
      <c r="B19" s="2">
        <f t="shared" si="1"/>
        <v>1</v>
      </c>
      <c r="C19" s="18">
        <f t="shared" si="2"/>
        <v>5</v>
      </c>
      <c r="D19" s="3" t="s">
        <v>4</v>
      </c>
      <c r="E19" s="4" t="s">
        <v>107</v>
      </c>
      <c r="F19" s="4"/>
      <c r="G19" s="4"/>
      <c r="H19" s="4"/>
      <c r="I19" s="4"/>
    </row>
    <row r="20" spans="1:9">
      <c r="A20" s="18">
        <f>ROUND(VLOOKUP(D20,'Barême montant'!$A$2:$B$21,2,FALSE)*IF(D20=D21,1.1,1)*IF(D20=D19,0.9,1),IF(A21&gt;90,-1,0))</f>
        <v>3</v>
      </c>
      <c r="B20" s="2">
        <f t="shared" si="1"/>
        <v>1</v>
      </c>
      <c r="C20" s="18">
        <f t="shared" si="2"/>
        <v>3</v>
      </c>
      <c r="D20" s="3" t="s">
        <v>5</v>
      </c>
      <c r="E20" s="4" t="s">
        <v>108</v>
      </c>
      <c r="F20" s="4" t="s">
        <v>121</v>
      </c>
      <c r="G20" s="4" t="s">
        <v>133</v>
      </c>
      <c r="H20" s="4" t="s">
        <v>143</v>
      </c>
      <c r="I20" s="4"/>
    </row>
    <row r="21" spans="1:9">
      <c r="A21" s="18">
        <f>ROUND(VLOOKUP(D21,'Barême montant'!$A$2:$B$21,2,FALSE)*IF(D21=D22,1.1,1)*IF(D21=D20,0.9,1),IF(A22&gt;90,-1,0))</f>
        <v>2</v>
      </c>
      <c r="B21" s="2">
        <f t="shared" si="1"/>
        <v>1</v>
      </c>
      <c r="C21" s="18">
        <f t="shared" si="2"/>
        <v>2</v>
      </c>
      <c r="D21" s="3" t="s">
        <v>6</v>
      </c>
      <c r="E21" s="4" t="s">
        <v>109</v>
      </c>
      <c r="F21" s="4"/>
      <c r="G21" s="4"/>
      <c r="H21" s="4"/>
      <c r="I21" s="4"/>
    </row>
    <row r="22" spans="1:9">
      <c r="A22" s="18">
        <f>ROUND(VLOOKUP(D22,'Barême montant'!$A$2:$B$21,2,FALSE)*IF(D22=D23,1.1,1)*IF(D22=D21,0.9,1),IF(A23&gt;90,-1,0))</f>
        <v>1</v>
      </c>
      <c r="B22" s="2">
        <f t="shared" si="1"/>
        <v>1</v>
      </c>
      <c r="C22" s="18">
        <f t="shared" si="2"/>
        <v>1</v>
      </c>
      <c r="D22" s="3" t="s">
        <v>7</v>
      </c>
      <c r="E22" s="4" t="s">
        <v>110</v>
      </c>
      <c r="F22" s="4" t="s">
        <v>122</v>
      </c>
      <c r="G22" s="3" t="s">
        <v>134</v>
      </c>
      <c r="H22" s="3" t="s">
        <v>144</v>
      </c>
    </row>
    <row r="23" spans="1:9" s="2" customFormat="1">
      <c r="A23" s="8"/>
      <c r="B23" s="8"/>
      <c r="C23" s="8"/>
    </row>
    <row r="24" spans="1:9" s="2" customFormat="1" ht="30">
      <c r="A24" s="8" t="s">
        <v>68</v>
      </c>
      <c r="B24" s="8" t="s">
        <v>67</v>
      </c>
      <c r="C24" s="26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8"/>
  <dimension ref="A1:M20"/>
  <sheetViews>
    <sheetView workbookViewId="0">
      <selection activeCell="B9" sqref="B9"/>
    </sheetView>
  </sheetViews>
  <sheetFormatPr baseColWidth="10" defaultColWidth="11.5703125" defaultRowHeight="15"/>
  <cols>
    <col min="1" max="3" width="11.7109375" style="2" customWidth="1"/>
    <col min="4" max="4" width="11.7109375" style="3" customWidth="1"/>
    <col min="5" max="8" width="7.7109375" style="3" customWidth="1"/>
    <col min="9" max="9" width="16.7109375" style="3" bestFit="1" customWidth="1"/>
    <col min="10" max="10" width="19.85546875" style="3" bestFit="1" customWidth="1"/>
    <col min="11" max="11" width="15.5703125" style="3" bestFit="1" customWidth="1"/>
    <col min="12" max="12" width="14.85546875" style="3" bestFit="1" customWidth="1"/>
    <col min="13" max="16384" width="11.5703125" style="3"/>
  </cols>
  <sheetData>
    <row r="1" spans="1:13">
      <c r="B1" s="2" t="s">
        <v>73</v>
      </c>
      <c r="E1" s="3" t="s">
        <v>279</v>
      </c>
    </row>
    <row r="3" spans="1:13">
      <c r="B3" s="2">
        <f>VLOOKUP(B1,Tournois!B3:G6,6,FALSE)</f>
        <v>800</v>
      </c>
      <c r="C3" s="2">
        <f>B3</f>
        <v>800</v>
      </c>
      <c r="D3" s="3" t="s">
        <v>0</v>
      </c>
      <c r="E3" s="4" t="s">
        <v>165</v>
      </c>
      <c r="F3" s="4"/>
      <c r="G3" s="4"/>
      <c r="H3" s="4"/>
      <c r="I3" s="4"/>
      <c r="J3" s="4"/>
      <c r="K3" s="4"/>
      <c r="L3" s="4"/>
      <c r="M3" s="4"/>
    </row>
    <row r="4" spans="1:13">
      <c r="B4" s="2">
        <f>ROUND(B3*0.6,IF((B3*0.6)&gt;100,-1,0))</f>
        <v>480</v>
      </c>
      <c r="C4" s="2">
        <f t="shared" ref="C4:C6" si="0">B4</f>
        <v>480</v>
      </c>
      <c r="D4" s="3" t="s">
        <v>1</v>
      </c>
      <c r="E4" s="4" t="s">
        <v>83</v>
      </c>
      <c r="F4" s="4"/>
      <c r="G4" s="4"/>
      <c r="H4" s="4"/>
      <c r="I4" s="4"/>
      <c r="J4" s="4"/>
      <c r="K4" s="4"/>
      <c r="L4" s="4"/>
      <c r="M4" s="4"/>
    </row>
    <row r="5" spans="1:13">
      <c r="B5" s="2">
        <f t="shared" ref="B5:B17" si="1">ROUND(B4*0.6,IF((B4*0.6)&gt;100,-1,0))</f>
        <v>290</v>
      </c>
      <c r="C5" s="2">
        <f t="shared" si="0"/>
        <v>290</v>
      </c>
      <c r="D5" s="3" t="s">
        <v>2</v>
      </c>
      <c r="E5" s="4" t="s">
        <v>90</v>
      </c>
      <c r="F5" s="4" t="s">
        <v>177</v>
      </c>
      <c r="G5" s="4"/>
      <c r="H5" s="4"/>
      <c r="I5" s="4"/>
      <c r="J5" s="4"/>
      <c r="K5" s="4"/>
      <c r="L5" s="4"/>
      <c r="M5" s="4"/>
    </row>
    <row r="6" spans="1:13">
      <c r="A6" s="18">
        <f>ROUND(VLOOKUP(D6,'Barême montant'!$A$2:$B$21,2,FALSE)*IF(D6=D7,1.1,1)*IF(D6=D5,0.9,1),IF(A7&gt;90,-1,0))</f>
        <v>170</v>
      </c>
      <c r="B6" s="2">
        <f t="shared" si="1"/>
        <v>170</v>
      </c>
      <c r="C6" s="2">
        <f t="shared" si="0"/>
        <v>170</v>
      </c>
      <c r="D6" s="3" t="s">
        <v>12</v>
      </c>
      <c r="E6" s="4" t="s">
        <v>166</v>
      </c>
      <c r="F6" s="4" t="s">
        <v>178</v>
      </c>
      <c r="G6" s="4" t="s">
        <v>168</v>
      </c>
      <c r="H6" s="4" t="s">
        <v>89</v>
      </c>
      <c r="I6" s="4"/>
      <c r="J6" s="4"/>
      <c r="K6" s="4"/>
      <c r="L6" s="4"/>
      <c r="M6" s="4"/>
    </row>
    <row r="7" spans="1:13">
      <c r="A7" s="18">
        <f>ROUND(VLOOKUP(D7,'Barême montant'!$A$2:$B$21,2,FALSE)*IF(D7=D8,1.1,1)*IF(D7=D6,0.9,1),IF(A8&gt;90,-1,0))</f>
        <v>100</v>
      </c>
      <c r="B7" s="2">
        <f t="shared" si="1"/>
        <v>100</v>
      </c>
      <c r="C7" s="18">
        <f>A7</f>
        <v>100</v>
      </c>
      <c r="D7" s="3" t="s">
        <v>23</v>
      </c>
      <c r="E7" s="4" t="s">
        <v>167</v>
      </c>
      <c r="F7" s="4" t="s">
        <v>179</v>
      </c>
      <c r="G7" s="4"/>
      <c r="H7" s="4"/>
      <c r="I7" s="4"/>
      <c r="J7" s="4"/>
      <c r="K7" s="4"/>
      <c r="L7" s="4"/>
      <c r="M7" s="4"/>
    </row>
    <row r="8" spans="1:13">
      <c r="A8" s="18">
        <f>ROUND(VLOOKUP(D8,'Barême montant'!$A$2:$B$21,2,FALSE)*IF(D8=D9,1.1,1)*IF(D8=D7,0.9,1),IF(A9&gt;90,-1,0))</f>
        <v>60</v>
      </c>
      <c r="B8" s="2">
        <f t="shared" si="1"/>
        <v>60</v>
      </c>
      <c r="C8" s="18">
        <f t="shared" ref="C8:C17" si="2">A8</f>
        <v>60</v>
      </c>
      <c r="D8" s="3" t="s">
        <v>24</v>
      </c>
      <c r="E8" s="4" t="s">
        <v>168</v>
      </c>
      <c r="F8" s="4" t="s">
        <v>180</v>
      </c>
      <c r="G8" s="4" t="s">
        <v>190</v>
      </c>
      <c r="H8" s="4" t="s">
        <v>198</v>
      </c>
      <c r="I8" s="4"/>
      <c r="J8" s="4"/>
      <c r="K8" s="4"/>
      <c r="L8" s="4"/>
      <c r="M8" s="4"/>
    </row>
    <row r="9" spans="1:13">
      <c r="A9" s="18">
        <f>ROUND(VLOOKUP(D9,'Barême montant'!$A$2:$B$21,2,FALSE)*IF(D9=D10,1.1,1)*IF(D9=D8,0.9,1),IF(A10&gt;90,-1,0))</f>
        <v>36</v>
      </c>
      <c r="B9" s="2">
        <f t="shared" si="1"/>
        <v>36</v>
      </c>
      <c r="C9" s="18">
        <f t="shared" si="2"/>
        <v>36</v>
      </c>
      <c r="D9" s="3" t="s">
        <v>13</v>
      </c>
      <c r="E9" s="5" t="s">
        <v>169</v>
      </c>
      <c r="F9" s="4" t="s">
        <v>181</v>
      </c>
      <c r="G9" s="4" t="s">
        <v>191</v>
      </c>
      <c r="H9" s="4"/>
      <c r="I9" s="4"/>
      <c r="J9" s="4"/>
      <c r="K9" s="4"/>
      <c r="L9" s="4"/>
      <c r="M9" s="4"/>
    </row>
    <row r="10" spans="1:13">
      <c r="A10" s="18">
        <f>ROUND(VLOOKUP(D10,'Barême montant'!$A$2:$B$21,2,FALSE)*IF(D10=D11,1.1,1)*IF(D10=D9,0.9,1),IF(A11&gt;90,-1,0))</f>
        <v>21</v>
      </c>
      <c r="B10" s="2">
        <f t="shared" si="1"/>
        <v>22</v>
      </c>
      <c r="C10" s="18">
        <f t="shared" si="2"/>
        <v>21</v>
      </c>
      <c r="D10" s="3" t="s">
        <v>14</v>
      </c>
      <c r="E10" s="4" t="s">
        <v>170</v>
      </c>
      <c r="F10" s="4" t="s">
        <v>182</v>
      </c>
      <c r="G10" s="4" t="s">
        <v>108</v>
      </c>
      <c r="H10" s="4" t="s">
        <v>199</v>
      </c>
      <c r="I10" s="4"/>
      <c r="J10" s="4"/>
      <c r="K10" s="4"/>
      <c r="L10" s="4"/>
      <c r="M10" s="4"/>
    </row>
    <row r="11" spans="1:13">
      <c r="A11" s="18">
        <f>ROUND(VLOOKUP(D11,'Barême montant'!$A$2:$B$21,2,FALSE)*IF(D11=D12,1.1,1)*IF(D11=D10,0.9,1),IF(A12&gt;90,-1,0))</f>
        <v>13</v>
      </c>
      <c r="B11" s="2">
        <f t="shared" si="1"/>
        <v>13</v>
      </c>
      <c r="C11" s="18">
        <f t="shared" si="2"/>
        <v>13</v>
      </c>
      <c r="D11" s="3" t="s">
        <v>15</v>
      </c>
      <c r="E11" s="4" t="s">
        <v>171</v>
      </c>
      <c r="F11" s="4" t="s">
        <v>183</v>
      </c>
      <c r="G11" s="4" t="s">
        <v>192</v>
      </c>
      <c r="H11" s="4"/>
      <c r="I11" s="4"/>
      <c r="J11" s="4"/>
      <c r="K11" s="4"/>
      <c r="L11" s="4"/>
      <c r="M11" s="4"/>
    </row>
    <row r="12" spans="1:13">
      <c r="A12" s="18">
        <f>ROUND(VLOOKUP(D12,'Barême montant'!$A$2:$B$21,2,FALSE)*IF(D12=D13,1.1,1)*IF(D12=D11,0.9,1),IF(A13&gt;90,-1,0))</f>
        <v>9</v>
      </c>
      <c r="B12" s="2">
        <f t="shared" si="1"/>
        <v>8</v>
      </c>
      <c r="C12" s="18">
        <f t="shared" si="2"/>
        <v>9</v>
      </c>
      <c r="D12" s="3" t="s">
        <v>3</v>
      </c>
      <c r="E12" s="4" t="s">
        <v>172</v>
      </c>
      <c r="F12" s="4" t="s">
        <v>184</v>
      </c>
      <c r="G12" s="4" t="s">
        <v>193</v>
      </c>
      <c r="H12" s="4" t="s">
        <v>200</v>
      </c>
      <c r="I12" s="4"/>
      <c r="J12" s="4"/>
      <c r="K12" s="4"/>
      <c r="L12" s="4"/>
      <c r="M12" s="4"/>
    </row>
    <row r="13" spans="1:13">
      <c r="A13" s="18">
        <f>ROUND(VLOOKUP(D13,'Barême montant'!$A$2:$B$21,2,FALSE)*IF(D13=D14,1.1,1)*IF(D13=D12,0.9,1),IF(A14&gt;90,-1,0))</f>
        <v>7</v>
      </c>
      <c r="B13" s="2">
        <f t="shared" si="1"/>
        <v>5</v>
      </c>
      <c r="C13" s="18">
        <f t="shared" si="2"/>
        <v>7</v>
      </c>
      <c r="D13" s="3" t="s">
        <v>3</v>
      </c>
      <c r="E13" s="4" t="s">
        <v>173</v>
      </c>
      <c r="F13" s="4" t="s">
        <v>185</v>
      </c>
      <c r="G13" s="4" t="s">
        <v>194</v>
      </c>
      <c r="H13" s="4"/>
      <c r="I13" s="4"/>
      <c r="J13" s="4"/>
      <c r="K13" s="4"/>
      <c r="L13" s="4"/>
      <c r="M13" s="4"/>
    </row>
    <row r="14" spans="1:13">
      <c r="A14" s="18">
        <f>ROUND(VLOOKUP(D14,'Barême montant'!$A$2:$B$21,2,FALSE)*IF(D14=D15,1.1,1)*IF(D14=D13,0.9,1),IF(A15&gt;90,-1,0))</f>
        <v>5</v>
      </c>
      <c r="B14" s="2">
        <f t="shared" si="1"/>
        <v>3</v>
      </c>
      <c r="C14" s="18">
        <f t="shared" si="2"/>
        <v>5</v>
      </c>
      <c r="D14" s="3" t="s">
        <v>4</v>
      </c>
      <c r="E14" s="4" t="s">
        <v>136</v>
      </c>
      <c r="F14" s="4" t="s">
        <v>186</v>
      </c>
      <c r="G14" s="4" t="s">
        <v>108</v>
      </c>
      <c r="H14" s="4" t="s">
        <v>201</v>
      </c>
      <c r="I14" s="4"/>
      <c r="J14" s="4"/>
      <c r="K14" s="4"/>
      <c r="L14" s="4"/>
      <c r="M14" s="4"/>
    </row>
    <row r="15" spans="1:13">
      <c r="A15" s="18">
        <f>ROUND(VLOOKUP(D15,'Barême montant'!$A$2:$B$21,2,FALSE)*IF(D15=D16,1.1,1)*IF(D15=D14,0.9,1),IF(A16&gt;90,-1,0))</f>
        <v>3</v>
      </c>
      <c r="B15" s="2">
        <f t="shared" si="1"/>
        <v>2</v>
      </c>
      <c r="C15" s="18">
        <f t="shared" si="2"/>
        <v>3</v>
      </c>
      <c r="D15" s="3" t="s">
        <v>5</v>
      </c>
      <c r="E15" s="4" t="s">
        <v>174</v>
      </c>
      <c r="F15" s="4" t="s">
        <v>187</v>
      </c>
      <c r="G15" s="4" t="s">
        <v>195</v>
      </c>
      <c r="H15" s="4"/>
      <c r="I15" s="4"/>
      <c r="J15" s="4"/>
      <c r="K15" s="4"/>
      <c r="L15" s="4"/>
      <c r="M15" s="4"/>
    </row>
    <row r="16" spans="1:13">
      <c r="A16" s="18">
        <f>ROUND(VLOOKUP(D16,'Barême montant'!$A$2:$B$21,2,FALSE)*IF(D16=D17,1.1,1)*IF(D16=D15,0.9,1),IF(A17&gt;90,-1,0))</f>
        <v>2</v>
      </c>
      <c r="B16" s="2">
        <f t="shared" si="1"/>
        <v>1</v>
      </c>
      <c r="C16" s="18">
        <f t="shared" si="2"/>
        <v>2</v>
      </c>
      <c r="D16" s="3" t="s">
        <v>6</v>
      </c>
      <c r="E16" s="4" t="s">
        <v>175</v>
      </c>
      <c r="F16" s="4" t="s">
        <v>188</v>
      </c>
      <c r="G16" s="4" t="s">
        <v>196</v>
      </c>
      <c r="H16" s="4" t="s">
        <v>202</v>
      </c>
      <c r="I16" s="4"/>
      <c r="J16" s="4"/>
      <c r="K16" s="4"/>
      <c r="L16" s="4"/>
      <c r="M16" s="4"/>
    </row>
    <row r="17" spans="1:13">
      <c r="A17" s="18">
        <f>ROUND(VLOOKUP(D17,'Barême montant'!$A$2:$B$21,2,FALSE)*IF(D17=D18,1.1,1)*IF(D17=D16,0.9,1),IF(A18&gt;90,-1,0))</f>
        <v>1</v>
      </c>
      <c r="B17" s="2">
        <f t="shared" si="1"/>
        <v>1</v>
      </c>
      <c r="C17" s="18">
        <f t="shared" si="2"/>
        <v>1</v>
      </c>
      <c r="D17" s="3" t="s">
        <v>7</v>
      </c>
      <c r="E17" s="4" t="s">
        <v>176</v>
      </c>
      <c r="F17" s="4" t="s">
        <v>189</v>
      </c>
      <c r="G17" s="4" t="s">
        <v>197</v>
      </c>
      <c r="H17" s="4"/>
      <c r="I17" s="4"/>
      <c r="J17" s="4"/>
      <c r="K17" s="4"/>
      <c r="L17" s="4"/>
      <c r="M17" s="4"/>
    </row>
    <row r="18" spans="1:13">
      <c r="A18" s="8"/>
      <c r="B18" s="26"/>
      <c r="C18" s="26"/>
      <c r="E18" s="4"/>
      <c r="F18" s="4"/>
      <c r="G18" s="4"/>
      <c r="H18" s="4"/>
      <c r="I18" s="4"/>
      <c r="J18" s="4"/>
      <c r="K18" s="4"/>
      <c r="L18" s="4"/>
      <c r="M18" s="4"/>
    </row>
    <row r="19" spans="1:13" ht="30">
      <c r="A19" s="8" t="s">
        <v>68</v>
      </c>
      <c r="B19" s="26" t="s">
        <v>67</v>
      </c>
      <c r="C19" s="26" t="s">
        <v>69</v>
      </c>
      <c r="E19" s="4"/>
      <c r="F19" s="4"/>
      <c r="G19" s="4"/>
      <c r="H19" s="4"/>
      <c r="I19" s="4"/>
      <c r="J19" s="4"/>
      <c r="K19" s="4"/>
      <c r="L19" s="4"/>
      <c r="M19" s="4"/>
    </row>
    <row r="20" spans="1:13">
      <c r="E20" s="4"/>
      <c r="F20" s="4"/>
      <c r="G20" s="4"/>
      <c r="H20" s="4"/>
      <c r="I20" s="4"/>
      <c r="J20" s="4"/>
      <c r="K20" s="4"/>
      <c r="L20" s="4"/>
      <c r="M20" s="4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I15"/>
  <sheetViews>
    <sheetView workbookViewId="0">
      <selection activeCell="E1" sqref="E1"/>
    </sheetView>
  </sheetViews>
  <sheetFormatPr baseColWidth="10" defaultColWidth="11.5703125" defaultRowHeight="15"/>
  <cols>
    <col min="1" max="1" width="11.7109375" style="2" customWidth="1"/>
    <col min="2" max="3" width="11.7109375" style="18" customWidth="1"/>
    <col min="4" max="4" width="11.7109375" style="2" customWidth="1"/>
    <col min="5" max="9" width="7.7109375" style="3" customWidth="1"/>
    <col min="10" max="16384" width="11.5703125" style="3"/>
  </cols>
  <sheetData>
    <row r="1" spans="1:9">
      <c r="B1" s="18" t="s">
        <v>72</v>
      </c>
      <c r="E1" s="3" t="s">
        <v>279</v>
      </c>
    </row>
    <row r="3" spans="1:9">
      <c r="B3" s="18">
        <f>VLOOKUP(B1,Tournois!B3:G6,6,FALSE)</f>
        <v>80</v>
      </c>
      <c r="C3" s="18">
        <f>B3</f>
        <v>80</v>
      </c>
      <c r="D3" s="2" t="s">
        <v>0</v>
      </c>
      <c r="E3" s="3" t="s">
        <v>203</v>
      </c>
    </row>
    <row r="4" spans="1:9">
      <c r="B4" s="2">
        <f>ROUND(B3*0.6,IF((B3*0.6)&gt;100,-1,0))</f>
        <v>48</v>
      </c>
      <c r="C4" s="18">
        <f t="shared" ref="C4:C6" si="0">B4</f>
        <v>48</v>
      </c>
      <c r="D4" s="2" t="s">
        <v>1</v>
      </c>
      <c r="E4" s="3" t="s">
        <v>204</v>
      </c>
    </row>
    <row r="5" spans="1:9">
      <c r="B5" s="2">
        <f t="shared" ref="B5:B13" si="1">ROUND(B4*0.6,IF((B4*0.6)&gt;100,-1,0))</f>
        <v>29</v>
      </c>
      <c r="C5" s="18">
        <f t="shared" si="0"/>
        <v>29</v>
      </c>
      <c r="D5" s="2" t="s">
        <v>2</v>
      </c>
      <c r="E5" s="4" t="s">
        <v>205</v>
      </c>
      <c r="F5" s="4" t="s">
        <v>214</v>
      </c>
      <c r="G5" s="4"/>
      <c r="H5" s="4"/>
    </row>
    <row r="6" spans="1:9">
      <c r="A6" s="18">
        <f>ROUND(VLOOKUP(D6,'Barême montant'!$A$2:$B$21,2,FALSE)*IF(D6=D7,1.1,1)*IF(D6=D5,0.9,1),IF(A7&gt;90,-1,0))</f>
        <v>14</v>
      </c>
      <c r="B6" s="2">
        <f t="shared" si="1"/>
        <v>17</v>
      </c>
      <c r="C6" s="18">
        <f t="shared" si="0"/>
        <v>17</v>
      </c>
      <c r="D6" s="3" t="s">
        <v>15</v>
      </c>
      <c r="E6" s="4" t="s">
        <v>206</v>
      </c>
      <c r="F6" s="4" t="s">
        <v>215</v>
      </c>
      <c r="G6" s="4" t="s">
        <v>221</v>
      </c>
      <c r="H6" s="4" t="s">
        <v>226</v>
      </c>
    </row>
    <row r="7" spans="1:9">
      <c r="A7" s="18">
        <f>ROUND(VLOOKUP(D7,'Barême montant'!$A$2:$B$21,2,FALSE)*IF(D7=D8,1.1,1)*IF(D7=D6,0.9,1),IF(A8&gt;90,-1,0))</f>
        <v>12</v>
      </c>
      <c r="B7" s="2">
        <f t="shared" si="1"/>
        <v>10</v>
      </c>
      <c r="C7" s="18">
        <f>A7</f>
        <v>12</v>
      </c>
      <c r="D7" s="3" t="s">
        <v>15</v>
      </c>
      <c r="E7" s="4" t="s">
        <v>207</v>
      </c>
      <c r="F7" s="4" t="s">
        <v>216</v>
      </c>
      <c r="G7" s="4"/>
      <c r="H7" s="4"/>
    </row>
    <row r="8" spans="1:9">
      <c r="A8" s="18">
        <f>ROUND(VLOOKUP(D8,'Barême montant'!$A$2:$B$21,2,FALSE)*IF(D8=D9,1.1,1)*IF(D8=D7,0.9,1),IF(A9&gt;90,-1,0))</f>
        <v>8</v>
      </c>
      <c r="B8" s="2">
        <f t="shared" si="1"/>
        <v>6</v>
      </c>
      <c r="C8" s="18">
        <f t="shared" ref="C8:C13" si="2">A8</f>
        <v>8</v>
      </c>
      <c r="D8" s="2" t="s">
        <v>3</v>
      </c>
      <c r="E8" s="4" t="s">
        <v>208</v>
      </c>
      <c r="F8" s="4" t="s">
        <v>217</v>
      </c>
      <c r="G8" s="4" t="s">
        <v>222</v>
      </c>
      <c r="H8" s="4" t="s">
        <v>227</v>
      </c>
      <c r="I8" s="3" t="s">
        <v>231</v>
      </c>
    </row>
    <row r="9" spans="1:9">
      <c r="A9" s="18">
        <f>ROUND(VLOOKUP(D9,'Barême montant'!$A$2:$B$21,2,FALSE)*IF(D9=D10,1.1,1)*IF(D9=D8,0.9,1),IF(A10&gt;90,-1,0))</f>
        <v>5</v>
      </c>
      <c r="B9" s="2">
        <f t="shared" si="1"/>
        <v>4</v>
      </c>
      <c r="C9" s="18">
        <f t="shared" si="2"/>
        <v>5</v>
      </c>
      <c r="D9" s="2" t="s">
        <v>4</v>
      </c>
      <c r="E9" s="4" t="s">
        <v>209</v>
      </c>
      <c r="F9" s="4" t="s">
        <v>203</v>
      </c>
      <c r="G9" s="4" t="s">
        <v>223</v>
      </c>
      <c r="H9" s="4" t="s">
        <v>228</v>
      </c>
    </row>
    <row r="10" spans="1:9">
      <c r="A10" s="18">
        <f>ROUND(VLOOKUP(D10,'Barême montant'!$A$2:$B$21,2,FALSE)*IF(D10=D11,1.1,1)*IF(D10=D9,0.9,1),IF(A11&gt;90,-1,0))</f>
        <v>3</v>
      </c>
      <c r="B10" s="2">
        <f t="shared" si="1"/>
        <v>2</v>
      </c>
      <c r="C10" s="18">
        <f t="shared" si="2"/>
        <v>3</v>
      </c>
      <c r="D10" s="2" t="s">
        <v>5</v>
      </c>
      <c r="E10" s="4" t="s">
        <v>210</v>
      </c>
      <c r="F10" s="4" t="s">
        <v>218</v>
      </c>
      <c r="G10" s="4" t="s">
        <v>224</v>
      </c>
      <c r="H10" s="4" t="s">
        <v>229</v>
      </c>
    </row>
    <row r="11" spans="1:9">
      <c r="A11" s="18">
        <f>ROUND(VLOOKUP(D11,'Barême montant'!$A$2:$B$21,2,FALSE)*IF(D11=D12,1.1,1)*IF(D11=D10,0.9,1),IF(A12&gt;90,-1,0))</f>
        <v>2</v>
      </c>
      <c r="B11" s="2">
        <f t="shared" si="1"/>
        <v>1</v>
      </c>
      <c r="C11" s="18">
        <f t="shared" si="2"/>
        <v>2</v>
      </c>
      <c r="D11" s="2" t="s">
        <v>6</v>
      </c>
      <c r="E11" s="4" t="s">
        <v>211</v>
      </c>
      <c r="F11" s="4" t="s">
        <v>219</v>
      </c>
      <c r="G11" s="4" t="s">
        <v>225</v>
      </c>
      <c r="H11" s="4" t="s">
        <v>230</v>
      </c>
    </row>
    <row r="12" spans="1:9">
      <c r="A12" s="18">
        <f>ROUND(VLOOKUP(D12,'Barême montant'!$A$2:$B$21,2,FALSE)*IF(D12=D13,1.1,1)*IF(D12=D11,0.9,1),IF(A13&gt;90,-1,0))</f>
        <v>1</v>
      </c>
      <c r="B12" s="2">
        <f t="shared" si="1"/>
        <v>1</v>
      </c>
      <c r="C12" s="18">
        <f t="shared" si="2"/>
        <v>1</v>
      </c>
      <c r="D12" s="2" t="s">
        <v>7</v>
      </c>
      <c r="E12" s="4" t="s">
        <v>212</v>
      </c>
      <c r="F12" s="4" t="s">
        <v>220</v>
      </c>
      <c r="G12" s="4"/>
      <c r="H12" s="4"/>
    </row>
    <row r="13" spans="1:9">
      <c r="A13" s="18">
        <f>ROUND(VLOOKUP(D13,'Barême montant'!$A$2:$B$21,2,FALSE)*IF(D13=D14,1.1,1)*IF(D13=D12,0.9,1),IF(A14&gt;90,-1,0))</f>
        <v>1</v>
      </c>
      <c r="B13" s="2">
        <f t="shared" si="1"/>
        <v>1</v>
      </c>
      <c r="C13" s="18">
        <f t="shared" si="2"/>
        <v>1</v>
      </c>
      <c r="D13" s="2" t="s">
        <v>8</v>
      </c>
      <c r="E13" s="4" t="s">
        <v>213</v>
      </c>
      <c r="F13" s="4"/>
      <c r="G13" s="4"/>
      <c r="H13" s="4"/>
    </row>
    <row r="14" spans="1:9">
      <c r="A14" s="8"/>
      <c r="B14" s="26"/>
      <c r="C14" s="26"/>
      <c r="E14" s="4"/>
      <c r="F14" s="4"/>
      <c r="G14" s="4"/>
      <c r="H14" s="4"/>
    </row>
    <row r="15" spans="1:9" ht="30">
      <c r="A15" s="8" t="s">
        <v>68</v>
      </c>
      <c r="B15" s="26" t="s">
        <v>67</v>
      </c>
      <c r="C15" s="26" t="s">
        <v>69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4"/>
  <dimension ref="A1:I24"/>
  <sheetViews>
    <sheetView workbookViewId="0">
      <selection activeCell="H23" sqref="H23"/>
    </sheetView>
  </sheetViews>
  <sheetFormatPr baseColWidth="10" defaultColWidth="11.5703125" defaultRowHeight="15"/>
  <cols>
    <col min="1" max="1" width="11.7109375" style="2" customWidth="1"/>
    <col min="2" max="3" width="11.7109375" style="18" customWidth="1"/>
    <col min="4" max="4" width="11.7109375" style="3" customWidth="1"/>
    <col min="5" max="9" width="7.7109375" style="3" customWidth="1"/>
    <col min="10" max="16384" width="11.5703125" style="3"/>
  </cols>
  <sheetData>
    <row r="1" spans="1:9">
      <c r="B1" s="18" t="s">
        <v>71</v>
      </c>
      <c r="E1" s="3" t="s">
        <v>279</v>
      </c>
    </row>
    <row r="3" spans="1:9">
      <c r="B3" s="18">
        <f>VLOOKUP(B1,Tournois!B3:G6,6,FALSE)</f>
        <v>2000</v>
      </c>
      <c r="C3" s="18">
        <f>B3</f>
        <v>2000</v>
      </c>
      <c r="D3" s="3" t="s">
        <v>0</v>
      </c>
      <c r="E3" s="3" t="s">
        <v>79</v>
      </c>
    </row>
    <row r="4" spans="1:9">
      <c r="B4" s="2">
        <f>ROUND(B3*0.6,IF((B3*0.6)&gt;100,-1,0))</f>
        <v>1200</v>
      </c>
      <c r="C4" s="18">
        <f t="shared" ref="C4:C8" si="0">B4</f>
        <v>1200</v>
      </c>
      <c r="D4" s="3" t="s">
        <v>1</v>
      </c>
      <c r="E4" s="3" t="s">
        <v>81</v>
      </c>
    </row>
    <row r="5" spans="1:9">
      <c r="A5" s="18"/>
      <c r="B5" s="2">
        <f t="shared" ref="B5:B22" si="1">ROUND(B4*0.6,IF((B4*0.6)&gt;100,-1,0))</f>
        <v>720</v>
      </c>
      <c r="C5" s="18">
        <f t="shared" si="0"/>
        <v>720</v>
      </c>
      <c r="D5" s="3" t="s">
        <v>9</v>
      </c>
      <c r="E5" s="3" t="s">
        <v>82</v>
      </c>
      <c r="F5" s="3" t="s">
        <v>245</v>
      </c>
    </row>
    <row r="6" spans="1:9">
      <c r="A6" s="18">
        <f>ROUND(VLOOKUP(D6,'Barême montant'!$A$2:$B$21,2,FALSE)*IF(D6=D7,1.1,1)*IF(D6=D5,0.9,1),IF(A7&gt;90,-1,0))</f>
        <v>770</v>
      </c>
      <c r="B6" s="2">
        <f t="shared" si="1"/>
        <v>430</v>
      </c>
      <c r="C6" s="18">
        <f t="shared" si="0"/>
        <v>430</v>
      </c>
      <c r="D6" s="3" t="s">
        <v>10</v>
      </c>
      <c r="E6" s="4" t="s">
        <v>86</v>
      </c>
      <c r="F6" s="4" t="s">
        <v>87</v>
      </c>
      <c r="G6" s="4" t="s">
        <v>257</v>
      </c>
      <c r="H6" s="4"/>
    </row>
    <row r="7" spans="1:9">
      <c r="A7" s="18">
        <f>ROUND(VLOOKUP(D7,'Barême montant'!$A$2:$B$21,2,FALSE)*IF(D7=D8,1.1,1)*IF(D7=D6,0.9,1),IF(A8&gt;90,-1,0))</f>
        <v>460</v>
      </c>
      <c r="B7" s="2">
        <f t="shared" si="1"/>
        <v>260</v>
      </c>
      <c r="C7" s="18">
        <f t="shared" si="0"/>
        <v>260</v>
      </c>
      <c r="D7" s="3" t="s">
        <v>39</v>
      </c>
      <c r="E7" s="4" t="s">
        <v>90</v>
      </c>
      <c r="F7" s="4" t="s">
        <v>92</v>
      </c>
      <c r="G7" s="4" t="s">
        <v>94</v>
      </c>
      <c r="H7" s="4"/>
    </row>
    <row r="8" spans="1:9">
      <c r="A8" s="18">
        <f>ROUND(VLOOKUP(D8,'Barême montant'!$A$2:$B$21,2,FALSE)*IF(D8=D9,1.1,1)*IF(D8=D7,0.9,1),IF(A9&gt;90,-1,0))</f>
        <v>170</v>
      </c>
      <c r="B8" s="2">
        <f t="shared" si="1"/>
        <v>160</v>
      </c>
      <c r="C8" s="18">
        <f t="shared" si="0"/>
        <v>160</v>
      </c>
      <c r="D8" s="3" t="s">
        <v>12</v>
      </c>
      <c r="E8" s="5" t="s">
        <v>232</v>
      </c>
      <c r="F8" s="4" t="s">
        <v>246</v>
      </c>
      <c r="G8" s="4" t="s">
        <v>258</v>
      </c>
      <c r="H8" s="4" t="s">
        <v>266</v>
      </c>
    </row>
    <row r="9" spans="1:9">
      <c r="A9" s="18">
        <f>ROUND(VLOOKUP(D9,'Barême montant'!$A$2:$B$21,2,FALSE)*IF(D9=D10,1.1,1)*IF(D9=D8,0.9,1),IF(A10&gt;90,-1,0))</f>
        <v>100</v>
      </c>
      <c r="B9" s="2">
        <f t="shared" si="1"/>
        <v>96</v>
      </c>
      <c r="C9" s="18">
        <f>A9</f>
        <v>100</v>
      </c>
      <c r="D9" s="3" t="s">
        <v>23</v>
      </c>
      <c r="E9" s="4" t="s">
        <v>233</v>
      </c>
      <c r="F9" s="4"/>
      <c r="G9" s="4"/>
      <c r="H9" s="4"/>
    </row>
    <row r="10" spans="1:9">
      <c r="A10" s="18">
        <f>ROUND(VLOOKUP(D10,'Barême montant'!$A$2:$B$21,2,FALSE)*IF(D10=D11,1.1,1)*IF(D10=D9,0.9,1),IF(A11&gt;90,-1,0))</f>
        <v>36</v>
      </c>
      <c r="B10" s="2">
        <f t="shared" si="1"/>
        <v>58</v>
      </c>
      <c r="C10" s="18">
        <f t="shared" ref="C10:C22" si="2">A10</f>
        <v>36</v>
      </c>
      <c r="D10" s="3" t="s">
        <v>13</v>
      </c>
      <c r="E10" s="4" t="s">
        <v>121</v>
      </c>
      <c r="F10" s="4" t="s">
        <v>247</v>
      </c>
      <c r="G10" s="4" t="s">
        <v>137</v>
      </c>
      <c r="H10" s="4" t="s">
        <v>113</v>
      </c>
      <c r="I10" s="4"/>
    </row>
    <row r="11" spans="1:9">
      <c r="A11" s="18">
        <f>ROUND(VLOOKUP(D11,'Barême montant'!$A$2:$B$21,2,FALSE)*IF(D11=D12,1.1,1)*IF(D11=D10,0.9,1),IF(A12&gt;90,-1,0))</f>
        <v>23</v>
      </c>
      <c r="B11" s="2">
        <f t="shared" si="1"/>
        <v>35</v>
      </c>
      <c r="C11" s="18">
        <f t="shared" si="2"/>
        <v>23</v>
      </c>
      <c r="D11" s="3" t="s">
        <v>14</v>
      </c>
      <c r="E11" s="4" t="s">
        <v>234</v>
      </c>
      <c r="F11" s="4" t="s">
        <v>248</v>
      </c>
      <c r="G11" s="4" t="s">
        <v>259</v>
      </c>
      <c r="H11" s="4" t="s">
        <v>267</v>
      </c>
      <c r="I11" s="4"/>
    </row>
    <row r="12" spans="1:9">
      <c r="A12" s="18">
        <f>ROUND(VLOOKUP(D12,'Barême montant'!$A$2:$B$21,2,FALSE)*IF(D12=D13,1.1,1)*IF(D12=D11,0.9,1),IF(A13&gt;90,-1,0))</f>
        <v>19</v>
      </c>
      <c r="B12" s="2">
        <f t="shared" si="1"/>
        <v>21</v>
      </c>
      <c r="C12" s="18">
        <f t="shared" si="2"/>
        <v>19</v>
      </c>
      <c r="D12" s="3" t="s">
        <v>14</v>
      </c>
      <c r="E12" s="4" t="s">
        <v>235</v>
      </c>
      <c r="F12" s="4" t="s">
        <v>249</v>
      </c>
      <c r="G12" s="4" t="s">
        <v>118</v>
      </c>
      <c r="H12" s="4"/>
      <c r="I12" s="4"/>
    </row>
    <row r="13" spans="1:9">
      <c r="A13" s="18">
        <f>ROUND(VLOOKUP(D13,'Barême montant'!$A$2:$B$21,2,FALSE)*IF(D13=D14,1.1,1)*IF(D13=D12,0.9,1),IF(A14&gt;90,-1,0))</f>
        <v>14</v>
      </c>
      <c r="B13" s="2">
        <f t="shared" si="1"/>
        <v>13</v>
      </c>
      <c r="C13" s="18">
        <f t="shared" si="2"/>
        <v>14</v>
      </c>
      <c r="D13" s="3" t="s">
        <v>15</v>
      </c>
      <c r="E13" s="4" t="s">
        <v>225</v>
      </c>
      <c r="F13" s="4" t="s">
        <v>250</v>
      </c>
      <c r="G13" s="4" t="s">
        <v>178</v>
      </c>
      <c r="H13" s="4" t="s">
        <v>268</v>
      </c>
      <c r="I13" s="4"/>
    </row>
    <row r="14" spans="1:9">
      <c r="A14" s="18">
        <f>ROUND(VLOOKUP(D14,'Barême montant'!$A$2:$B$21,2,FALSE)*IF(D14=D15,1.1,1)*IF(D14=D13,0.9,1),IF(A15&gt;90,-1,0))</f>
        <v>12</v>
      </c>
      <c r="B14" s="2">
        <f t="shared" si="1"/>
        <v>8</v>
      </c>
      <c r="C14" s="18">
        <f t="shared" si="2"/>
        <v>12</v>
      </c>
      <c r="D14" s="3" t="s">
        <v>15</v>
      </c>
      <c r="E14" s="4" t="s">
        <v>236</v>
      </c>
      <c r="F14" s="4" t="s">
        <v>251</v>
      </c>
      <c r="G14" s="4" t="s">
        <v>205</v>
      </c>
      <c r="H14" s="4" t="s">
        <v>269</v>
      </c>
      <c r="I14" s="4" t="s">
        <v>277</v>
      </c>
    </row>
    <row r="15" spans="1:9">
      <c r="A15" s="18">
        <f>ROUND(VLOOKUP(D15,'Barême montant'!$A$2:$B$21,2,FALSE)*IF(D15=D16,1.1,1)*IF(D15=D14,0.9,1),IF(A16&gt;90,-1,0))</f>
        <v>9</v>
      </c>
      <c r="B15" s="2">
        <f t="shared" si="1"/>
        <v>5</v>
      </c>
      <c r="C15" s="18">
        <f t="shared" si="2"/>
        <v>9</v>
      </c>
      <c r="D15" s="3" t="s">
        <v>3</v>
      </c>
      <c r="E15" s="4" t="s">
        <v>237</v>
      </c>
      <c r="F15" s="4" t="s">
        <v>252</v>
      </c>
      <c r="G15" s="4" t="s">
        <v>260</v>
      </c>
      <c r="H15" s="4" t="s">
        <v>270</v>
      </c>
      <c r="I15" s="4"/>
    </row>
    <row r="16" spans="1:9">
      <c r="A16" s="18">
        <f>ROUND(VLOOKUP(D16,'Barême montant'!$A$2:$B$21,2,FALSE)*IF(D16=D17,1.1,1)*IF(D16=D15,0.9,1),IF(A17&gt;90,-1,0))</f>
        <v>7</v>
      </c>
      <c r="B16" s="2">
        <f t="shared" si="1"/>
        <v>3</v>
      </c>
      <c r="C16" s="18">
        <f t="shared" si="2"/>
        <v>7</v>
      </c>
      <c r="D16" s="3" t="s">
        <v>3</v>
      </c>
      <c r="E16" s="4" t="s">
        <v>238</v>
      </c>
      <c r="F16" s="4" t="s">
        <v>253</v>
      </c>
      <c r="G16" s="4" t="s">
        <v>221</v>
      </c>
      <c r="H16" s="4" t="s">
        <v>271</v>
      </c>
      <c r="I16" s="4"/>
    </row>
    <row r="17" spans="1:9">
      <c r="A17" s="18">
        <f>ROUND(VLOOKUP(D17,'Barême montant'!$A$2:$B$21,2,FALSE)*IF(D17=D18,1.1,1)*IF(D17=D16,0.9,1),IF(A18&gt;90,-1,0))</f>
        <v>6</v>
      </c>
      <c r="B17" s="2">
        <f t="shared" si="1"/>
        <v>2</v>
      </c>
      <c r="C17" s="18">
        <f t="shared" si="2"/>
        <v>6</v>
      </c>
      <c r="D17" s="3" t="s">
        <v>4</v>
      </c>
      <c r="E17" s="4" t="s">
        <v>239</v>
      </c>
      <c r="F17" s="4" t="s">
        <v>254</v>
      </c>
      <c r="G17" s="4" t="s">
        <v>261</v>
      </c>
      <c r="H17" s="4" t="s">
        <v>272</v>
      </c>
      <c r="I17" s="4"/>
    </row>
    <row r="18" spans="1:9">
      <c r="A18" s="18">
        <f>ROUND(VLOOKUP(D18,'Barême montant'!$A$2:$B$21,2,FALSE)*IF(D18=D19,1.1,1)*IF(D18=D17,0.9,1),IF(A19&gt;90,-1,0))</f>
        <v>5</v>
      </c>
      <c r="B18" s="2">
        <f t="shared" si="1"/>
        <v>1</v>
      </c>
      <c r="C18" s="18">
        <f t="shared" si="2"/>
        <v>5</v>
      </c>
      <c r="D18" s="3" t="s">
        <v>4</v>
      </c>
      <c r="E18" s="4" t="s">
        <v>240</v>
      </c>
      <c r="F18" s="4" t="s">
        <v>255</v>
      </c>
      <c r="G18" s="4" t="s">
        <v>262</v>
      </c>
      <c r="H18" s="4" t="s">
        <v>273</v>
      </c>
      <c r="I18" s="4" t="s">
        <v>278</v>
      </c>
    </row>
    <row r="19" spans="1:9">
      <c r="A19" s="18">
        <f>ROUND(VLOOKUP(D19,'Barême montant'!$A$2:$B$21,2,FALSE)*IF(D19=D20,1.1,1)*IF(D19=D18,0.9,1),IF(A20&gt;90,-1,0))</f>
        <v>3</v>
      </c>
      <c r="B19" s="2">
        <f t="shared" si="1"/>
        <v>1</v>
      </c>
      <c r="C19" s="18">
        <f t="shared" si="2"/>
        <v>3</v>
      </c>
      <c r="D19" s="3" t="s">
        <v>5</v>
      </c>
      <c r="E19" s="4" t="s">
        <v>241</v>
      </c>
      <c r="F19" s="4" t="s">
        <v>253</v>
      </c>
      <c r="G19" s="4" t="s">
        <v>263</v>
      </c>
      <c r="H19" s="4" t="s">
        <v>274</v>
      </c>
      <c r="I19" s="4"/>
    </row>
    <row r="20" spans="1:9">
      <c r="A20" s="18">
        <f>ROUND(VLOOKUP(D20,'Barême montant'!$A$2:$B$21,2,FALSE)*IF(D20=D21,1.1,1)*IF(D20=D19,0.9,1),IF(A21&gt;90,-1,0))</f>
        <v>2</v>
      </c>
      <c r="B20" s="2">
        <f t="shared" si="1"/>
        <v>1</v>
      </c>
      <c r="C20" s="18">
        <f t="shared" si="2"/>
        <v>2</v>
      </c>
      <c r="D20" s="3" t="s">
        <v>6</v>
      </c>
      <c r="E20" s="4" t="s">
        <v>242</v>
      </c>
      <c r="F20" s="4" t="s">
        <v>229</v>
      </c>
      <c r="G20" s="4" t="s">
        <v>264</v>
      </c>
      <c r="H20" s="4" t="s">
        <v>275</v>
      </c>
      <c r="I20" s="4"/>
    </row>
    <row r="21" spans="1:9">
      <c r="A21" s="18">
        <f>ROUND(VLOOKUP(D21,'Barême montant'!$A$2:$B$21,2,FALSE)*IF(D21=D22,1.1,1)*IF(D21=D20,0.9,1),IF(A22&gt;90,-1,0))</f>
        <v>1</v>
      </c>
      <c r="B21" s="2">
        <f t="shared" si="1"/>
        <v>1</v>
      </c>
      <c r="C21" s="18">
        <f t="shared" si="2"/>
        <v>1</v>
      </c>
      <c r="D21" s="3" t="s">
        <v>7</v>
      </c>
      <c r="E21" s="4" t="s">
        <v>243</v>
      </c>
      <c r="F21" s="4" t="s">
        <v>220</v>
      </c>
      <c r="G21" s="4" t="s">
        <v>265</v>
      </c>
      <c r="H21" s="4" t="s">
        <v>276</v>
      </c>
      <c r="I21" s="4"/>
    </row>
    <row r="22" spans="1:9">
      <c r="A22" s="18">
        <f>ROUND(VLOOKUP(D22,'Barême montant'!$A$2:$B$21,2,FALSE)*IF(D22=D23,1.1,1)*IF(D22=D21,0.9,1),IF(A23&gt;90,-1,0))</f>
        <v>1</v>
      </c>
      <c r="B22" s="2">
        <f t="shared" si="1"/>
        <v>1</v>
      </c>
      <c r="C22" s="18">
        <f t="shared" si="2"/>
        <v>1</v>
      </c>
      <c r="D22" s="3" t="s">
        <v>8</v>
      </c>
      <c r="E22" s="4" t="s">
        <v>244</v>
      </c>
      <c r="F22" s="4" t="s">
        <v>256</v>
      </c>
      <c r="G22" s="4"/>
      <c r="H22" s="4"/>
      <c r="I22" s="4"/>
    </row>
    <row r="23" spans="1:9">
      <c r="A23" s="8"/>
      <c r="B23" s="26"/>
      <c r="C23" s="26"/>
    </row>
    <row r="24" spans="1:9" ht="30">
      <c r="A24" s="8" t="s">
        <v>68</v>
      </c>
      <c r="B24" s="26" t="s">
        <v>67</v>
      </c>
      <c r="C24" s="26" t="s">
        <v>69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21"/>
  <sheetViews>
    <sheetView workbookViewId="0">
      <selection activeCell="F30" sqref="F30"/>
    </sheetView>
  </sheetViews>
  <sheetFormatPr baseColWidth="10" defaultRowHeight="15"/>
  <cols>
    <col min="1" max="1" width="13.7109375" style="3" bestFit="1" customWidth="1"/>
    <col min="2" max="2" width="8.28515625" style="2" bestFit="1" customWidth="1"/>
    <col min="3" max="3" width="11.42578125" style="18"/>
    <col min="4" max="4" width="7.7109375" style="17" bestFit="1" customWidth="1"/>
    <col min="5" max="5" width="11.42578125" style="18"/>
    <col min="6" max="16384" width="11.42578125" style="1"/>
  </cols>
  <sheetData>
    <row r="1" spans="1:4" ht="15.75" thickBot="1">
      <c r="A1" s="3" t="s">
        <v>70</v>
      </c>
      <c r="B1" s="2" t="s">
        <v>66</v>
      </c>
      <c r="C1" s="18" t="s">
        <v>64</v>
      </c>
      <c r="D1" s="17" t="s">
        <v>65</v>
      </c>
    </row>
    <row r="2" spans="1:4">
      <c r="A2" s="20" t="s">
        <v>34</v>
      </c>
      <c r="B2" s="23">
        <v>5910</v>
      </c>
      <c r="C2" s="18">
        <f t="shared" ref="C2:C6" si="0">C3*5/3</f>
        <v>5907.8402520291102</v>
      </c>
      <c r="D2" s="17">
        <f t="shared" ref="D2:D6" si="1">C2/C3</f>
        <v>1.6666666666666667</v>
      </c>
    </row>
    <row r="3" spans="1:4">
      <c r="A3" s="21" t="s">
        <v>37</v>
      </c>
      <c r="B3" s="24">
        <v>3550</v>
      </c>
      <c r="C3" s="18">
        <f t="shared" si="0"/>
        <v>3544.704151217466</v>
      </c>
      <c r="D3" s="17">
        <f t="shared" si="1"/>
        <v>1.6666666666666665</v>
      </c>
    </row>
    <row r="4" spans="1:4">
      <c r="A4" s="21" t="s">
        <v>9</v>
      </c>
      <c r="B4" s="24">
        <v>2130</v>
      </c>
      <c r="C4" s="18">
        <f t="shared" si="0"/>
        <v>2126.8224907304798</v>
      </c>
      <c r="D4" s="17">
        <f t="shared" si="1"/>
        <v>1.6666666666666667</v>
      </c>
    </row>
    <row r="5" spans="1:4">
      <c r="A5" s="21" t="s">
        <v>38</v>
      </c>
      <c r="B5" s="24">
        <v>1270</v>
      </c>
      <c r="C5" s="18">
        <f t="shared" si="0"/>
        <v>1276.0934944382877</v>
      </c>
      <c r="D5" s="17">
        <f t="shared" si="1"/>
        <v>1.6666666666666667</v>
      </c>
    </row>
    <row r="6" spans="1:4">
      <c r="A6" s="21" t="s">
        <v>10</v>
      </c>
      <c r="B6" s="24">
        <v>770</v>
      </c>
      <c r="C6" s="18">
        <f t="shared" si="0"/>
        <v>765.65609666297257</v>
      </c>
      <c r="D6" s="17">
        <f t="shared" si="1"/>
        <v>1.6666666666666667</v>
      </c>
    </row>
    <row r="7" spans="1:4">
      <c r="A7" s="21" t="s">
        <v>39</v>
      </c>
      <c r="B7" s="24">
        <v>460</v>
      </c>
      <c r="C7" s="18">
        <f t="shared" ref="C7:C17" si="2">C8*5/3</f>
        <v>459.39365799778352</v>
      </c>
      <c r="D7" s="17">
        <f t="shared" ref="D7:D20" si="3">C7/C8</f>
        <v>1.6666666666666667</v>
      </c>
    </row>
    <row r="8" spans="1:4">
      <c r="A8" s="21" t="s">
        <v>11</v>
      </c>
      <c r="B8" s="24">
        <v>280</v>
      </c>
      <c r="C8" s="18">
        <f t="shared" si="2"/>
        <v>275.63619479867009</v>
      </c>
      <c r="D8" s="17">
        <f t="shared" si="3"/>
        <v>1.6666666666666665</v>
      </c>
    </row>
    <row r="9" spans="1:4">
      <c r="A9" s="21" t="s">
        <v>12</v>
      </c>
      <c r="B9" s="24">
        <v>170</v>
      </c>
      <c r="C9" s="18">
        <f t="shared" si="2"/>
        <v>165.38171687920206</v>
      </c>
      <c r="D9" s="17">
        <f t="shared" si="3"/>
        <v>1.6666666666666667</v>
      </c>
    </row>
    <row r="10" spans="1:4">
      <c r="A10" s="21" t="s">
        <v>23</v>
      </c>
      <c r="B10" s="24">
        <v>100</v>
      </c>
      <c r="C10" s="18">
        <f t="shared" si="2"/>
        <v>99.229030127521227</v>
      </c>
      <c r="D10" s="17">
        <f t="shared" si="3"/>
        <v>1.666666666666667</v>
      </c>
    </row>
    <row r="11" spans="1:4">
      <c r="A11" s="21" t="s">
        <v>24</v>
      </c>
      <c r="B11" s="24">
        <v>60</v>
      </c>
      <c r="C11" s="18">
        <f t="shared" si="2"/>
        <v>59.537418076512729</v>
      </c>
      <c r="D11" s="17">
        <f t="shared" si="3"/>
        <v>1.6666666666666667</v>
      </c>
    </row>
    <row r="12" spans="1:4">
      <c r="A12" s="21" t="s">
        <v>13</v>
      </c>
      <c r="B12" s="24">
        <v>36</v>
      </c>
      <c r="C12" s="18">
        <f t="shared" si="2"/>
        <v>35.722450845907638</v>
      </c>
      <c r="D12" s="17">
        <f t="shared" si="3"/>
        <v>1.6666666666666665</v>
      </c>
    </row>
    <row r="13" spans="1:4">
      <c r="A13" s="21" t="s">
        <v>14</v>
      </c>
      <c r="B13" s="24">
        <v>21</v>
      </c>
      <c r="C13" s="18">
        <f t="shared" si="2"/>
        <v>21.433470507544584</v>
      </c>
      <c r="D13" s="17">
        <f t="shared" si="3"/>
        <v>1.6666666666666665</v>
      </c>
    </row>
    <row r="14" spans="1:4">
      <c r="A14" s="21" t="s">
        <v>15</v>
      </c>
      <c r="B14" s="24">
        <v>13</v>
      </c>
      <c r="C14" s="18">
        <f t="shared" si="2"/>
        <v>12.860082304526751</v>
      </c>
      <c r="D14" s="17">
        <f t="shared" si="3"/>
        <v>1.6666666666666665</v>
      </c>
    </row>
    <row r="15" spans="1:4">
      <c r="A15" s="21" t="s">
        <v>3</v>
      </c>
      <c r="B15" s="24">
        <v>8</v>
      </c>
      <c r="C15" s="18">
        <f t="shared" si="2"/>
        <v>7.7160493827160508</v>
      </c>
      <c r="D15" s="17">
        <f t="shared" si="3"/>
        <v>1.6666666666666665</v>
      </c>
    </row>
    <row r="16" spans="1:4">
      <c r="A16" s="21" t="s">
        <v>4</v>
      </c>
      <c r="B16" s="24">
        <v>5</v>
      </c>
      <c r="C16" s="18">
        <f t="shared" si="2"/>
        <v>4.6296296296296306</v>
      </c>
      <c r="D16" s="17">
        <f t="shared" si="3"/>
        <v>1.6666666666666667</v>
      </c>
    </row>
    <row r="17" spans="1:4">
      <c r="A17" s="21" t="s">
        <v>5</v>
      </c>
      <c r="B17" s="24">
        <v>3</v>
      </c>
      <c r="C17" s="18">
        <f t="shared" si="2"/>
        <v>2.7777777777777781</v>
      </c>
      <c r="D17" s="17">
        <f t="shared" si="3"/>
        <v>1.6666666666666667</v>
      </c>
    </row>
    <row r="18" spans="1:4">
      <c r="A18" s="21" t="s">
        <v>6</v>
      </c>
      <c r="B18" s="24">
        <v>2</v>
      </c>
      <c r="C18" s="18">
        <f>C19*5/3</f>
        <v>1.6666666666666667</v>
      </c>
      <c r="D18" s="17">
        <f t="shared" si="3"/>
        <v>1.6666666666666667</v>
      </c>
    </row>
    <row r="19" spans="1:4">
      <c r="A19" s="21" t="s">
        <v>7</v>
      </c>
      <c r="B19" s="24">
        <v>1</v>
      </c>
      <c r="C19" s="18" t="s">
        <v>22</v>
      </c>
      <c r="D19" s="17">
        <f t="shared" si="3"/>
        <v>1</v>
      </c>
    </row>
    <row r="20" spans="1:4">
      <c r="A20" s="21" t="s">
        <v>35</v>
      </c>
      <c r="B20" s="24">
        <v>1</v>
      </c>
      <c r="C20" s="18" t="s">
        <v>22</v>
      </c>
      <c r="D20" s="17">
        <f t="shared" si="3"/>
        <v>1</v>
      </c>
    </row>
    <row r="21" spans="1:4" ht="15.75" thickBot="1">
      <c r="A21" s="22" t="s">
        <v>8</v>
      </c>
      <c r="B21" s="25">
        <v>1</v>
      </c>
      <c r="C21" s="18" t="s">
        <v>22</v>
      </c>
      <c r="D21" s="17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Classement test</vt:lpstr>
      <vt:lpstr>Classement</vt:lpstr>
      <vt:lpstr>Tournois</vt:lpstr>
      <vt:lpstr>S05 Chaussette TC</vt:lpstr>
      <vt:lpstr>S50 Cagouille TC</vt:lpstr>
      <vt:lpstr>S44 Pantoufle TC</vt:lpstr>
      <vt:lpstr>S44 Raclette TC</vt:lpstr>
      <vt:lpstr>Barême montant</vt:lpstr>
      <vt:lpstr>Classement!Zone_d_impression</vt:lpstr>
      <vt:lpstr>Tournois!Zone_d_impression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baptiste.bourgoin@9online.fr</dc:creator>
  <cp:lastModifiedBy>SW</cp:lastModifiedBy>
  <cp:lastPrinted>2017-02-07T13:08:33Z</cp:lastPrinted>
  <dcterms:created xsi:type="dcterms:W3CDTF">2017-01-09T09:56:32Z</dcterms:created>
  <dcterms:modified xsi:type="dcterms:W3CDTF">2017-03-03T13:54:55Z</dcterms:modified>
</cp:coreProperties>
</file>