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aidi\Desktop\"/>
    </mc:Choice>
  </mc:AlternateContent>
  <bookViews>
    <workbookView xWindow="0" yWindow="0" windowWidth="23040" windowHeight="9396"/>
  </bookViews>
  <sheets>
    <sheet name="C1D Cesson N1 n°01 &amp; n°02" sheetId="1" r:id="rId1"/>
  </sheets>
  <definedNames>
    <definedName name="_xlnm._FilterDatabase" localSheetId="0" hidden="1">'C1D Cesson N1 n°01 &amp; n°02'!$A$2:$AC$2</definedName>
    <definedName name="Print_Area_1" localSheetId="0">'C1D Cesson N1 n°01 &amp; n°02'!#REF!</definedName>
    <definedName name="Print_Area_1">#REF!</definedName>
    <definedName name="_xlnm.Print_Area" localSheetId="0">'C1D Cesson N1 n°01 &amp; n°02'!$B$2:$R$20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N5" i="1"/>
  <c r="O5" i="1"/>
  <c r="M4" i="1"/>
  <c r="N4" i="1"/>
  <c r="O4" i="1"/>
  <c r="M6" i="1"/>
  <c r="N6" i="1"/>
  <c r="O6" i="1"/>
  <c r="M7" i="1"/>
  <c r="N7" i="1"/>
  <c r="O7" i="1"/>
  <c r="M8" i="1"/>
  <c r="N8" i="1"/>
  <c r="O8" i="1"/>
  <c r="M10" i="1"/>
  <c r="N10" i="1"/>
  <c r="O10" i="1"/>
  <c r="M9" i="1"/>
  <c r="N9" i="1"/>
  <c r="O9" i="1"/>
  <c r="M14" i="1"/>
  <c r="N14" i="1"/>
  <c r="O14" i="1"/>
  <c r="M13" i="1"/>
  <c r="N13" i="1"/>
  <c r="O13" i="1"/>
  <c r="M15" i="1"/>
  <c r="N15" i="1"/>
  <c r="O15" i="1"/>
  <c r="M17" i="1"/>
  <c r="N17" i="1"/>
  <c r="O17" i="1"/>
  <c r="M12" i="1"/>
  <c r="N12" i="1"/>
  <c r="O12" i="1"/>
  <c r="M20" i="1"/>
  <c r="N20" i="1"/>
  <c r="O20" i="1"/>
  <c r="M11" i="1"/>
  <c r="N11" i="1"/>
  <c r="O11" i="1"/>
  <c r="M16" i="1"/>
  <c r="N16" i="1"/>
  <c r="O16" i="1"/>
  <c r="M18" i="1"/>
  <c r="N18" i="1"/>
  <c r="O18" i="1"/>
  <c r="M19" i="1"/>
  <c r="N19" i="1"/>
  <c r="O19" i="1"/>
  <c r="L3" i="1"/>
  <c r="M3" i="1"/>
  <c r="N3" i="1"/>
  <c r="O3" i="1"/>
  <c r="X3" i="1"/>
  <c r="Y3" i="1"/>
  <c r="Z3" i="1"/>
  <c r="AA3" i="1"/>
  <c r="L17" i="1"/>
  <c r="R17" i="1"/>
  <c r="L20" i="1"/>
  <c r="R20" i="1"/>
  <c r="L15" i="1"/>
  <c r="R15" i="1"/>
  <c r="L19" i="1"/>
  <c r="R19" i="1"/>
  <c r="L16" i="1"/>
  <c r="R16" i="1"/>
  <c r="L14" i="1"/>
  <c r="R14" i="1"/>
  <c r="L12" i="1"/>
  <c r="R12" i="1"/>
  <c r="L13" i="1"/>
  <c r="R13" i="1"/>
  <c r="L18" i="1"/>
  <c r="R18" i="1"/>
  <c r="L9" i="1"/>
  <c r="R9" i="1"/>
  <c r="L11" i="1"/>
  <c r="R11" i="1"/>
  <c r="L10" i="1"/>
  <c r="R10" i="1"/>
  <c r="L8" i="1"/>
  <c r="R8" i="1"/>
  <c r="L7" i="1"/>
  <c r="R7" i="1"/>
  <c r="L4" i="1"/>
  <c r="R4" i="1"/>
  <c r="L5" i="1"/>
  <c r="R5" i="1"/>
  <c r="L6" i="1"/>
  <c r="R6" i="1"/>
  <c r="R3" i="1"/>
  <c r="AA20" i="1"/>
  <c r="Z20" i="1"/>
  <c r="Y20" i="1"/>
  <c r="X20" i="1"/>
  <c r="F17" i="1"/>
  <c r="AA19" i="1"/>
  <c r="Z19" i="1"/>
  <c r="Y19" i="1"/>
  <c r="X19" i="1"/>
  <c r="F20" i="1"/>
  <c r="AA18" i="1"/>
  <c r="Z18" i="1"/>
  <c r="Y18" i="1"/>
  <c r="X18" i="1"/>
  <c r="F15" i="1"/>
  <c r="AA17" i="1"/>
  <c r="Z17" i="1"/>
  <c r="Y17" i="1"/>
  <c r="X17" i="1"/>
  <c r="F19" i="1"/>
  <c r="AA16" i="1"/>
  <c r="Z16" i="1"/>
  <c r="Y16" i="1"/>
  <c r="X16" i="1"/>
  <c r="F16" i="1"/>
  <c r="AA15" i="1"/>
  <c r="Z15" i="1"/>
  <c r="Y15" i="1"/>
  <c r="X15" i="1"/>
  <c r="F14" i="1"/>
  <c r="AA14" i="1"/>
  <c r="Z14" i="1"/>
  <c r="Y14" i="1"/>
  <c r="X14" i="1"/>
  <c r="F12" i="1"/>
  <c r="AA13" i="1"/>
  <c r="Z13" i="1"/>
  <c r="Y13" i="1"/>
  <c r="X13" i="1"/>
  <c r="F13" i="1"/>
  <c r="AA12" i="1"/>
  <c r="Z12" i="1"/>
  <c r="Y12" i="1"/>
  <c r="X12" i="1"/>
  <c r="F18" i="1"/>
  <c r="AA11" i="1"/>
  <c r="Z11" i="1"/>
  <c r="Y11" i="1"/>
  <c r="X11" i="1"/>
  <c r="F9" i="1"/>
  <c r="AA10" i="1"/>
  <c r="Z10" i="1"/>
  <c r="Y10" i="1"/>
  <c r="X10" i="1"/>
  <c r="F11" i="1"/>
  <c r="AA9" i="1"/>
  <c r="Z9" i="1"/>
  <c r="Y9" i="1"/>
  <c r="X9" i="1"/>
  <c r="F10" i="1"/>
  <c r="AA8" i="1"/>
  <c r="Z8" i="1"/>
  <c r="Y8" i="1"/>
  <c r="X8" i="1"/>
  <c r="F8" i="1"/>
  <c r="AA7" i="1"/>
  <c r="Z7" i="1"/>
  <c r="Y7" i="1"/>
  <c r="X7" i="1"/>
  <c r="F7" i="1"/>
  <c r="AA5" i="1"/>
  <c r="Z5" i="1"/>
  <c r="Y5" i="1"/>
  <c r="X5" i="1"/>
  <c r="F4" i="1"/>
  <c r="AA6" i="1"/>
  <c r="Z6" i="1"/>
  <c r="Y6" i="1"/>
  <c r="X6" i="1"/>
  <c r="F5" i="1"/>
  <c r="AA4" i="1"/>
  <c r="Z4" i="1"/>
  <c r="Y4" i="1"/>
  <c r="X4" i="1"/>
  <c r="F6" i="1"/>
  <c r="F3" i="1"/>
  <c r="S3" i="1"/>
  <c r="T3" i="1"/>
  <c r="U3" i="1"/>
  <c r="S6" i="1"/>
  <c r="T6" i="1"/>
  <c r="U6" i="1"/>
  <c r="S5" i="1"/>
  <c r="T5" i="1"/>
  <c r="U5" i="1"/>
  <c r="S4" i="1"/>
  <c r="T4" i="1"/>
  <c r="U4" i="1"/>
  <c r="S7" i="1"/>
  <c r="T7" i="1"/>
  <c r="U7" i="1"/>
  <c r="S8" i="1"/>
  <c r="T8" i="1"/>
  <c r="U8" i="1"/>
  <c r="S10" i="1"/>
  <c r="T10" i="1"/>
  <c r="U10" i="1"/>
  <c r="S11" i="1"/>
  <c r="T11" i="1"/>
  <c r="U11" i="1"/>
  <c r="S9" i="1"/>
  <c r="T9" i="1"/>
  <c r="U9" i="1"/>
  <c r="S18" i="1"/>
  <c r="T18" i="1"/>
  <c r="U18" i="1"/>
  <c r="S13" i="1"/>
  <c r="T13" i="1"/>
  <c r="U13" i="1"/>
  <c r="S12" i="1"/>
  <c r="T12" i="1"/>
  <c r="U12" i="1"/>
  <c r="S14" i="1"/>
  <c r="T14" i="1"/>
  <c r="U14" i="1"/>
  <c r="S16" i="1"/>
  <c r="T16" i="1"/>
  <c r="U16" i="1"/>
  <c r="S19" i="1"/>
  <c r="T19" i="1"/>
  <c r="U19" i="1"/>
  <c r="S15" i="1"/>
  <c r="T15" i="1"/>
  <c r="U15" i="1"/>
  <c r="S20" i="1"/>
  <c r="T20" i="1"/>
  <c r="U20" i="1"/>
  <c r="S17" i="1"/>
  <c r="T17" i="1"/>
  <c r="U17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AB4" i="1"/>
  <c r="AB6" i="1"/>
  <c r="AB5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3" i="1"/>
  <c r="P3" i="1"/>
  <c r="B17" i="1"/>
  <c r="B20" i="1"/>
  <c r="B15" i="1"/>
  <c r="B19" i="1"/>
  <c r="B16" i="1"/>
  <c r="B14" i="1"/>
  <c r="B12" i="1"/>
  <c r="B13" i="1"/>
  <c r="B18" i="1"/>
  <c r="B9" i="1"/>
  <c r="B11" i="1"/>
  <c r="B10" i="1"/>
  <c r="B8" i="1"/>
  <c r="B7" i="1"/>
  <c r="B4" i="1"/>
  <c r="B5" i="1"/>
  <c r="B6" i="1"/>
  <c r="B3" i="1"/>
  <c r="V3" i="1"/>
  <c r="V6" i="1"/>
  <c r="V5" i="1"/>
  <c r="V4" i="1"/>
  <c r="V7" i="1"/>
  <c r="V8" i="1"/>
  <c r="V10" i="1"/>
  <c r="V11" i="1"/>
  <c r="V9" i="1"/>
  <c r="V18" i="1"/>
  <c r="V13" i="1"/>
  <c r="V12" i="1"/>
  <c r="V14" i="1"/>
  <c r="V16" i="1"/>
  <c r="V19" i="1"/>
  <c r="V15" i="1"/>
  <c r="V20" i="1"/>
  <c r="V17" i="1"/>
  <c r="Q3" i="1"/>
  <c r="Q19" i="1"/>
  <c r="Q18" i="1"/>
  <c r="Q16" i="1"/>
  <c r="Q11" i="1"/>
  <c r="Q20" i="1"/>
  <c r="Q12" i="1"/>
  <c r="Q17" i="1"/>
  <c r="Q15" i="1"/>
  <c r="Q13" i="1"/>
  <c r="Q14" i="1"/>
  <c r="Q9" i="1"/>
  <c r="Q10" i="1"/>
  <c r="Q8" i="1"/>
  <c r="Q7" i="1"/>
  <c r="Q6" i="1"/>
  <c r="Q4" i="1"/>
  <c r="Q5" i="1"/>
</calcChain>
</file>

<file path=xl/sharedStrings.xml><?xml version="1.0" encoding="utf-8"?>
<sst xmlns="http://schemas.openxmlformats.org/spreadsheetml/2006/main" count="105" uniqueCount="69">
  <si>
    <t>Cat</t>
  </si>
  <si>
    <t>Clas</t>
  </si>
  <si>
    <t>Nom, prénom</t>
  </si>
  <si>
    <t>Club</t>
  </si>
  <si>
    <t>ADN</t>
  </si>
  <si>
    <t>Age</t>
  </si>
  <si>
    <t>Strate</t>
  </si>
  <si>
    <t>Sélection</t>
  </si>
  <si>
    <t>C1D</t>
  </si>
  <si>
    <t xml:space="preserve">Claire Jacquet </t>
  </si>
  <si>
    <t xml:space="preserve">Ancerville-bar Le Duc </t>
  </si>
  <si>
    <t>SEN</t>
  </si>
  <si>
    <t xml:space="preserve">Lucie Baudu </t>
  </si>
  <si>
    <t xml:space="preserve">U.s.m. Saran Canoe Kayak </t>
  </si>
  <si>
    <t xml:space="preserve">Margaux Henry </t>
  </si>
  <si>
    <t xml:space="preserve">La Roche Derrien Canoe Kayak </t>
  </si>
  <si>
    <t>U23</t>
  </si>
  <si>
    <t xml:space="preserve">Lucie Prioux </t>
  </si>
  <si>
    <t xml:space="preserve">Canoe Kayak Uzerche </t>
  </si>
  <si>
    <t xml:space="preserve">Camille Prigent </t>
  </si>
  <si>
    <t xml:space="preserve">Cesson Rennes Canoe Kayak </t>
  </si>
  <si>
    <t xml:space="preserve">Cecile Tixier </t>
  </si>
  <si>
    <t xml:space="preserve">Orthez Nautique C.k. </t>
  </si>
  <si>
    <t xml:space="preserve">Ella Bregazzi </t>
  </si>
  <si>
    <t xml:space="preserve">Kayak Club Angerien </t>
  </si>
  <si>
    <t xml:space="preserve">Charlotte Abba </t>
  </si>
  <si>
    <t xml:space="preserve">Golbey Epinal St Nabord </t>
  </si>
  <si>
    <t xml:space="preserve">Fanchon Janssen </t>
  </si>
  <si>
    <t>U18</t>
  </si>
  <si>
    <t xml:space="preserve">Angele Hug </t>
  </si>
  <si>
    <t xml:space="preserve">Eyrieux Canoe Kayak </t>
  </si>
  <si>
    <t xml:space="preserve">Marjorie Delassus </t>
  </si>
  <si>
    <t xml:space="preserve">Pau Canoe-kayak Club Universitaire </t>
  </si>
  <si>
    <t xml:space="preserve">Azenor Philip </t>
  </si>
  <si>
    <t xml:space="preserve">Cadpa Huningue </t>
  </si>
  <si>
    <t xml:space="preserve">Anne-lise Moisan-ehrwein </t>
  </si>
  <si>
    <t xml:space="preserve">Laurine Naveau </t>
  </si>
  <si>
    <t xml:space="preserve">Val De L'indre Canoe Kayak </t>
  </si>
  <si>
    <t xml:space="preserve">Julia Budzinski </t>
  </si>
  <si>
    <t xml:space="preserve">C.k.c. Nancy Tomblaine </t>
  </si>
  <si>
    <t xml:space="preserve">Anais Bernardy </t>
  </si>
  <si>
    <t xml:space="preserve">Tiphaine Drouin </t>
  </si>
  <si>
    <t xml:space="preserve">Lea Grison </t>
  </si>
  <si>
    <t xml:space="preserve">J.s.p.a. Mayenne </t>
  </si>
  <si>
    <t>Millage
3 bests
/ 3 courses</t>
  </si>
  <si>
    <t>Tps
Course n°01</t>
  </si>
  <si>
    <t>Tps
Course n°02</t>
  </si>
  <si>
    <t>Tps
Course n°03</t>
  </si>
  <si>
    <t>Tps
Course n°04</t>
  </si>
  <si>
    <t>Points
Course n°01</t>
  </si>
  <si>
    <t>Points
Course n°02</t>
  </si>
  <si>
    <t>Points
Course n°03</t>
  </si>
  <si>
    <t>Points
Course n°04</t>
  </si>
  <si>
    <t>Total des 3 meilleures points</t>
  </si>
  <si>
    <t>Min
points n°01</t>
  </si>
  <si>
    <t>Min
points n°02</t>
  </si>
  <si>
    <t>Min
points n°03</t>
  </si>
  <si>
    <t>Min
points n°04</t>
  </si>
  <si>
    <t>Rang
Millage</t>
  </si>
  <si>
    <t>Rang
Point</t>
  </si>
  <si>
    <t>1ère règle de départage
[Addition des 3 meilleurs points obtenus sur les 4 courses de référence]</t>
  </si>
  <si>
    <r>
      <rPr>
        <b/>
        <sz val="8"/>
        <color rgb="FFFF0000"/>
        <rFont val="Calibri Light"/>
        <family val="2"/>
        <scheme val="major"/>
      </rPr>
      <t>En cas d'égalité de la 1ère règle = alors =</t>
    </r>
    <r>
      <rPr>
        <b/>
        <sz val="8"/>
        <rFont val="Calibri Light"/>
        <family val="2"/>
        <scheme val="major"/>
      </rPr>
      <t xml:space="preserve">
2ème départage
[Les meilleurs point de la meilleure course]
[Les meilleurs points de la meilleure 2ème course]</t>
    </r>
  </si>
  <si>
    <t>Rang
Points</t>
  </si>
  <si>
    <r>
      <rPr>
        <b/>
        <sz val="8"/>
        <color rgb="FFFF0000"/>
        <rFont val="Calibri Light"/>
        <family val="2"/>
        <scheme val="major"/>
      </rPr>
      <t>En cas d'égalité de la 2ème règle = alors =</t>
    </r>
    <r>
      <rPr>
        <b/>
        <sz val="8"/>
        <rFont val="Calibri Light"/>
        <family val="2"/>
        <scheme val="major"/>
      </rPr>
      <t xml:space="preserve">
3ème départage
[somme des 3 millages des 3 courses retenues dans le classement]
 (colonnes H ou I ou J ou K)
[Ce ne sont pas forcement les 3 meilleurs millages calculés]</t>
    </r>
  </si>
  <si>
    <t>Mode de classement = résultats des 3 meilleurs courses sur les 4.</t>
  </si>
  <si>
    <t>Millage
Course
n°01</t>
  </si>
  <si>
    <t>Millage
Course
n°02</t>
  </si>
  <si>
    <t>Millage
Course
n°03</t>
  </si>
  <si>
    <t>Millage
Course
n°04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</si>
</sst>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9"/>
      <name val="Calibri Light"/>
      <family val="2"/>
      <scheme val="maj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FF0000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2"/>
        <bgColor rgb="FF0033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003300"/>
      </patternFill>
    </fill>
    <fill>
      <patternFill patternType="solid">
        <fgColor theme="4" tint="0.79998168889431442"/>
        <bgColor rgb="FF003300"/>
      </patternFill>
    </fill>
    <fill>
      <patternFill patternType="solid">
        <fgColor theme="9" tint="0.59999389629810485"/>
        <bgColor rgb="FF0033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rgb="FF003300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Border="0" applyAlignment="0" applyProtection="0"/>
  </cellStyleXfs>
  <cellXfs count="36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0" fontId="3" fillId="3" borderId="1" xfId="1" applyNumberFormat="1" applyFont="1" applyFill="1" applyBorder="1" applyAlignment="1" applyProtection="1">
      <alignment horizontal="left" vertical="center" wrapText="1" indent="1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1" fontId="4" fillId="2" borderId="1" xfId="1" applyNumberFormat="1" applyFont="1" applyFill="1" applyBorder="1" applyAlignment="1" applyProtection="1">
      <alignment horizontal="center" vertical="center" wrapText="1"/>
    </xf>
    <xf numFmtId="10" fontId="4" fillId="2" borderId="1" xfId="1" applyNumberFormat="1" applyFont="1" applyFill="1" applyBorder="1" applyAlignment="1" applyProtection="1">
      <alignment horizontal="center" vertical="center" wrapText="1"/>
    </xf>
    <xf numFmtId="0" fontId="5" fillId="0" borderId="0" xfId="2" applyFont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 wrapText="1" indent="1"/>
    </xf>
    <xf numFmtId="0" fontId="5" fillId="0" borderId="1" xfId="1" applyNumberFormat="1" applyFont="1" applyFill="1" applyBorder="1" applyAlignment="1" applyProtection="1">
      <alignment horizontal="center" vertical="center"/>
    </xf>
    <xf numFmtId="2" fontId="5" fillId="0" borderId="1" xfId="3" applyNumberFormat="1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2" fontId="6" fillId="0" borderId="1" xfId="3" applyNumberFormat="1" applyFont="1" applyFill="1" applyBorder="1" applyAlignment="1" applyProtection="1">
      <alignment horizontal="center" vertical="center"/>
    </xf>
    <xf numFmtId="0" fontId="5" fillId="0" borderId="0" xfId="2" applyFont="1" applyFill="1"/>
    <xf numFmtId="0" fontId="5" fillId="0" borderId="0" xfId="2" applyFont="1" applyAlignment="1">
      <alignment horizontal="center"/>
    </xf>
    <xf numFmtId="0" fontId="5" fillId="0" borderId="0" xfId="2" applyFont="1" applyAlignment="1">
      <alignment horizontal="left" indent="1"/>
    </xf>
    <xf numFmtId="2" fontId="5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1" fontId="7" fillId="0" borderId="0" xfId="0" applyNumberFormat="1" applyFont="1"/>
    <xf numFmtId="0" fontId="8" fillId="0" borderId="0" xfId="0" applyFont="1"/>
    <xf numFmtId="10" fontId="3" fillId="6" borderId="1" xfId="1" applyNumberFormat="1" applyFont="1" applyFill="1" applyBorder="1" applyAlignment="1" applyProtection="1">
      <alignment horizontal="center" vertical="center" wrapText="1"/>
    </xf>
    <xf numFmtId="1" fontId="6" fillId="0" borderId="1" xfId="1" applyNumberFormat="1" applyFont="1" applyFill="1" applyBorder="1" applyAlignment="1" applyProtection="1">
      <alignment horizontal="center" vertical="center"/>
    </xf>
    <xf numFmtId="1" fontId="8" fillId="0" borderId="0" xfId="0" applyNumberFormat="1" applyFont="1"/>
    <xf numFmtId="1" fontId="3" fillId="4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indent="1"/>
    </xf>
    <xf numFmtId="1" fontId="3" fillId="5" borderId="1" xfId="2" applyNumberFormat="1" applyFont="1" applyFill="1" applyBorder="1" applyAlignment="1">
      <alignment horizontal="center" vertical="center"/>
    </xf>
    <xf numFmtId="0" fontId="3" fillId="9" borderId="1" xfId="2" applyFont="1" applyFill="1" applyBorder="1" applyAlignment="1">
      <alignment horizontal="center" vertical="center"/>
    </xf>
    <xf numFmtId="10" fontId="3" fillId="7" borderId="2" xfId="1" applyNumberFormat="1" applyFont="1" applyFill="1" applyBorder="1" applyAlignment="1" applyProtection="1">
      <alignment horizontal="center" vertical="center" wrapText="1"/>
    </xf>
    <xf numFmtId="10" fontId="3" fillId="8" borderId="2" xfId="1" applyNumberFormat="1" applyFont="1" applyFill="1" applyBorder="1" applyAlignment="1" applyProtection="1">
      <alignment horizontal="center" vertical="center" wrapText="1"/>
    </xf>
    <xf numFmtId="10" fontId="3" fillId="2" borderId="3" xfId="1" applyNumberFormat="1" applyFont="1" applyFill="1" applyBorder="1" applyAlignment="1" applyProtection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right" vertical="center" wrapText="1" indent="1"/>
    </xf>
    <xf numFmtId="1" fontId="4" fillId="10" borderId="1" xfId="1" applyNumberFormat="1" applyFont="1" applyFill="1" applyBorder="1" applyAlignment="1" applyProtection="1">
      <alignment horizontal="center" vertical="center" wrapText="1"/>
    </xf>
    <xf numFmtId="1" fontId="4" fillId="11" borderId="1" xfId="1" applyNumberFormat="1" applyFont="1" applyFill="1" applyBorder="1" applyAlignment="1" applyProtection="1">
      <alignment horizontal="center" vertical="center"/>
    </xf>
  </cellXfs>
  <cellStyles count="4">
    <cellStyle name="Milliers [0] 2" xfId="1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0"/>
  <sheetViews>
    <sheetView tabSelected="1" topLeftCell="J1" zoomScale="120" zoomScaleNormal="120" workbookViewId="0">
      <selection activeCell="W3" sqref="W3"/>
    </sheetView>
  </sheetViews>
  <sheetFormatPr baseColWidth="10" defaultRowHeight="12" x14ac:dyDescent="0.25"/>
  <cols>
    <col min="1" max="1" width="7.44140625" style="16" bestFit="1" customWidth="1"/>
    <col min="2" max="2" width="5.33203125" style="7" customWidth="1"/>
    <col min="3" max="3" width="20.21875" style="17" customWidth="1"/>
    <col min="4" max="4" width="26.109375" style="17" bestFit="1" customWidth="1"/>
    <col min="5" max="7" width="5" style="16" customWidth="1"/>
    <col min="8" max="11" width="6.21875" style="18" customWidth="1"/>
    <col min="12" max="15" width="6.33203125" style="16" customWidth="1"/>
    <col min="16" max="16" width="11.33203125" style="19" customWidth="1"/>
    <col min="17" max="17" width="7.6640625" style="19" customWidth="1"/>
    <col min="18" max="21" width="8.44140625" style="19" customWidth="1"/>
    <col min="22" max="22" width="6.5546875" style="19" customWidth="1"/>
    <col min="23" max="23" width="10.44140625" style="20" customWidth="1"/>
    <col min="24" max="27" width="10.44140625" style="24" customWidth="1"/>
    <col min="28" max="28" width="10.44140625" style="19" customWidth="1"/>
    <col min="29" max="29" width="9" style="21" customWidth="1"/>
    <col min="30" max="16384" width="11.5546875" style="7"/>
  </cols>
  <sheetData>
    <row r="1" spans="1:29" s="17" customFormat="1" ht="63.6" customHeight="1" x14ac:dyDescent="0.25">
      <c r="A1" s="32" t="s">
        <v>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 t="s">
        <v>60</v>
      </c>
      <c r="M1" s="33"/>
      <c r="N1" s="33"/>
      <c r="O1" s="33"/>
      <c r="P1" s="33"/>
      <c r="Q1" s="33"/>
      <c r="R1" s="33" t="s">
        <v>61</v>
      </c>
      <c r="S1" s="33"/>
      <c r="T1" s="33"/>
      <c r="U1" s="33"/>
      <c r="V1" s="33"/>
      <c r="W1" s="33" t="s">
        <v>63</v>
      </c>
      <c r="X1" s="33"/>
      <c r="Y1" s="33"/>
      <c r="Z1" s="33"/>
      <c r="AA1" s="33"/>
      <c r="AB1" s="33"/>
      <c r="AC1" s="26"/>
    </row>
    <row r="2" spans="1:29" ht="36" x14ac:dyDescent="0.25">
      <c r="A2" s="1" t="s">
        <v>0</v>
      </c>
      <c r="B2" s="2" t="s">
        <v>1</v>
      </c>
      <c r="C2" s="3" t="s">
        <v>2</v>
      </c>
      <c r="D2" s="3" t="s">
        <v>3</v>
      </c>
      <c r="E2" s="2" t="s">
        <v>4</v>
      </c>
      <c r="F2" s="1" t="s">
        <v>5</v>
      </c>
      <c r="G2" s="1" t="s">
        <v>6</v>
      </c>
      <c r="H2" s="4" t="s">
        <v>45</v>
      </c>
      <c r="I2" s="4" t="s">
        <v>46</v>
      </c>
      <c r="J2" s="4" t="s">
        <v>47</v>
      </c>
      <c r="K2" s="4" t="s">
        <v>48</v>
      </c>
      <c r="L2" s="31" t="s">
        <v>49</v>
      </c>
      <c r="M2" s="31" t="s">
        <v>50</v>
      </c>
      <c r="N2" s="31" t="s">
        <v>51</v>
      </c>
      <c r="O2" s="31" t="s">
        <v>52</v>
      </c>
      <c r="P2" s="31" t="s">
        <v>53</v>
      </c>
      <c r="Q2" s="29" t="s">
        <v>62</v>
      </c>
      <c r="R2" s="31" t="s">
        <v>54</v>
      </c>
      <c r="S2" s="31" t="s">
        <v>55</v>
      </c>
      <c r="T2" s="31" t="s">
        <v>56</v>
      </c>
      <c r="U2" s="31" t="s">
        <v>57</v>
      </c>
      <c r="V2" s="30" t="s">
        <v>59</v>
      </c>
      <c r="W2" s="34" t="s">
        <v>44</v>
      </c>
      <c r="X2" s="5" t="s">
        <v>65</v>
      </c>
      <c r="Y2" s="5" t="s">
        <v>66</v>
      </c>
      <c r="Z2" s="5" t="s">
        <v>67</v>
      </c>
      <c r="AA2" s="5" t="s">
        <v>68</v>
      </c>
      <c r="AB2" s="22" t="s">
        <v>58</v>
      </c>
      <c r="AC2" s="6" t="s">
        <v>7</v>
      </c>
    </row>
    <row r="3" spans="1:29" s="15" customFormat="1" x14ac:dyDescent="0.25">
      <c r="A3" s="8" t="s">
        <v>8</v>
      </c>
      <c r="B3" s="9">
        <f t="shared" ref="B3:B20" si="0">RANK(P3,$P$3:$P$20,1)</f>
        <v>1</v>
      </c>
      <c r="C3" s="10" t="s">
        <v>9</v>
      </c>
      <c r="D3" s="10" t="s">
        <v>10</v>
      </c>
      <c r="E3" s="8">
        <v>1988</v>
      </c>
      <c r="F3" s="8">
        <f t="shared" ref="F3:F20" si="1">2017-E3</f>
        <v>29</v>
      </c>
      <c r="G3" s="11" t="s">
        <v>11</v>
      </c>
      <c r="H3" s="12">
        <v>119.11</v>
      </c>
      <c r="I3" s="12">
        <v>125.49</v>
      </c>
      <c r="J3" s="12">
        <v>118.51</v>
      </c>
      <c r="K3" s="12">
        <v>113.26</v>
      </c>
      <c r="L3" s="9">
        <f t="shared" ref="L3:L20" si="2">IF(ISNA(IF(RANK(H3,$H$3:$H$42,1)=1,0,RANK(H3,$H$3:$H$42,1))),"",(IF(RANK(H3,$H$3:$H$42,1)=1,0,RANK(H3,$H$3:$H$42,1))))</f>
        <v>0</v>
      </c>
      <c r="M3" s="9">
        <f t="shared" ref="M3:M20" si="3">IF(ISNA(IF(RANK(I3,$I$3:$I$42,1)=1,0,RANK(I3,$I$3:$I$42,1))),"",(IF(RANK(I3,$I$3:$I$42,1)=1,0,RANK(I3,$I$3:$I$42,1))))</f>
        <v>3</v>
      </c>
      <c r="N3" s="11">
        <f t="shared" ref="N3:N20" si="4">IF(ISNA(IF(RANK(J3,$J$3:$J$42,1)=1,0,RANK(J3,$J$3:$J$42,1))),"",(IF(RANK(J3,$J$3:$J$42,1)=1,0,RANK(J3,$J$3:$J$42,1))))</f>
        <v>4</v>
      </c>
      <c r="O3" s="9">
        <f t="shared" ref="O3:O20" si="5">IF(ISNA(IF(RANK(K3,$K$3:$K$42,1)=1,0,RANK(K3,$K$3:$K$42,1))),"",(IF(RANK(K3,$K$3:$K$42,1)=1,0,RANK(K3,$K$3:$K$42,1))))</f>
        <v>0</v>
      </c>
      <c r="P3" s="13">
        <f>IFERROR(SUM(SMALL(L3:O3,{1;2;3})),99)</f>
        <v>3</v>
      </c>
      <c r="Q3" s="27">
        <f t="shared" ref="Q3:Q20" si="6">RANK(P3,$P$3:$P$20,1)</f>
        <v>1</v>
      </c>
      <c r="R3" s="13">
        <f t="shared" ref="R3:R20" si="7">IF(ISBLANK(H3),99,MIN(L3:O3))</f>
        <v>0</v>
      </c>
      <c r="S3" s="13">
        <f>IF(ISBLANK(H3),99,SMALL(L3:O3,{2}))</f>
        <v>0</v>
      </c>
      <c r="T3" s="13">
        <f>IF(ISBLANK(H3),99,SMALL(L3:O3,{3}))</f>
        <v>3</v>
      </c>
      <c r="U3" s="13">
        <f>IF(ISBLANK(H3),99,SMALL(L3:O3,{4}))</f>
        <v>4</v>
      </c>
      <c r="V3" s="28">
        <f>RANK(P3,$P$3:$P$20,1)+COUNTIF(P$3:P3,P3)-1</f>
        <v>1</v>
      </c>
      <c r="W3" s="35"/>
      <c r="X3" s="23">
        <f t="shared" ref="X3:X20" si="8">H3/(SMALL(H$3:H$20,1))*1000</f>
        <v>1000</v>
      </c>
      <c r="Y3" s="23">
        <f t="shared" ref="Y3:Y20" si="9">I3/(SMALL(I$3:I$20,1))*1000</f>
        <v>1013.9786683904331</v>
      </c>
      <c r="Z3" s="23">
        <f t="shared" ref="Z3:Z20" si="10">J3/(SMALL(J$3:J$20,1))*1000</f>
        <v>1048.5754733675456</v>
      </c>
      <c r="AA3" s="23">
        <f t="shared" ref="AA3:AA20" si="11">K3/(SMALL(K$3:K$20,1))*1000</f>
        <v>1000</v>
      </c>
      <c r="AB3" s="25" t="e">
        <f t="shared" ref="AB3:AB20" si="12">RANK(W3,$W$3:$W$20,1)</f>
        <v>#N/A</v>
      </c>
      <c r="AC3" s="14"/>
    </row>
    <row r="4" spans="1:29" s="15" customFormat="1" x14ac:dyDescent="0.25">
      <c r="A4" s="8" t="s">
        <v>8</v>
      </c>
      <c r="B4" s="9">
        <f t="shared" si="0"/>
        <v>2</v>
      </c>
      <c r="C4" s="10" t="s">
        <v>17</v>
      </c>
      <c r="D4" s="10" t="s">
        <v>18</v>
      </c>
      <c r="E4" s="8">
        <v>1997</v>
      </c>
      <c r="F4" s="8">
        <f t="shared" si="1"/>
        <v>20</v>
      </c>
      <c r="G4" s="11" t="s">
        <v>16</v>
      </c>
      <c r="H4" s="12">
        <v>126.89</v>
      </c>
      <c r="I4" s="12">
        <v>123.76</v>
      </c>
      <c r="J4" s="12">
        <v>116.5</v>
      </c>
      <c r="K4" s="12">
        <v>117.27</v>
      </c>
      <c r="L4" s="9">
        <f t="shared" si="2"/>
        <v>3</v>
      </c>
      <c r="M4" s="11">
        <f t="shared" si="3"/>
        <v>0</v>
      </c>
      <c r="N4" s="11">
        <f t="shared" si="4"/>
        <v>2</v>
      </c>
      <c r="O4" s="9">
        <f t="shared" si="5"/>
        <v>4</v>
      </c>
      <c r="P4" s="13">
        <f>IFERROR(SUM(SMALL(L4:O4,{1;2;3})),99)</f>
        <v>5</v>
      </c>
      <c r="Q4" s="27">
        <f t="shared" si="6"/>
        <v>2</v>
      </c>
      <c r="R4" s="13">
        <f t="shared" si="7"/>
        <v>0</v>
      </c>
      <c r="S4" s="13">
        <f>IF(ISBLANK(H4),99,SMALL(L4:O4,{2}))</f>
        <v>2</v>
      </c>
      <c r="T4" s="13">
        <f>IF(ISBLANK(H4),99,SMALL(L4:O4,{3}))</f>
        <v>3</v>
      </c>
      <c r="U4" s="13">
        <f>IF(ISBLANK(H4),99,SMALL(L4:O4,{4}))</f>
        <v>4</v>
      </c>
      <c r="V4" s="28">
        <f>RANK(P4,$P$3:$P$20,1)+COUNTIF(P$3:P4,P4)-1</f>
        <v>2</v>
      </c>
      <c r="W4" s="35"/>
      <c r="X4" s="23">
        <f t="shared" si="8"/>
        <v>1065.3177734866929</v>
      </c>
      <c r="Y4" s="23">
        <f t="shared" si="9"/>
        <v>1000</v>
      </c>
      <c r="Z4" s="23">
        <f t="shared" si="10"/>
        <v>1030.7910104406299</v>
      </c>
      <c r="AA4" s="23">
        <f t="shared" si="11"/>
        <v>1035.4052622285008</v>
      </c>
      <c r="AB4" s="25" t="e">
        <f t="shared" si="12"/>
        <v>#N/A</v>
      </c>
      <c r="AC4" s="14"/>
    </row>
    <row r="5" spans="1:29" s="15" customFormat="1" x14ac:dyDescent="0.25">
      <c r="A5" s="8" t="s">
        <v>8</v>
      </c>
      <c r="B5" s="9">
        <f t="shared" si="0"/>
        <v>3</v>
      </c>
      <c r="C5" s="10" t="s">
        <v>14</v>
      </c>
      <c r="D5" s="10" t="s">
        <v>15</v>
      </c>
      <c r="E5" s="8">
        <v>1997</v>
      </c>
      <c r="F5" s="8">
        <f t="shared" si="1"/>
        <v>20</v>
      </c>
      <c r="G5" s="11" t="s">
        <v>16</v>
      </c>
      <c r="H5" s="12">
        <v>127.92</v>
      </c>
      <c r="I5" s="12">
        <v>125.61</v>
      </c>
      <c r="J5" s="12">
        <v>113.02</v>
      </c>
      <c r="K5" s="12">
        <v>117.19</v>
      </c>
      <c r="L5" s="9">
        <f t="shared" si="2"/>
        <v>5</v>
      </c>
      <c r="M5" s="9">
        <f t="shared" si="3"/>
        <v>4</v>
      </c>
      <c r="N5" s="9">
        <f t="shared" si="4"/>
        <v>0</v>
      </c>
      <c r="O5" s="9">
        <f t="shared" si="5"/>
        <v>3</v>
      </c>
      <c r="P5" s="13">
        <f>IFERROR(SUM(SMALL(L5:O5,{1;2;3})),99)</f>
        <v>7</v>
      </c>
      <c r="Q5" s="27">
        <f t="shared" si="6"/>
        <v>3</v>
      </c>
      <c r="R5" s="13">
        <f t="shared" si="7"/>
        <v>0</v>
      </c>
      <c r="S5" s="13">
        <f>IF(ISBLANK(H5),99,SMALL(L5:O5,{2}))</f>
        <v>3</v>
      </c>
      <c r="T5" s="13">
        <f>IF(ISBLANK(H5),99,SMALL(L5:O5,{3}))</f>
        <v>4</v>
      </c>
      <c r="U5" s="13">
        <f>IF(ISBLANK(H5),99,SMALL(L5:O5,{4}))</f>
        <v>5</v>
      </c>
      <c r="V5" s="28">
        <f>RANK(P5,$P$3:$P$20,1)+COUNTIF(P$3:P5,P5)-1</f>
        <v>3</v>
      </c>
      <c r="W5" s="35"/>
      <c r="X5" s="23">
        <f t="shared" si="8"/>
        <v>1073.9652422130803</v>
      </c>
      <c r="Y5" s="23">
        <f t="shared" si="9"/>
        <v>1014.9482870071105</v>
      </c>
      <c r="Z5" s="23">
        <f t="shared" si="10"/>
        <v>1000</v>
      </c>
      <c r="AA5" s="23">
        <f t="shared" si="11"/>
        <v>1034.6989228324207</v>
      </c>
      <c r="AB5" s="25" t="e">
        <f t="shared" si="12"/>
        <v>#N/A</v>
      </c>
      <c r="AC5" s="14"/>
    </row>
    <row r="6" spans="1:29" s="15" customFormat="1" x14ac:dyDescent="0.25">
      <c r="A6" s="8" t="s">
        <v>8</v>
      </c>
      <c r="B6" s="9">
        <f t="shared" si="0"/>
        <v>3</v>
      </c>
      <c r="C6" s="10" t="s">
        <v>12</v>
      </c>
      <c r="D6" s="10" t="s">
        <v>13</v>
      </c>
      <c r="E6" s="8">
        <v>1993</v>
      </c>
      <c r="F6" s="8">
        <f t="shared" si="1"/>
        <v>24</v>
      </c>
      <c r="G6" s="11" t="s">
        <v>11</v>
      </c>
      <c r="H6" s="12">
        <v>119.23</v>
      </c>
      <c r="I6" s="12">
        <v>130.94</v>
      </c>
      <c r="J6" s="12">
        <v>116.57</v>
      </c>
      <c r="K6" s="12">
        <v>114.69</v>
      </c>
      <c r="L6" s="9">
        <f t="shared" si="2"/>
        <v>2</v>
      </c>
      <c r="M6" s="9">
        <f t="shared" si="3"/>
        <v>9</v>
      </c>
      <c r="N6" s="11">
        <f t="shared" si="4"/>
        <v>3</v>
      </c>
      <c r="O6" s="9">
        <f t="shared" si="5"/>
        <v>2</v>
      </c>
      <c r="P6" s="13">
        <f>IFERROR(SUM(SMALL(L6:O6,{1;2;3})),99)</f>
        <v>7</v>
      </c>
      <c r="Q6" s="27">
        <f t="shared" si="6"/>
        <v>3</v>
      </c>
      <c r="R6" s="13">
        <f t="shared" si="7"/>
        <v>2</v>
      </c>
      <c r="S6" s="13">
        <f>IF(ISBLANK(H6),99,SMALL(L6:O6,{2}))</f>
        <v>2</v>
      </c>
      <c r="T6" s="13">
        <f>IF(ISBLANK(H6),99,SMALL(L6:O6,{3}))</f>
        <v>3</v>
      </c>
      <c r="U6" s="13">
        <f>IF(ISBLANK(H6),99,SMALL(L6:O6,{4}))</f>
        <v>9</v>
      </c>
      <c r="V6" s="28">
        <f>RANK(P6,$P$3:$P$20,1)+COUNTIF(P$3:P6,P6)-1</f>
        <v>4</v>
      </c>
      <c r="W6" s="35"/>
      <c r="X6" s="23">
        <f t="shared" si="8"/>
        <v>1001.0074720846276</v>
      </c>
      <c r="Y6" s="23">
        <f t="shared" si="9"/>
        <v>1058.0155138978669</v>
      </c>
      <c r="Z6" s="23">
        <f t="shared" si="10"/>
        <v>1031.4103698460449</v>
      </c>
      <c r="AA6" s="23">
        <f t="shared" si="11"/>
        <v>1012.6258167049267</v>
      </c>
      <c r="AB6" s="25" t="e">
        <f t="shared" si="12"/>
        <v>#N/A</v>
      </c>
      <c r="AC6" s="14"/>
    </row>
    <row r="7" spans="1:29" s="15" customFormat="1" x14ac:dyDescent="0.25">
      <c r="A7" s="8" t="s">
        <v>8</v>
      </c>
      <c r="B7" s="9">
        <f t="shared" si="0"/>
        <v>5</v>
      </c>
      <c r="C7" s="10" t="s">
        <v>19</v>
      </c>
      <c r="D7" s="10" t="s">
        <v>20</v>
      </c>
      <c r="E7" s="8">
        <v>1997</v>
      </c>
      <c r="F7" s="8">
        <f t="shared" si="1"/>
        <v>20</v>
      </c>
      <c r="G7" s="11" t="s">
        <v>16</v>
      </c>
      <c r="H7" s="12">
        <v>128.78</v>
      </c>
      <c r="I7" s="12">
        <v>124.25</v>
      </c>
      <c r="J7" s="12">
        <v>121.22</v>
      </c>
      <c r="K7" s="12">
        <v>118.56</v>
      </c>
      <c r="L7" s="9">
        <f t="shared" si="2"/>
        <v>6</v>
      </c>
      <c r="M7" s="11">
        <f t="shared" si="3"/>
        <v>2</v>
      </c>
      <c r="N7" s="11">
        <f t="shared" si="4"/>
        <v>6</v>
      </c>
      <c r="O7" s="9">
        <f t="shared" si="5"/>
        <v>5</v>
      </c>
      <c r="P7" s="13">
        <f>IFERROR(SUM(SMALL(L7:O7,{1;2;3})),99)</f>
        <v>13</v>
      </c>
      <c r="Q7" s="27">
        <f t="shared" si="6"/>
        <v>5</v>
      </c>
      <c r="R7" s="13">
        <f t="shared" si="7"/>
        <v>2</v>
      </c>
      <c r="S7" s="13">
        <f>IF(ISBLANK(H7),99,SMALL(L7:O7,{2}))</f>
        <v>5</v>
      </c>
      <c r="T7" s="13">
        <f>IF(ISBLANK(H7),99,SMALL(L7:O7,{3}))</f>
        <v>6</v>
      </c>
      <c r="U7" s="13">
        <f>IF(ISBLANK(H7),99,SMALL(L7:O7,{4}))</f>
        <v>6</v>
      </c>
      <c r="V7" s="28">
        <f>RANK(P7,$P$3:$P$20,1)+COUNTIF(P$3:P7,P7)-1</f>
        <v>5</v>
      </c>
      <c r="W7" s="35"/>
      <c r="X7" s="23">
        <f t="shared" si="8"/>
        <v>1081.1854588195786</v>
      </c>
      <c r="Y7" s="23">
        <f t="shared" si="9"/>
        <v>1003.9592760180996</v>
      </c>
      <c r="Z7" s="23">
        <f t="shared" si="10"/>
        <v>1072.5535303486108</v>
      </c>
      <c r="AA7" s="23">
        <f t="shared" si="11"/>
        <v>1046.7949849902877</v>
      </c>
      <c r="AB7" s="25" t="e">
        <f t="shared" si="12"/>
        <v>#N/A</v>
      </c>
      <c r="AC7" s="14"/>
    </row>
    <row r="8" spans="1:29" s="15" customFormat="1" x14ac:dyDescent="0.25">
      <c r="A8" s="8" t="s">
        <v>8</v>
      </c>
      <c r="B8" s="9">
        <f t="shared" si="0"/>
        <v>6</v>
      </c>
      <c r="C8" s="10" t="s">
        <v>21</v>
      </c>
      <c r="D8" s="10" t="s">
        <v>22</v>
      </c>
      <c r="E8" s="8">
        <v>1994</v>
      </c>
      <c r="F8" s="8">
        <f t="shared" si="1"/>
        <v>23</v>
      </c>
      <c r="G8" s="11" t="s">
        <v>16</v>
      </c>
      <c r="H8" s="12">
        <v>130.05000000000001</v>
      </c>
      <c r="I8" s="12">
        <v>125.98</v>
      </c>
      <c r="J8" s="12">
        <v>120.76</v>
      </c>
      <c r="K8" s="12">
        <v>120.38</v>
      </c>
      <c r="L8" s="9">
        <f t="shared" si="2"/>
        <v>7</v>
      </c>
      <c r="M8" s="11">
        <f t="shared" si="3"/>
        <v>6</v>
      </c>
      <c r="N8" s="11">
        <f t="shared" si="4"/>
        <v>5</v>
      </c>
      <c r="O8" s="9">
        <f t="shared" si="5"/>
        <v>6</v>
      </c>
      <c r="P8" s="13">
        <f>IFERROR(SUM(SMALL(L8:O8,{1;2;3})),99)</f>
        <v>17</v>
      </c>
      <c r="Q8" s="27">
        <f t="shared" si="6"/>
        <v>6</v>
      </c>
      <c r="R8" s="13">
        <f t="shared" si="7"/>
        <v>5</v>
      </c>
      <c r="S8" s="13">
        <f>IF(ISBLANK(H8),99,SMALL(L8:O8,{2}))</f>
        <v>6</v>
      </c>
      <c r="T8" s="13">
        <f>IF(ISBLANK(H8),99,SMALL(L8:O8,{3}))</f>
        <v>6</v>
      </c>
      <c r="U8" s="13">
        <f>IF(ISBLANK(H8),99,SMALL(L8:O8,{4}))</f>
        <v>7</v>
      </c>
      <c r="V8" s="28">
        <f>RANK(P8,$P$3:$P$20,1)+COUNTIF(P$3:P8,P8)-1</f>
        <v>6</v>
      </c>
      <c r="W8" s="35"/>
      <c r="X8" s="23">
        <f t="shared" si="8"/>
        <v>1091.8478717152213</v>
      </c>
      <c r="Y8" s="23">
        <f t="shared" si="9"/>
        <v>1017.9379444085325</v>
      </c>
      <c r="Z8" s="23">
        <f t="shared" si="10"/>
        <v>1068.483454255884</v>
      </c>
      <c r="AA8" s="23">
        <f t="shared" si="11"/>
        <v>1062.8642062511035</v>
      </c>
      <c r="AB8" s="25" t="e">
        <f t="shared" si="12"/>
        <v>#N/A</v>
      </c>
      <c r="AC8" s="14"/>
    </row>
    <row r="9" spans="1:29" s="15" customFormat="1" x14ac:dyDescent="0.25">
      <c r="A9" s="8" t="s">
        <v>8</v>
      </c>
      <c r="B9" s="9">
        <f t="shared" si="0"/>
        <v>7</v>
      </c>
      <c r="C9" s="10" t="s">
        <v>27</v>
      </c>
      <c r="D9" s="10" t="s">
        <v>26</v>
      </c>
      <c r="E9" s="8">
        <v>1999</v>
      </c>
      <c r="F9" s="8">
        <f t="shared" si="1"/>
        <v>18</v>
      </c>
      <c r="G9" s="11" t="s">
        <v>28</v>
      </c>
      <c r="H9" s="12">
        <v>127.27</v>
      </c>
      <c r="I9" s="12">
        <v>125.66</v>
      </c>
      <c r="J9" s="12">
        <v>135.76</v>
      </c>
      <c r="K9" s="12">
        <v>124.25</v>
      </c>
      <c r="L9" s="9">
        <f t="shared" si="2"/>
        <v>4</v>
      </c>
      <c r="M9" s="11">
        <f t="shared" si="3"/>
        <v>5</v>
      </c>
      <c r="N9" s="11">
        <f t="shared" si="4"/>
        <v>18</v>
      </c>
      <c r="O9" s="9">
        <f t="shared" si="5"/>
        <v>9</v>
      </c>
      <c r="P9" s="13">
        <f>IFERROR(SUM(SMALL(L9:O9,{1;2;3})),99)</f>
        <v>18</v>
      </c>
      <c r="Q9" s="27">
        <f t="shared" si="6"/>
        <v>7</v>
      </c>
      <c r="R9" s="13">
        <f t="shared" si="7"/>
        <v>4</v>
      </c>
      <c r="S9" s="13">
        <f>IF(ISBLANK(H9),99,SMALL(L9:O9,{2}))</f>
        <v>5</v>
      </c>
      <c r="T9" s="13">
        <f>IF(ISBLANK(H9),99,SMALL(L9:O9,{3}))</f>
        <v>9</v>
      </c>
      <c r="U9" s="13">
        <f>IF(ISBLANK(H9),99,SMALL(L9:O9,{4}))</f>
        <v>18</v>
      </c>
      <c r="V9" s="28">
        <f>RANK(P9,$P$3:$P$20,1)+COUNTIF(P$3:P9,P9)-1</f>
        <v>7</v>
      </c>
      <c r="W9" s="35"/>
      <c r="X9" s="23">
        <f t="shared" si="8"/>
        <v>1068.5081017546804</v>
      </c>
      <c r="Y9" s="23">
        <f t="shared" si="9"/>
        <v>1015.3522947640594</v>
      </c>
      <c r="Z9" s="23">
        <f t="shared" si="10"/>
        <v>1201.203326844806</v>
      </c>
      <c r="AA9" s="23">
        <f t="shared" si="11"/>
        <v>1097.0333745364646</v>
      </c>
      <c r="AB9" s="25" t="e">
        <f t="shared" si="12"/>
        <v>#N/A</v>
      </c>
      <c r="AC9" s="14"/>
    </row>
    <row r="10" spans="1:29" s="15" customFormat="1" x14ac:dyDescent="0.25">
      <c r="A10" s="8" t="s">
        <v>8</v>
      </c>
      <c r="B10" s="9">
        <f t="shared" si="0"/>
        <v>8</v>
      </c>
      <c r="C10" s="10" t="s">
        <v>23</v>
      </c>
      <c r="D10" s="10" t="s">
        <v>24</v>
      </c>
      <c r="E10" s="8">
        <v>1996</v>
      </c>
      <c r="F10" s="8">
        <f t="shared" si="1"/>
        <v>21</v>
      </c>
      <c r="G10" s="11" t="s">
        <v>16</v>
      </c>
      <c r="H10" s="12">
        <v>138.96</v>
      </c>
      <c r="I10" s="12">
        <v>130.43</v>
      </c>
      <c r="J10" s="12">
        <v>122.85</v>
      </c>
      <c r="K10" s="12">
        <v>123.16</v>
      </c>
      <c r="L10" s="9">
        <f t="shared" si="2"/>
        <v>12</v>
      </c>
      <c r="M10" s="11">
        <f t="shared" si="3"/>
        <v>8</v>
      </c>
      <c r="N10" s="11">
        <f t="shared" si="4"/>
        <v>8</v>
      </c>
      <c r="O10" s="9">
        <f t="shared" si="5"/>
        <v>7</v>
      </c>
      <c r="P10" s="13">
        <f>IFERROR(SUM(SMALL(L10:O10,{1;2;3})),99)</f>
        <v>23</v>
      </c>
      <c r="Q10" s="27">
        <f t="shared" si="6"/>
        <v>8</v>
      </c>
      <c r="R10" s="13">
        <f t="shared" si="7"/>
        <v>7</v>
      </c>
      <c r="S10" s="13">
        <f>IF(ISBLANK(H10),99,SMALL(L10:O10,{2}))</f>
        <v>8</v>
      </c>
      <c r="T10" s="13">
        <f>IF(ISBLANK(H10),99,SMALL(L10:O10,{3}))</f>
        <v>8</v>
      </c>
      <c r="U10" s="13">
        <f>IF(ISBLANK(H10),99,SMALL(L10:O10,{4}))</f>
        <v>12</v>
      </c>
      <c r="V10" s="28">
        <f>RANK(P10,$P$3:$P$20,1)+COUNTIF(P$3:P10,P10)-1</f>
        <v>8</v>
      </c>
      <c r="W10" s="35"/>
      <c r="X10" s="23">
        <f t="shared" si="8"/>
        <v>1166.6526739988249</v>
      </c>
      <c r="Y10" s="23">
        <f t="shared" si="9"/>
        <v>1053.8946347769877</v>
      </c>
      <c r="Z10" s="23">
        <f t="shared" si="10"/>
        <v>1086.9757565032737</v>
      </c>
      <c r="AA10" s="23">
        <f t="shared" si="11"/>
        <v>1087.4095002648771</v>
      </c>
      <c r="AB10" s="25" t="e">
        <f t="shared" si="12"/>
        <v>#N/A</v>
      </c>
      <c r="AC10" s="14"/>
    </row>
    <row r="11" spans="1:29" s="15" customFormat="1" x14ac:dyDescent="0.25">
      <c r="A11" s="8" t="s">
        <v>8</v>
      </c>
      <c r="B11" s="9">
        <f t="shared" si="0"/>
        <v>9</v>
      </c>
      <c r="C11" s="10" t="s">
        <v>25</v>
      </c>
      <c r="D11" s="10" t="s">
        <v>26</v>
      </c>
      <c r="E11" s="8">
        <v>1995</v>
      </c>
      <c r="F11" s="8">
        <f t="shared" si="1"/>
        <v>22</v>
      </c>
      <c r="G11" s="11" t="s">
        <v>16</v>
      </c>
      <c r="H11" s="12">
        <v>137.75</v>
      </c>
      <c r="I11" s="12">
        <v>199.89</v>
      </c>
      <c r="J11" s="12">
        <v>121.8</v>
      </c>
      <c r="K11" s="12">
        <v>124.07</v>
      </c>
      <c r="L11" s="9">
        <f t="shared" si="2"/>
        <v>9</v>
      </c>
      <c r="M11" s="11">
        <f t="shared" si="3"/>
        <v>17</v>
      </c>
      <c r="N11" s="11">
        <f t="shared" si="4"/>
        <v>7</v>
      </c>
      <c r="O11" s="9">
        <f t="shared" si="5"/>
        <v>8</v>
      </c>
      <c r="P11" s="13">
        <f>IFERROR(SUM(SMALL(L11:O11,{1;2;3})),99)</f>
        <v>24</v>
      </c>
      <c r="Q11" s="27">
        <f t="shared" si="6"/>
        <v>9</v>
      </c>
      <c r="R11" s="13">
        <f t="shared" si="7"/>
        <v>7</v>
      </c>
      <c r="S11" s="13">
        <f>IF(ISBLANK(H11),99,SMALL(L11:O11,{2}))</f>
        <v>8</v>
      </c>
      <c r="T11" s="13">
        <f>IF(ISBLANK(H11),99,SMALL(L11:O11,{3}))</f>
        <v>9</v>
      </c>
      <c r="U11" s="13">
        <f>IF(ISBLANK(H11),99,SMALL(L11:O11,{4}))</f>
        <v>17</v>
      </c>
      <c r="V11" s="28">
        <f>RANK(P11,$P$3:$P$20,1)+COUNTIF(P$3:P11,P11)-1</f>
        <v>9</v>
      </c>
      <c r="W11" s="35"/>
      <c r="X11" s="23">
        <f t="shared" si="8"/>
        <v>1156.4939971454958</v>
      </c>
      <c r="Y11" s="23">
        <f t="shared" si="9"/>
        <v>1615.1422107304459</v>
      </c>
      <c r="Z11" s="23">
        <f t="shared" si="10"/>
        <v>1077.6853654220492</v>
      </c>
      <c r="AA11" s="23">
        <f t="shared" si="11"/>
        <v>1095.4441108952851</v>
      </c>
      <c r="AB11" s="25" t="e">
        <f t="shared" si="12"/>
        <v>#N/A</v>
      </c>
      <c r="AC11" s="14"/>
    </row>
    <row r="12" spans="1:29" s="15" customFormat="1" x14ac:dyDescent="0.25">
      <c r="A12" s="8" t="s">
        <v>8</v>
      </c>
      <c r="B12" s="9">
        <f t="shared" si="0"/>
        <v>10</v>
      </c>
      <c r="C12" s="10" t="s">
        <v>33</v>
      </c>
      <c r="D12" s="10" t="s">
        <v>34</v>
      </c>
      <c r="E12" s="8">
        <v>1998</v>
      </c>
      <c r="F12" s="8">
        <f t="shared" si="1"/>
        <v>19</v>
      </c>
      <c r="G12" s="11" t="s">
        <v>16</v>
      </c>
      <c r="H12" s="12">
        <v>183.35</v>
      </c>
      <c r="I12" s="12">
        <v>126.82</v>
      </c>
      <c r="J12" s="12">
        <v>127.14</v>
      </c>
      <c r="K12" s="12">
        <v>127.35</v>
      </c>
      <c r="L12" s="9">
        <f t="shared" si="2"/>
        <v>16</v>
      </c>
      <c r="M12" s="11">
        <f t="shared" si="3"/>
        <v>7</v>
      </c>
      <c r="N12" s="11">
        <f t="shared" si="4"/>
        <v>9</v>
      </c>
      <c r="O12" s="9">
        <f t="shared" si="5"/>
        <v>12</v>
      </c>
      <c r="P12" s="13">
        <f>IFERROR(SUM(SMALL(L12:O12,{1;2;3})),99)</f>
        <v>28</v>
      </c>
      <c r="Q12" s="27">
        <f t="shared" si="6"/>
        <v>10</v>
      </c>
      <c r="R12" s="13">
        <f t="shared" si="7"/>
        <v>7</v>
      </c>
      <c r="S12" s="13">
        <f>IF(ISBLANK(H12),99,SMALL(L12:O12,{2}))</f>
        <v>9</v>
      </c>
      <c r="T12" s="13">
        <f>IF(ISBLANK(H12),99,SMALL(L12:O12,{3}))</f>
        <v>12</v>
      </c>
      <c r="U12" s="13">
        <f>IF(ISBLANK(H12),99,SMALL(L12:O12,{4}))</f>
        <v>16</v>
      </c>
      <c r="V12" s="28">
        <f>RANK(P12,$P$3:$P$20,1)+COUNTIF(P$3:P12,P12)-1</f>
        <v>10</v>
      </c>
      <c r="W12" s="35"/>
      <c r="X12" s="23">
        <f t="shared" si="8"/>
        <v>1539.3333893040046</v>
      </c>
      <c r="Y12" s="23">
        <f t="shared" si="9"/>
        <v>1024.7252747252746</v>
      </c>
      <c r="Z12" s="23">
        <f t="shared" si="10"/>
        <v>1124.9336400637055</v>
      </c>
      <c r="AA12" s="23">
        <f t="shared" si="11"/>
        <v>1124.4040261345576</v>
      </c>
      <c r="AB12" s="25" t="e">
        <f t="shared" si="12"/>
        <v>#N/A</v>
      </c>
      <c r="AC12" s="14"/>
    </row>
    <row r="13" spans="1:29" s="15" customFormat="1" x14ac:dyDescent="0.25">
      <c r="A13" s="8" t="s">
        <v>8</v>
      </c>
      <c r="B13" s="9">
        <f t="shared" si="0"/>
        <v>11</v>
      </c>
      <c r="C13" s="10" t="s">
        <v>31</v>
      </c>
      <c r="D13" s="10" t="s">
        <v>32</v>
      </c>
      <c r="E13" s="8">
        <v>1998</v>
      </c>
      <c r="F13" s="8">
        <f t="shared" si="1"/>
        <v>19</v>
      </c>
      <c r="G13" s="11" t="s">
        <v>16</v>
      </c>
      <c r="H13" s="12">
        <v>137.94999999999999</v>
      </c>
      <c r="I13" s="12">
        <v>131.65</v>
      </c>
      <c r="J13" s="12">
        <v>133.32</v>
      </c>
      <c r="K13" s="12">
        <v>126.67</v>
      </c>
      <c r="L13" s="9">
        <f t="shared" si="2"/>
        <v>10</v>
      </c>
      <c r="M13" s="11">
        <f t="shared" si="3"/>
        <v>10</v>
      </c>
      <c r="N13" s="11">
        <f t="shared" si="4"/>
        <v>17</v>
      </c>
      <c r="O13" s="9">
        <f t="shared" si="5"/>
        <v>11</v>
      </c>
      <c r="P13" s="13">
        <f>IFERROR(SUM(SMALL(L13:O13,{1;2;3})),99)</f>
        <v>31</v>
      </c>
      <c r="Q13" s="27">
        <f t="shared" si="6"/>
        <v>11</v>
      </c>
      <c r="R13" s="13">
        <f t="shared" si="7"/>
        <v>10</v>
      </c>
      <c r="S13" s="13">
        <f>IF(ISBLANK(H13),99,SMALL(L13:O13,{2}))</f>
        <v>10</v>
      </c>
      <c r="T13" s="13">
        <f>IF(ISBLANK(H13),99,SMALL(L13:O13,{3}))</f>
        <v>11</v>
      </c>
      <c r="U13" s="13">
        <f>IF(ISBLANK(H13),99,SMALL(L13:O13,{4}))</f>
        <v>17</v>
      </c>
      <c r="V13" s="28">
        <f>RANK(P13,$P$3:$P$20,1)+COUNTIF(P$3:P13,P13)-1</f>
        <v>11</v>
      </c>
      <c r="W13" s="35"/>
      <c r="X13" s="23">
        <f t="shared" si="8"/>
        <v>1158.1731172865418</v>
      </c>
      <c r="Y13" s="23">
        <f t="shared" si="9"/>
        <v>1063.7524240465416</v>
      </c>
      <c r="Z13" s="23">
        <f t="shared" si="10"/>
        <v>1179.6142275703417</v>
      </c>
      <c r="AA13" s="23">
        <f t="shared" si="11"/>
        <v>1118.4001412678792</v>
      </c>
      <c r="AB13" s="25" t="e">
        <f t="shared" si="12"/>
        <v>#N/A</v>
      </c>
      <c r="AC13" s="14"/>
    </row>
    <row r="14" spans="1:29" s="15" customFormat="1" x14ac:dyDescent="0.25">
      <c r="A14" s="8" t="s">
        <v>8</v>
      </c>
      <c r="B14" s="9">
        <f t="shared" si="0"/>
        <v>12</v>
      </c>
      <c r="C14" s="10" t="s">
        <v>35</v>
      </c>
      <c r="D14" s="10" t="s">
        <v>26</v>
      </c>
      <c r="E14" s="8">
        <v>1998</v>
      </c>
      <c r="F14" s="8">
        <f t="shared" si="1"/>
        <v>19</v>
      </c>
      <c r="G14" s="11" t="s">
        <v>16</v>
      </c>
      <c r="H14" s="12">
        <v>138.66</v>
      </c>
      <c r="I14" s="12">
        <v>132.58000000000001</v>
      </c>
      <c r="J14" s="12">
        <v>130.13</v>
      </c>
      <c r="K14" s="12">
        <v>127.6</v>
      </c>
      <c r="L14" s="9">
        <f t="shared" si="2"/>
        <v>11</v>
      </c>
      <c r="M14" s="11">
        <f t="shared" si="3"/>
        <v>11</v>
      </c>
      <c r="N14" s="11">
        <f t="shared" si="4"/>
        <v>12</v>
      </c>
      <c r="O14" s="9">
        <f t="shared" si="5"/>
        <v>13</v>
      </c>
      <c r="P14" s="13">
        <f>IFERROR(SUM(SMALL(L14:O14,{1;2;3})),99)</f>
        <v>34</v>
      </c>
      <c r="Q14" s="27">
        <f t="shared" si="6"/>
        <v>12</v>
      </c>
      <c r="R14" s="13">
        <f t="shared" si="7"/>
        <v>11</v>
      </c>
      <c r="S14" s="13">
        <f>IF(ISBLANK(H14),99,SMALL(L14:O14,{2}))</f>
        <v>11</v>
      </c>
      <c r="T14" s="13">
        <f>IF(ISBLANK(H14),99,SMALL(L14:O14,{3}))</f>
        <v>12</v>
      </c>
      <c r="U14" s="13">
        <f>IF(ISBLANK(H14),99,SMALL(L14:O14,{4}))</f>
        <v>13</v>
      </c>
      <c r="V14" s="28">
        <f>RANK(P14,$P$3:$P$20,1)+COUNTIF(P$3:P14,P14)-1</f>
        <v>12</v>
      </c>
      <c r="W14" s="35"/>
      <c r="X14" s="23">
        <f t="shared" si="8"/>
        <v>1164.1339937872553</v>
      </c>
      <c r="Y14" s="23">
        <f t="shared" si="9"/>
        <v>1071.2669683257918</v>
      </c>
      <c r="Z14" s="23">
        <f t="shared" si="10"/>
        <v>1151.3891346664307</v>
      </c>
      <c r="AA14" s="23">
        <f t="shared" si="11"/>
        <v>1126.611336747307</v>
      </c>
      <c r="AB14" s="25" t="e">
        <f t="shared" si="12"/>
        <v>#N/A</v>
      </c>
      <c r="AC14" s="14"/>
    </row>
    <row r="15" spans="1:29" s="15" customFormat="1" x14ac:dyDescent="0.25">
      <c r="A15" s="8" t="s">
        <v>8</v>
      </c>
      <c r="B15" s="9">
        <f t="shared" si="0"/>
        <v>13</v>
      </c>
      <c r="C15" s="10" t="s">
        <v>40</v>
      </c>
      <c r="D15" s="10" t="s">
        <v>20</v>
      </c>
      <c r="E15" s="8">
        <v>2000</v>
      </c>
      <c r="F15" s="8">
        <f t="shared" si="1"/>
        <v>17</v>
      </c>
      <c r="G15" s="11" t="s">
        <v>28</v>
      </c>
      <c r="H15" s="12">
        <v>141.11000000000001</v>
      </c>
      <c r="I15" s="12">
        <v>138.1</v>
      </c>
      <c r="J15" s="12">
        <v>127.72</v>
      </c>
      <c r="K15" s="12">
        <v>135.01</v>
      </c>
      <c r="L15" s="9">
        <f t="shared" si="2"/>
        <v>13</v>
      </c>
      <c r="M15" s="11">
        <f t="shared" si="3"/>
        <v>12</v>
      </c>
      <c r="N15" s="11">
        <f t="shared" si="4"/>
        <v>10</v>
      </c>
      <c r="O15" s="9">
        <f t="shared" si="5"/>
        <v>16</v>
      </c>
      <c r="P15" s="13">
        <f>IFERROR(SUM(SMALL(L15:O15,{1;2;3})),99)</f>
        <v>35</v>
      </c>
      <c r="Q15" s="27">
        <f t="shared" si="6"/>
        <v>13</v>
      </c>
      <c r="R15" s="13">
        <f t="shared" si="7"/>
        <v>10</v>
      </c>
      <c r="S15" s="13">
        <f>IF(ISBLANK(H15),99,SMALL(L15:O15,{2}))</f>
        <v>12</v>
      </c>
      <c r="T15" s="13">
        <f>IF(ISBLANK(H15),99,SMALL(L15:O15,{3}))</f>
        <v>13</v>
      </c>
      <c r="U15" s="13">
        <f>IF(ISBLANK(H15),99,SMALL(L15:O15,{4}))</f>
        <v>16</v>
      </c>
      <c r="V15" s="28">
        <f>RANK(P15,$P$3:$P$20,1)+COUNTIF(P$3:P15,P15)-1</f>
        <v>13</v>
      </c>
      <c r="W15" s="35"/>
      <c r="X15" s="23">
        <f t="shared" si="8"/>
        <v>1184.7032155150703</v>
      </c>
      <c r="Y15" s="23">
        <f t="shared" si="9"/>
        <v>1115.869424692954</v>
      </c>
      <c r="Z15" s="23">
        <f t="shared" si="10"/>
        <v>1130.0654751371439</v>
      </c>
      <c r="AA15" s="23">
        <f t="shared" si="11"/>
        <v>1192.0360233091999</v>
      </c>
      <c r="AB15" s="25" t="e">
        <f t="shared" si="12"/>
        <v>#N/A</v>
      </c>
      <c r="AC15" s="14"/>
    </row>
    <row r="16" spans="1:29" s="15" customFormat="1" x14ac:dyDescent="0.25">
      <c r="A16" s="8" t="s">
        <v>8</v>
      </c>
      <c r="B16" s="9">
        <f t="shared" si="0"/>
        <v>14</v>
      </c>
      <c r="C16" s="10" t="s">
        <v>36</v>
      </c>
      <c r="D16" s="10" t="s">
        <v>37</v>
      </c>
      <c r="E16" s="8">
        <v>1993</v>
      </c>
      <c r="F16" s="8">
        <f t="shared" si="1"/>
        <v>24</v>
      </c>
      <c r="G16" s="11" t="s">
        <v>11</v>
      </c>
      <c r="H16" s="12">
        <v>132.22</v>
      </c>
      <c r="I16" s="12">
        <v>204.13</v>
      </c>
      <c r="J16" s="12">
        <v>130.38999999999999</v>
      </c>
      <c r="K16" s="12">
        <v>128.06</v>
      </c>
      <c r="L16" s="9">
        <f t="shared" si="2"/>
        <v>8</v>
      </c>
      <c r="M16" s="9">
        <f t="shared" si="3"/>
        <v>18</v>
      </c>
      <c r="N16" s="11">
        <f t="shared" si="4"/>
        <v>14</v>
      </c>
      <c r="O16" s="9">
        <f t="shared" si="5"/>
        <v>14</v>
      </c>
      <c r="P16" s="13">
        <f>IFERROR(SUM(SMALL(L16:O16,{1;2;3})),99)</f>
        <v>36</v>
      </c>
      <c r="Q16" s="27">
        <f t="shared" si="6"/>
        <v>14</v>
      </c>
      <c r="R16" s="13">
        <f t="shared" si="7"/>
        <v>8</v>
      </c>
      <c r="S16" s="13">
        <f>IF(ISBLANK(H16),99,SMALL(L16:O16,{2}))</f>
        <v>14</v>
      </c>
      <c r="T16" s="13">
        <f>IF(ISBLANK(H16),99,SMALL(L16:O16,{3}))</f>
        <v>14</v>
      </c>
      <c r="U16" s="13">
        <f>IF(ISBLANK(H16),99,SMALL(L16:O16,{4}))</f>
        <v>18</v>
      </c>
      <c r="V16" s="28">
        <f>RANK(P16,$P$3:$P$20,1)+COUNTIF(P$3:P16,P16)-1</f>
        <v>14</v>
      </c>
      <c r="W16" s="35"/>
      <c r="X16" s="23">
        <f t="shared" si="8"/>
        <v>1110.0663252455713</v>
      </c>
      <c r="Y16" s="23">
        <f t="shared" si="9"/>
        <v>1649.4020685197154</v>
      </c>
      <c r="Z16" s="23">
        <f t="shared" si="10"/>
        <v>1153.6896124579719</v>
      </c>
      <c r="AA16" s="23">
        <f t="shared" si="11"/>
        <v>1130.6727882747659</v>
      </c>
      <c r="AB16" s="25" t="e">
        <f t="shared" si="12"/>
        <v>#N/A</v>
      </c>
      <c r="AC16" s="14"/>
    </row>
    <row r="17" spans="1:29" s="15" customFormat="1" x14ac:dyDescent="0.25">
      <c r="A17" s="8" t="s">
        <v>8</v>
      </c>
      <c r="B17" s="9">
        <f t="shared" si="0"/>
        <v>15</v>
      </c>
      <c r="C17" s="10" t="s">
        <v>42</v>
      </c>
      <c r="D17" s="10" t="s">
        <v>43</v>
      </c>
      <c r="E17" s="8">
        <v>1998</v>
      </c>
      <c r="F17" s="8">
        <f t="shared" si="1"/>
        <v>19</v>
      </c>
      <c r="G17" s="11" t="s">
        <v>16</v>
      </c>
      <c r="H17" s="12">
        <v>154.97999999999999</v>
      </c>
      <c r="I17" s="12">
        <v>139.08000000000001</v>
      </c>
      <c r="J17" s="12">
        <v>129.82</v>
      </c>
      <c r="K17" s="12">
        <v>137.94999999999999</v>
      </c>
      <c r="L17" s="9">
        <f t="shared" si="2"/>
        <v>14</v>
      </c>
      <c r="M17" s="11">
        <f t="shared" si="3"/>
        <v>13</v>
      </c>
      <c r="N17" s="11">
        <f t="shared" si="4"/>
        <v>11</v>
      </c>
      <c r="O17" s="9">
        <f t="shared" si="5"/>
        <v>18</v>
      </c>
      <c r="P17" s="13">
        <f>IFERROR(SUM(SMALL(L17:O17,{1;2;3})),99)</f>
        <v>38</v>
      </c>
      <c r="Q17" s="27">
        <f t="shared" si="6"/>
        <v>15</v>
      </c>
      <c r="R17" s="13">
        <f t="shared" si="7"/>
        <v>11</v>
      </c>
      <c r="S17" s="13">
        <f>IF(ISBLANK(H17),99,SMALL(L17:O17,{2}))</f>
        <v>13</v>
      </c>
      <c r="T17" s="13">
        <f>IF(ISBLANK(H17),99,SMALL(L17:O17,{3}))</f>
        <v>14</v>
      </c>
      <c r="U17" s="13">
        <f>IF(ISBLANK(H17),99,SMALL(L17:O17,{4}))</f>
        <v>18</v>
      </c>
      <c r="V17" s="28">
        <f>RANK(P17,$P$3:$P$20,1)+COUNTIF(P$3:P17,P17)-1</f>
        <v>15</v>
      </c>
      <c r="W17" s="35"/>
      <c r="X17" s="23">
        <f t="shared" si="8"/>
        <v>1301.1501972966164</v>
      </c>
      <c r="Y17" s="23">
        <f t="shared" si="9"/>
        <v>1123.7879767291531</v>
      </c>
      <c r="Z17" s="23">
        <f t="shared" si="10"/>
        <v>1148.6462572995931</v>
      </c>
      <c r="AA17" s="23">
        <f t="shared" si="11"/>
        <v>1217.9939961151331</v>
      </c>
      <c r="AB17" s="25" t="e">
        <f t="shared" si="12"/>
        <v>#N/A</v>
      </c>
      <c r="AC17" s="14"/>
    </row>
    <row r="18" spans="1:29" s="15" customFormat="1" x14ac:dyDescent="0.25">
      <c r="A18" s="8" t="s">
        <v>8</v>
      </c>
      <c r="B18" s="9">
        <f t="shared" si="0"/>
        <v>16</v>
      </c>
      <c r="C18" s="10" t="s">
        <v>29</v>
      </c>
      <c r="D18" s="10" t="s">
        <v>30</v>
      </c>
      <c r="E18" s="8">
        <v>2000</v>
      </c>
      <c r="F18" s="8">
        <f t="shared" si="1"/>
        <v>17</v>
      </c>
      <c r="G18" s="11" t="s">
        <v>28</v>
      </c>
      <c r="H18" s="12">
        <v>190.55</v>
      </c>
      <c r="I18" s="12">
        <v>143.34</v>
      </c>
      <c r="J18" s="12">
        <v>133.22999999999999</v>
      </c>
      <c r="K18" s="12">
        <v>125</v>
      </c>
      <c r="L18" s="9">
        <f t="shared" si="2"/>
        <v>17</v>
      </c>
      <c r="M18" s="11">
        <f t="shared" si="3"/>
        <v>14</v>
      </c>
      <c r="N18" s="11">
        <f t="shared" si="4"/>
        <v>16</v>
      </c>
      <c r="O18" s="9">
        <f t="shared" si="5"/>
        <v>10</v>
      </c>
      <c r="P18" s="13">
        <f>IFERROR(SUM(SMALL(L18:O18,{1;2;3})),99)</f>
        <v>40</v>
      </c>
      <c r="Q18" s="27">
        <f t="shared" si="6"/>
        <v>16</v>
      </c>
      <c r="R18" s="13">
        <f t="shared" si="7"/>
        <v>10</v>
      </c>
      <c r="S18" s="13">
        <f>IF(ISBLANK(H18),99,SMALL(L18:O18,{2}))</f>
        <v>14</v>
      </c>
      <c r="T18" s="13">
        <f>IF(ISBLANK(H18),99,SMALL(L18:O18,{3}))</f>
        <v>16</v>
      </c>
      <c r="U18" s="13">
        <f>IF(ISBLANK(H18),99,SMALL(L18:O18,{4}))</f>
        <v>17</v>
      </c>
      <c r="V18" s="28">
        <f>RANK(P18,$P$3:$P$20,1)+COUNTIF(P$3:P18,P18)-1</f>
        <v>16</v>
      </c>
      <c r="W18" s="35"/>
      <c r="X18" s="23">
        <f t="shared" si="8"/>
        <v>1599.7817143816642</v>
      </c>
      <c r="Y18" s="23">
        <f t="shared" si="9"/>
        <v>1158.2094376212021</v>
      </c>
      <c r="Z18" s="23">
        <f t="shared" si="10"/>
        <v>1178.817908334808</v>
      </c>
      <c r="AA18" s="23">
        <f t="shared" si="11"/>
        <v>1103.6553063747131</v>
      </c>
      <c r="AB18" s="25" t="e">
        <f t="shared" si="12"/>
        <v>#N/A</v>
      </c>
      <c r="AC18" s="14"/>
    </row>
    <row r="19" spans="1:29" s="15" customFormat="1" x14ac:dyDescent="0.25">
      <c r="A19" s="8" t="s">
        <v>8</v>
      </c>
      <c r="B19" s="9">
        <f t="shared" si="0"/>
        <v>17</v>
      </c>
      <c r="C19" s="10" t="s">
        <v>38</v>
      </c>
      <c r="D19" s="10" t="s">
        <v>39</v>
      </c>
      <c r="E19" s="8">
        <v>1999</v>
      </c>
      <c r="F19" s="8">
        <f t="shared" si="1"/>
        <v>18</v>
      </c>
      <c r="G19" s="11" t="s">
        <v>28</v>
      </c>
      <c r="H19" s="12">
        <v>211.92</v>
      </c>
      <c r="I19" s="12">
        <v>147.84</v>
      </c>
      <c r="J19" s="12">
        <v>130.31</v>
      </c>
      <c r="K19" s="12">
        <v>132.59</v>
      </c>
      <c r="L19" s="9">
        <f t="shared" si="2"/>
        <v>18</v>
      </c>
      <c r="M19" s="11">
        <f t="shared" si="3"/>
        <v>16</v>
      </c>
      <c r="N19" s="11">
        <f t="shared" si="4"/>
        <v>13</v>
      </c>
      <c r="O19" s="9">
        <f t="shared" si="5"/>
        <v>15</v>
      </c>
      <c r="P19" s="13">
        <f>IFERROR(SUM(SMALL(L19:O19,{1;2;3})),99)</f>
        <v>44</v>
      </c>
      <c r="Q19" s="27">
        <f t="shared" si="6"/>
        <v>17</v>
      </c>
      <c r="R19" s="13">
        <f t="shared" si="7"/>
        <v>13</v>
      </c>
      <c r="S19" s="13">
        <f>IF(ISBLANK(H19),99,SMALL(L19:O19,{2}))</f>
        <v>15</v>
      </c>
      <c r="T19" s="13">
        <f>IF(ISBLANK(H19),99,SMALL(L19:O19,{3}))</f>
        <v>16</v>
      </c>
      <c r="U19" s="13">
        <f>IF(ISBLANK(H19),99,SMALL(L19:O19,{4}))</f>
        <v>18</v>
      </c>
      <c r="V19" s="28">
        <f>RANK(P19,$P$3:$P$20,1)+COUNTIF(P$3:P19,P19)-1</f>
        <v>17</v>
      </c>
      <c r="W19" s="35"/>
      <c r="X19" s="23">
        <f t="shared" si="8"/>
        <v>1779.1957014524389</v>
      </c>
      <c r="Y19" s="23">
        <f t="shared" si="9"/>
        <v>1194.5701357466064</v>
      </c>
      <c r="Z19" s="23">
        <f t="shared" si="10"/>
        <v>1152.9817731374978</v>
      </c>
      <c r="AA19" s="23">
        <f t="shared" si="11"/>
        <v>1170.6692565777857</v>
      </c>
      <c r="AB19" s="25" t="e">
        <f t="shared" si="12"/>
        <v>#N/A</v>
      </c>
      <c r="AC19" s="14"/>
    </row>
    <row r="20" spans="1:29" s="15" customFormat="1" x14ac:dyDescent="0.25">
      <c r="A20" s="8" t="s">
        <v>8</v>
      </c>
      <c r="B20" s="9">
        <f t="shared" si="0"/>
        <v>18</v>
      </c>
      <c r="C20" s="10" t="s">
        <v>41</v>
      </c>
      <c r="D20" s="10" t="s">
        <v>37</v>
      </c>
      <c r="E20" s="8">
        <v>1999</v>
      </c>
      <c r="F20" s="8">
        <f t="shared" si="1"/>
        <v>18</v>
      </c>
      <c r="G20" s="11" t="s">
        <v>28</v>
      </c>
      <c r="H20" s="12">
        <v>166.12</v>
      </c>
      <c r="I20" s="12">
        <v>147.41999999999999</v>
      </c>
      <c r="J20" s="12">
        <v>130.59</v>
      </c>
      <c r="K20" s="12">
        <v>135.53</v>
      </c>
      <c r="L20" s="9">
        <f t="shared" si="2"/>
        <v>15</v>
      </c>
      <c r="M20" s="11">
        <f t="shared" si="3"/>
        <v>15</v>
      </c>
      <c r="N20" s="11">
        <f t="shared" si="4"/>
        <v>15</v>
      </c>
      <c r="O20" s="9">
        <f t="shared" si="5"/>
        <v>17</v>
      </c>
      <c r="P20" s="13">
        <f>IFERROR(SUM(SMALL(L20:O20,{1;2;3})),99)</f>
        <v>45</v>
      </c>
      <c r="Q20" s="27">
        <f t="shared" si="6"/>
        <v>18</v>
      </c>
      <c r="R20" s="13">
        <f t="shared" si="7"/>
        <v>15</v>
      </c>
      <c r="S20" s="13">
        <f>IF(ISBLANK(H20),99,SMALL(L20:O20,{2}))</f>
        <v>15</v>
      </c>
      <c r="T20" s="13">
        <f>IF(ISBLANK(H20),99,SMALL(L20:O20,{3}))</f>
        <v>15</v>
      </c>
      <c r="U20" s="13">
        <f>IF(ISBLANK(H20),99,SMALL(L20:O20,{4}))</f>
        <v>17</v>
      </c>
      <c r="V20" s="28">
        <f>RANK(P20,$P$3:$P$20,1)+COUNTIF(P$3:P20,P20)-1</f>
        <v>18</v>
      </c>
      <c r="W20" s="35"/>
      <c r="X20" s="23">
        <f t="shared" si="8"/>
        <v>1394.677189152884</v>
      </c>
      <c r="Y20" s="23">
        <f t="shared" si="9"/>
        <v>1191.1764705882351</v>
      </c>
      <c r="Z20" s="23">
        <f t="shared" si="10"/>
        <v>1155.4592107591577</v>
      </c>
      <c r="AA20" s="23">
        <f t="shared" si="11"/>
        <v>1196.6272293837187</v>
      </c>
      <c r="AB20" s="25" t="e">
        <f t="shared" si="12"/>
        <v>#N/A</v>
      </c>
      <c r="AC20" s="14"/>
    </row>
  </sheetData>
  <autoFilter ref="A2:AC2">
    <sortState ref="A3:AC20">
      <sortCondition ref="Q2"/>
    </sortState>
  </autoFilter>
  <mergeCells count="4">
    <mergeCell ref="A1:K1"/>
    <mergeCell ref="R1:V1"/>
    <mergeCell ref="L1:Q1"/>
    <mergeCell ref="W1:AB1"/>
  </mergeCells>
  <pageMargins left="0.70866141732283472" right="0.70866141732283472" top="0.31496062992125984" bottom="0.74803149606299213" header="0.31496062992125984" footer="0.31496062992125984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C1D Cesson N1 n°01 &amp; n°02</vt:lpstr>
      <vt:lpstr>'C1D Cesson N1 n°01 &amp; n°02'!Zone_d_impression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tsaidi</dc:creator>
  <cp:lastModifiedBy>tsaidi</cp:lastModifiedBy>
  <dcterms:created xsi:type="dcterms:W3CDTF">2017-02-28T15:24:33Z</dcterms:created>
  <dcterms:modified xsi:type="dcterms:W3CDTF">2017-02-28T20:32:29Z</dcterms:modified>
</cp:coreProperties>
</file>