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19200" windowHeight="7830" activeTab="6"/>
  </bookViews>
  <sheets>
    <sheet name="Donnée" sheetId="1" r:id="rId1"/>
    <sheet name="CT1" sheetId="2" r:id="rId2"/>
    <sheet name="Feuil1" sheetId="6" r:id="rId3"/>
    <sheet name="xxxx" sheetId="4" r:id="rId4"/>
    <sheet name="Feuil3" sheetId="5" r:id="rId5"/>
    <sheet name="Feuil2" sheetId="10" r:id="rId6"/>
    <sheet name="Machine A" sheetId="7" r:id="rId7"/>
    <sheet name="Machine B" sheetId="8" r:id="rId8"/>
    <sheet name="Feuil5" sheetId="9" r:id="rId9"/>
  </sheets>
  <definedNames>
    <definedName name="_xlnm._FilterDatabase" localSheetId="1" hidden="1">'CT1'!$B$3:$B$26</definedName>
    <definedName name="_xlnm._FilterDatabase" localSheetId="6" hidden="1">'Machine A'!$A$8:$J$29</definedName>
    <definedName name="_xlnm._FilterDatabase" localSheetId="3" hidden="1">xxxx!$B$3:$I$27</definedName>
  </definedNames>
  <calcPr calcId="145621"/>
  <pivotCaches>
    <pivotCache cacheId="0" r:id="rId10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4" i="7" l="1"/>
  <c r="F33" i="7"/>
  <c r="F32" i="7"/>
  <c r="M18" i="7" l="1"/>
  <c r="L18" i="7"/>
  <c r="J29" i="7" l="1"/>
  <c r="J23" i="7"/>
  <c r="K23" i="7"/>
  <c r="L23" i="7"/>
  <c r="K22" i="7"/>
  <c r="K21" i="7"/>
  <c r="K20" i="7"/>
  <c r="L29" i="7"/>
  <c r="K18" i="7"/>
  <c r="K25" i="7"/>
  <c r="K26" i="7"/>
  <c r="K27" i="7"/>
  <c r="K28" i="7"/>
  <c r="K29" i="7"/>
  <c r="K11" i="7"/>
  <c r="K12" i="7"/>
  <c r="K13" i="7"/>
  <c r="K14" i="7"/>
  <c r="K15" i="7"/>
  <c r="K16" i="7"/>
  <c r="K17" i="7"/>
  <c r="K10" i="7"/>
  <c r="J18" i="7"/>
  <c r="M23" i="7" l="1"/>
  <c r="M29" i="7"/>
  <c r="F9" i="7"/>
  <c r="F29" i="7"/>
  <c r="F28" i="7"/>
  <c r="F27" i="7"/>
  <c r="F26" i="7"/>
  <c r="F25" i="7"/>
  <c r="F24" i="7"/>
  <c r="F19" i="7"/>
  <c r="F20" i="7"/>
  <c r="F21" i="7"/>
  <c r="F22" i="7"/>
  <c r="F23" i="7"/>
  <c r="F18" i="7"/>
  <c r="F13" i="7"/>
  <c r="F17" i="7"/>
  <c r="F12" i="7"/>
  <c r="F11" i="7"/>
  <c r="F15" i="7"/>
  <c r="F16" i="7"/>
  <c r="F14" i="7"/>
  <c r="F10" i="7"/>
  <c r="C5" i="9" l="1"/>
  <c r="C6" i="9"/>
  <c r="C7" i="9"/>
  <c r="C8" i="9"/>
  <c r="C9" i="9"/>
  <c r="C10" i="9"/>
  <c r="C11" i="9"/>
  <c r="C12" i="9"/>
  <c r="C13" i="9"/>
  <c r="C14" i="9"/>
  <c r="C15" i="9"/>
  <c r="C16" i="9"/>
  <c r="C17" i="9"/>
  <c r="C18" i="9"/>
  <c r="C19" i="9"/>
  <c r="C20" i="9"/>
  <c r="C21" i="9"/>
  <c r="C22" i="9"/>
  <c r="C23" i="9"/>
  <c r="C24" i="9"/>
  <c r="C25" i="9"/>
  <c r="C26" i="9"/>
  <c r="D18" i="9"/>
  <c r="D19" i="9"/>
  <c r="D20" i="9"/>
  <c r="D21" i="9"/>
  <c r="D22" i="9"/>
  <c r="D23" i="9"/>
  <c r="D24" i="9"/>
  <c r="D25" i="9"/>
  <c r="D26" i="9"/>
  <c r="D6" i="9"/>
  <c r="D7" i="9"/>
  <c r="D8" i="9"/>
  <c r="D9" i="9"/>
  <c r="D10" i="9"/>
  <c r="D11" i="9"/>
  <c r="D12" i="9"/>
  <c r="D13" i="9"/>
  <c r="D14" i="9"/>
  <c r="D15" i="9"/>
  <c r="D16" i="9"/>
  <c r="D17" i="9"/>
  <c r="D5" i="9"/>
  <c r="D4" i="9"/>
  <c r="H15" i="8"/>
  <c r="J15" i="8" s="1"/>
  <c r="L16" i="8" s="1"/>
  <c r="C4" i="9"/>
  <c r="L16" i="5"/>
  <c r="H19" i="5" l="1"/>
  <c r="H15" i="5"/>
  <c r="J15" i="5" s="1"/>
  <c r="J12" i="4"/>
  <c r="J11" i="4"/>
  <c r="J10" i="4"/>
  <c r="J13" i="4"/>
  <c r="G34" i="4" l="1"/>
  <c r="I26" i="4"/>
  <c r="I27" i="4"/>
  <c r="I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4" i="4"/>
  <c r="G5" i="4"/>
  <c r="G6" i="4"/>
  <c r="G7" i="4"/>
  <c r="G8" i="4"/>
  <c r="G9" i="4"/>
  <c r="G10" i="4"/>
  <c r="G11" i="4"/>
  <c r="G14" i="4"/>
  <c r="G15" i="4"/>
  <c r="G16" i="4"/>
  <c r="G17" i="4"/>
  <c r="G18" i="4"/>
  <c r="G19" i="4"/>
  <c r="G20" i="4"/>
  <c r="G23" i="4"/>
  <c r="G24" i="4"/>
  <c r="G27" i="4"/>
  <c r="G4" i="4"/>
  <c r="H16" i="2"/>
  <c r="G5" i="2"/>
  <c r="G6" i="2"/>
  <c r="G23" i="2"/>
  <c r="G17" i="2"/>
  <c r="G18" i="2"/>
  <c r="G12" i="2"/>
  <c r="G13" i="2"/>
  <c r="G24" i="2"/>
  <c r="G7" i="2"/>
  <c r="G14" i="2"/>
  <c r="G19" i="2"/>
  <c r="G20" i="2"/>
  <c r="G11" i="2"/>
  <c r="G25" i="2"/>
  <c r="G8" i="2"/>
  <c r="G10" i="2"/>
  <c r="G15" i="2"/>
  <c r="G16" i="2"/>
  <c r="G4" i="2"/>
  <c r="G21" i="2"/>
  <c r="G22" i="2"/>
  <c r="G26" i="2"/>
  <c r="G9" i="2"/>
  <c r="K3" i="1" l="1"/>
  <c r="I5" i="1"/>
  <c r="I6" i="1"/>
  <c r="I4" i="1"/>
</calcChain>
</file>

<file path=xl/sharedStrings.xml><?xml version="1.0" encoding="utf-8"?>
<sst xmlns="http://schemas.openxmlformats.org/spreadsheetml/2006/main" count="50" uniqueCount="37">
  <si>
    <t>Machine A</t>
  </si>
  <si>
    <t>Machine B</t>
  </si>
  <si>
    <t>Machine C</t>
  </si>
  <si>
    <t>Etc.</t>
  </si>
  <si>
    <t>Nb charge</t>
  </si>
  <si>
    <t>Nb ok</t>
  </si>
  <si>
    <t>Nb rebus</t>
  </si>
  <si>
    <t>Nb retouche</t>
  </si>
  <si>
    <t>Temps de fonctionnement</t>
  </si>
  <si>
    <t>En %</t>
  </si>
  <si>
    <t>Charge</t>
  </si>
  <si>
    <t>Temps de cycle</t>
  </si>
  <si>
    <t>Date</t>
  </si>
  <si>
    <t>Start</t>
  </si>
  <si>
    <t>Stop</t>
  </si>
  <si>
    <t>Total</t>
  </si>
  <si>
    <t>Tonneau</t>
  </si>
  <si>
    <t>temps entre debut et fin</t>
  </si>
  <si>
    <t>La machine a fonctionné de 6h22 a 13h20 mais aussi de 12h27 a 14h02</t>
  </si>
  <si>
    <t>Comment savoir pendant combien de temps elle n'a pas fonctionné entre 6h et 17h ?</t>
  </si>
  <si>
    <t>Start +Temps de cycle</t>
  </si>
  <si>
    <t>TRS</t>
  </si>
  <si>
    <t>N° article</t>
  </si>
  <si>
    <t>N° OF</t>
  </si>
  <si>
    <t>Nombre de pièces</t>
  </si>
  <si>
    <t>Heure de start</t>
  </si>
  <si>
    <t>Heure de fin</t>
  </si>
  <si>
    <t xml:space="preserve">Temps de réglage </t>
  </si>
  <si>
    <t>Temps de panne</t>
  </si>
  <si>
    <t>Temps de travail</t>
  </si>
  <si>
    <t>Étiquettes de lignes</t>
  </si>
  <si>
    <t>Total général</t>
  </si>
  <si>
    <t>août</t>
  </si>
  <si>
    <t>16.août</t>
  </si>
  <si>
    <t>17.août</t>
  </si>
  <si>
    <t>sept</t>
  </si>
  <si>
    <t>Nombre de Heure de start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</si>
</sst>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9" fontId="0" fillId="0" borderId="0" xfId="0" applyNumberFormat="1"/>
    <xf numFmtId="10" fontId="0" fillId="0" borderId="0" xfId="0" applyNumberFormat="1"/>
    <xf numFmtId="14" fontId="0" fillId="0" borderId="0" xfId="0" applyNumberFormat="1"/>
    <xf numFmtId="164" fontId="0" fillId="0" borderId="0" xfId="0" applyNumberFormat="1"/>
    <xf numFmtId="20" fontId="0" fillId="0" borderId="0" xfId="0" applyNumberFormat="1"/>
    <xf numFmtId="0" fontId="0" fillId="0" borderId="0" xfId="0" applyAlignment="1">
      <alignment horizontal="left"/>
    </xf>
    <xf numFmtId="2" fontId="0" fillId="0" borderId="0" xfId="0" applyNumberFormat="1"/>
    <xf numFmtId="45" fontId="0" fillId="0" borderId="0" xfId="0" applyNumberFormat="1"/>
    <xf numFmtId="21" fontId="0" fillId="0" borderId="0" xfId="0" applyNumberFormat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pivotButton="1"/>
    <xf numFmtId="14" fontId="0" fillId="0" borderId="0" xfId="0" applyNumberFormat="1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0"/>
  <tableStyles count="1" defaultTableStyle="TableStyleMedium2" defaultPivotStyle="PivotStyleLight16">
    <tableStyle name="Style de tableau croisé dynamique 1" table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/>
              <a:t>TRS/Machine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Donnée!$C$4:$C$6</c:f>
              <c:strCache>
                <c:ptCount val="3"/>
                <c:pt idx="0">
                  <c:v>Machine A</c:v>
                </c:pt>
                <c:pt idx="1">
                  <c:v>Machine B</c:v>
                </c:pt>
                <c:pt idx="2">
                  <c:v>Machine C</c:v>
                </c:pt>
              </c:strCache>
            </c:strRef>
          </c:cat>
          <c:val>
            <c:numRef>
              <c:f>Donnée!$I$4:$I$6</c:f>
              <c:numCache>
                <c:formatCode>0.00%</c:formatCode>
                <c:ptCount val="3"/>
                <c:pt idx="0">
                  <c:v>0.84951456310679607</c:v>
                </c:pt>
                <c:pt idx="1">
                  <c:v>0.72815533980582525</c:v>
                </c:pt>
                <c:pt idx="2">
                  <c:v>0.60679611650485432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6C6-4F2D-BBF6-C60F3993B78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23066752"/>
        <c:axId val="223079424"/>
      </c:barChart>
      <c:catAx>
        <c:axId val="2230667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3079424"/>
        <c:crosses val="autoZero"/>
        <c:auto val="1"/>
        <c:lblAlgn val="ctr"/>
        <c:lblOffset val="100"/>
        <c:noMultiLvlLbl val="0"/>
      </c:catAx>
      <c:valAx>
        <c:axId val="2230794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30667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/>
              <a:t>TRS</a:t>
            </a:r>
            <a:r>
              <a:rPr lang="fr-CH" baseline="0"/>
              <a:t> moyen</a:t>
            </a:r>
            <a:endParaRPr lang="fr-CH"/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Donnée!$K$3</c:f>
              <c:numCache>
                <c:formatCode>0.00%</c:formatCode>
                <c:ptCount val="1"/>
                <c:pt idx="0">
                  <c:v>0.72815533980582525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6D8-4866-9CB0-6B14AAD3AE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50210944"/>
        <c:axId val="251190656"/>
      </c:barChart>
      <c:catAx>
        <c:axId val="2502109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1190656"/>
        <c:crosses val="autoZero"/>
        <c:auto val="1"/>
        <c:lblAlgn val="ctr"/>
        <c:lblOffset val="100"/>
        <c:noMultiLvlLbl val="0"/>
      </c:catAx>
      <c:valAx>
        <c:axId val="2511906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02109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449355</xdr:colOff>
      <xdr:row>11</xdr:row>
      <xdr:rowOff>112620</xdr:rowOff>
    </xdr:from>
    <xdr:to>
      <xdr:col>5</xdr:col>
      <xdr:colOff>18863</xdr:colOff>
      <xdr:row>22</xdr:row>
      <xdr:rowOff>78442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A3D7E49D-77EC-48CD-8C3C-BA261004FFF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196103</xdr:colOff>
      <xdr:row>11</xdr:row>
      <xdr:rowOff>141192</xdr:rowOff>
    </xdr:from>
    <xdr:to>
      <xdr:col>7</xdr:col>
      <xdr:colOff>1815353</xdr:colOff>
      <xdr:row>21</xdr:row>
      <xdr:rowOff>169207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xmlns="" id="{09CCE8EB-2329-4257-9D2B-F4B64F7933D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eline" refreshedDate="42968.421036574073" createdVersion="6" refreshedVersion="6" minRefreshableVersion="3" recordCount="21">
  <cacheSource type="worksheet">
    <worksheetSource ref="A8:J29" sheet="Machine A"/>
  </cacheSource>
  <cacheFields count="11">
    <cacheField name="Date" numFmtId="14">
      <sharedItems containsSemiMixedTypes="0" containsNonDate="0" containsDate="1" containsString="0" minDate="2017-08-16T00:00:00" maxDate="2017-09-09T00:00:00" count="3">
        <d v="2017-08-16T00:00:00"/>
        <d v="2017-08-17T00:00:00"/>
        <d v="2017-09-08T00:00:00"/>
      </sharedItems>
      <fieldGroup par="10" base="0">
        <rangePr groupBy="days" startDate="2017-08-16T00:00:00" endDate="2017-09-09T00:00:00"/>
        <groupItems count="368">
          <s v="&lt;16.08.2017"/>
          <s v="01.janv"/>
          <s v="02.janv"/>
          <s v="03.janv"/>
          <s v="04.janv"/>
          <s v="05.janv"/>
          <s v="06.janv"/>
          <s v="07.janv"/>
          <s v="08.janv"/>
          <s v="09.janv"/>
          <s v="10.janv"/>
          <s v="11.janv"/>
          <s v="12.janv"/>
          <s v="13.janv"/>
          <s v="14.janv"/>
          <s v="15.janv"/>
          <s v="16.janv"/>
          <s v="17.janv"/>
          <s v="18.janv"/>
          <s v="19.janv"/>
          <s v="20.janv"/>
          <s v="21.janv"/>
          <s v="22.janv"/>
          <s v="23.janv"/>
          <s v="24.janv"/>
          <s v="25.janv"/>
          <s v="26.janv"/>
          <s v="27.janv"/>
          <s v="28.janv"/>
          <s v="29.janv"/>
          <s v="30.janv"/>
          <s v="31.janv"/>
          <s v="01.févr"/>
          <s v="02.févr"/>
          <s v="03.févr"/>
          <s v="04.févr"/>
          <s v="05.févr"/>
          <s v="06.févr"/>
          <s v="07.févr"/>
          <s v="08.févr"/>
          <s v="09.févr"/>
          <s v="10.févr"/>
          <s v="11.févr"/>
          <s v="12.févr"/>
          <s v="13.févr"/>
          <s v="14.févr"/>
          <s v="15.févr"/>
          <s v="16.févr"/>
          <s v="17.févr"/>
          <s v="18.févr"/>
          <s v="19.févr"/>
          <s v="20.févr"/>
          <s v="21.févr"/>
          <s v="22.févr"/>
          <s v="23.févr"/>
          <s v="24.févr"/>
          <s v="25.févr"/>
          <s v="26.févr"/>
          <s v="27.févr"/>
          <s v="28.févr"/>
          <s v="29.févr"/>
          <s v="01.mars"/>
          <s v="02.mars"/>
          <s v="03.mars"/>
          <s v="04.mars"/>
          <s v="05.mars"/>
          <s v="06.mars"/>
          <s v="07.mars"/>
          <s v="08.mars"/>
          <s v="09.mars"/>
          <s v="10.mars"/>
          <s v="11.mars"/>
          <s v="12.mars"/>
          <s v="13.mars"/>
          <s v="14.mars"/>
          <s v="15.mars"/>
          <s v="16.mars"/>
          <s v="17.mars"/>
          <s v="18.mars"/>
          <s v="19.mars"/>
          <s v="20.mars"/>
          <s v="21.mars"/>
          <s v="22.mars"/>
          <s v="23.mars"/>
          <s v="24.mars"/>
          <s v="25.mars"/>
          <s v="26.mars"/>
          <s v="27.mars"/>
          <s v="28.mars"/>
          <s v="29.mars"/>
          <s v="30.mars"/>
          <s v="31.mars"/>
          <s v="01.avr"/>
          <s v="02.avr"/>
          <s v="03.avr"/>
          <s v="04.avr"/>
          <s v="05.avr"/>
          <s v="06.avr"/>
          <s v="07.avr"/>
          <s v="08.avr"/>
          <s v="09.avr"/>
          <s v="10.avr"/>
          <s v="11.avr"/>
          <s v="12.avr"/>
          <s v="13.avr"/>
          <s v="14.avr"/>
          <s v="15.avr"/>
          <s v="16.avr"/>
          <s v="17.avr"/>
          <s v="18.avr"/>
          <s v="19.avr"/>
          <s v="20.avr"/>
          <s v="21.avr"/>
          <s v="22.avr"/>
          <s v="23.avr"/>
          <s v="24.avr"/>
          <s v="25.avr"/>
          <s v="26.avr"/>
          <s v="27.avr"/>
          <s v="28.avr"/>
          <s v="29.avr"/>
          <s v="30.avr"/>
          <s v="01.mai"/>
          <s v="02.mai"/>
          <s v="03.mai"/>
          <s v="04.mai"/>
          <s v="05.mai"/>
          <s v="06.mai"/>
          <s v="07.mai"/>
          <s v="08.mai"/>
          <s v="09.mai"/>
          <s v="10.mai"/>
          <s v="11.mai"/>
          <s v="12.mai"/>
          <s v="13.mai"/>
          <s v="14.mai"/>
          <s v="15.mai"/>
          <s v="16.mai"/>
          <s v="17.mai"/>
          <s v="18.mai"/>
          <s v="19.mai"/>
          <s v="20.mai"/>
          <s v="21.mai"/>
          <s v="22.mai"/>
          <s v="23.mai"/>
          <s v="24.mai"/>
          <s v="25.mai"/>
          <s v="26.mai"/>
          <s v="27.mai"/>
          <s v="28.mai"/>
          <s v="29.mai"/>
          <s v="30.mai"/>
          <s v="31.mai"/>
          <s v="01.juin"/>
          <s v="02.juin"/>
          <s v="03.juin"/>
          <s v="04.juin"/>
          <s v="05.juin"/>
          <s v="06.juin"/>
          <s v="07.juin"/>
          <s v="08.juin"/>
          <s v="09.juin"/>
          <s v="10.juin"/>
          <s v="11.juin"/>
          <s v="12.juin"/>
          <s v="13.juin"/>
          <s v="14.juin"/>
          <s v="15.juin"/>
          <s v="16.juin"/>
          <s v="17.juin"/>
          <s v="18.juin"/>
          <s v="19.juin"/>
          <s v="20.juin"/>
          <s v="21.juin"/>
          <s v="22.juin"/>
          <s v="23.juin"/>
          <s v="24.juin"/>
          <s v="25.juin"/>
          <s v="26.juin"/>
          <s v="27.juin"/>
          <s v="28.juin"/>
          <s v="29.juin"/>
          <s v="30.juin"/>
          <s v="01.juil"/>
          <s v="02.juil"/>
          <s v="03.juil"/>
          <s v="04.juil"/>
          <s v="05.juil"/>
          <s v="06.juil"/>
          <s v="07.juil"/>
          <s v="08.juil"/>
          <s v="09.juil"/>
          <s v="10.juil"/>
          <s v="11.juil"/>
          <s v="12.juil"/>
          <s v="13.juil"/>
          <s v="14.juil"/>
          <s v="15.juil"/>
          <s v="16.juil"/>
          <s v="17.juil"/>
          <s v="18.juil"/>
          <s v="19.juil"/>
          <s v="20.juil"/>
          <s v="21.juil"/>
          <s v="22.juil"/>
          <s v="23.juil"/>
          <s v="24.juil"/>
          <s v="25.juil"/>
          <s v="26.juil"/>
          <s v="27.juil"/>
          <s v="28.juil"/>
          <s v="29.juil"/>
          <s v="30.juil"/>
          <s v="31.juil"/>
          <s v="01.août"/>
          <s v="02.août"/>
          <s v="03.août"/>
          <s v="04.août"/>
          <s v="05.août"/>
          <s v="06.août"/>
          <s v="07.août"/>
          <s v="08.août"/>
          <s v="09.août"/>
          <s v="10.août"/>
          <s v="11.août"/>
          <s v="12.août"/>
          <s v="13.août"/>
          <s v="14.août"/>
          <s v="15.août"/>
          <s v="16.août"/>
          <s v="17.août"/>
          <s v="18.août"/>
          <s v="19.août"/>
          <s v="20.août"/>
          <s v="21.août"/>
          <s v="22.août"/>
          <s v="23.août"/>
          <s v="24.août"/>
          <s v="25.août"/>
          <s v="26.août"/>
          <s v="27.août"/>
          <s v="28.août"/>
          <s v="29.août"/>
          <s v="30.août"/>
          <s v="31.août"/>
          <s v="01.sept"/>
          <s v="02.sept"/>
          <s v="03.sept"/>
          <s v="04.sept"/>
          <s v="05.sept"/>
          <s v="06.sept"/>
          <s v="07.sept"/>
          <s v="08.sept"/>
          <s v="09.sept"/>
          <s v="10.sept"/>
          <s v="11.sept"/>
          <s v="12.sept"/>
          <s v="13.sept"/>
          <s v="14.sept"/>
          <s v="15.sept"/>
          <s v="16.sept"/>
          <s v="17.sept"/>
          <s v="18.sept"/>
          <s v="19.sept"/>
          <s v="20.sept"/>
          <s v="21.sept"/>
          <s v="22.sept"/>
          <s v="23.sept"/>
          <s v="24.sept"/>
          <s v="25.sept"/>
          <s v="26.sept"/>
          <s v="27.sept"/>
          <s v="28.sept"/>
          <s v="29.sept"/>
          <s v="30.sept"/>
          <s v="01.oct"/>
          <s v="02.oct"/>
          <s v="03.oct"/>
          <s v="04.oct"/>
          <s v="05.oct"/>
          <s v="06.oct"/>
          <s v="07.oct"/>
          <s v="08.oct"/>
          <s v="09.oct"/>
          <s v="10.oct"/>
          <s v="11.oct"/>
          <s v="12.oct"/>
          <s v="13.oct"/>
          <s v="14.oct"/>
          <s v="15.oct"/>
          <s v="16.oct"/>
          <s v="17.oct"/>
          <s v="18.oct"/>
          <s v="19.oct"/>
          <s v="20.oct"/>
          <s v="21.oct"/>
          <s v="22.oct"/>
          <s v="23.oct"/>
          <s v="24.oct"/>
          <s v="25.oct"/>
          <s v="26.oct"/>
          <s v="27.oct"/>
          <s v="28.oct"/>
          <s v="29.oct"/>
          <s v="30.oct"/>
          <s v="31.oct"/>
          <s v="01.nov"/>
          <s v="02.nov"/>
          <s v="03.nov"/>
          <s v="04.nov"/>
          <s v="05.nov"/>
          <s v="06.nov"/>
          <s v="07.nov"/>
          <s v="08.nov"/>
          <s v="09.nov"/>
          <s v="10.nov"/>
          <s v="11.nov"/>
          <s v="12.nov"/>
          <s v="13.nov"/>
          <s v="14.nov"/>
          <s v="15.nov"/>
          <s v="16.nov"/>
          <s v="17.nov"/>
          <s v="18.nov"/>
          <s v="19.nov"/>
          <s v="20.nov"/>
          <s v="21.nov"/>
          <s v="22.nov"/>
          <s v="23.nov"/>
          <s v="24.nov"/>
          <s v="25.nov"/>
          <s v="26.nov"/>
          <s v="27.nov"/>
          <s v="28.nov"/>
          <s v="29.nov"/>
          <s v="30.nov"/>
          <s v="01.déc"/>
          <s v="02.déc"/>
          <s v="03.déc"/>
          <s v="04.déc"/>
          <s v="05.déc"/>
          <s v="06.déc"/>
          <s v="07.déc"/>
          <s v="08.déc"/>
          <s v="09.déc"/>
          <s v="10.déc"/>
          <s v="11.déc"/>
          <s v="12.déc"/>
          <s v="13.déc"/>
          <s v="14.déc"/>
          <s v="15.déc"/>
          <s v="16.déc"/>
          <s v="17.déc"/>
          <s v="18.déc"/>
          <s v="19.déc"/>
          <s v="20.déc"/>
          <s v="21.déc"/>
          <s v="22.déc"/>
          <s v="23.déc"/>
          <s v="24.déc"/>
          <s v="25.déc"/>
          <s v="26.déc"/>
          <s v="27.déc"/>
          <s v="28.déc"/>
          <s v="29.déc"/>
          <s v="30.déc"/>
          <s v="31.déc"/>
          <s v="&gt;09.09.2017"/>
        </groupItems>
      </fieldGroup>
    </cacheField>
    <cacheField name="N° article" numFmtId="0">
      <sharedItems containsNonDate="0" containsString="0" containsBlank="1"/>
    </cacheField>
    <cacheField name="N° OF" numFmtId="164">
      <sharedItems containsNonDate="0" containsString="0" containsBlank="1"/>
    </cacheField>
    <cacheField name="Nombre de pièces" numFmtId="164">
      <sharedItems containsNonDate="0" containsString="0" containsBlank="1"/>
    </cacheField>
    <cacheField name="Heure de start" numFmtId="164">
      <sharedItems containsSemiMixedTypes="0" containsNonDate="0" containsDate="1" containsString="0" minDate="1899-12-30T06:00:00" maxDate="1899-12-30T18:37:00"/>
    </cacheField>
    <cacheField name="Temps de cycle" numFmtId="164">
      <sharedItems containsSemiMixedTypes="0" containsNonDate="0" containsDate="1" containsString="0" minDate="1899-12-30T00:04:00" maxDate="1899-12-30T04:20:00"/>
    </cacheField>
    <cacheField name="Heure de fin" numFmtId="164">
      <sharedItems containsSemiMixedTypes="0" containsNonDate="0" containsDate="1" containsString="0" minDate="1899-12-30T07:02:00" maxDate="1899-12-30T20:33:00"/>
    </cacheField>
    <cacheField name="Temps de réglage " numFmtId="0">
      <sharedItems containsNonDate="0" containsString="0" containsBlank="1"/>
    </cacheField>
    <cacheField name="Temps de panne" numFmtId="0">
      <sharedItems containsNonDate="0" containsString="0" containsBlank="1"/>
    </cacheField>
    <cacheField name="Temps de travail" numFmtId="0">
      <sharedItems containsBlank="1"/>
    </cacheField>
    <cacheField name="Mois" numFmtId="0" databaseField="0">
      <fieldGroup base="0">
        <rangePr groupBy="months" startDate="2017-08-16T00:00:00" endDate="2017-09-09T00:00:00"/>
        <groupItems count="14">
          <s v="&lt;16.08.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9.09.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m/>
    <m/>
    <m/>
    <d v="1899-12-30T08:14:00"/>
    <d v="1899-12-30T01:35:00"/>
    <d v="1899-12-30T09:49:00"/>
    <m/>
    <m/>
    <m/>
  </r>
  <r>
    <x v="0"/>
    <m/>
    <m/>
    <m/>
    <d v="1899-12-30T10:23:00"/>
    <d v="1899-12-30T03:27:00"/>
    <d v="1899-12-30T13:50:00"/>
    <m/>
    <m/>
    <m/>
  </r>
  <r>
    <x v="0"/>
    <m/>
    <m/>
    <m/>
    <d v="1899-12-30T11:39:00"/>
    <d v="1899-12-30T00:04:00"/>
    <d v="1899-12-30T11:43:00"/>
    <m/>
    <m/>
    <m/>
  </r>
  <r>
    <x v="0"/>
    <m/>
    <m/>
    <m/>
    <d v="1899-12-30T11:45:00"/>
    <d v="1899-12-30T02:51:00"/>
    <d v="1899-12-30T14:36:00"/>
    <m/>
    <m/>
    <m/>
  </r>
  <r>
    <x v="0"/>
    <m/>
    <m/>
    <m/>
    <d v="1899-12-30T12:23:00"/>
    <d v="1899-12-30T02:53:00"/>
    <d v="1899-12-30T15:16:00"/>
    <m/>
    <m/>
    <m/>
  </r>
  <r>
    <x v="0"/>
    <m/>
    <m/>
    <m/>
    <d v="1899-12-30T13:35:00"/>
    <d v="1899-12-30T01:23:00"/>
    <d v="1899-12-30T14:58:00"/>
    <m/>
    <m/>
    <m/>
  </r>
  <r>
    <x v="0"/>
    <m/>
    <m/>
    <m/>
    <d v="1899-12-30T14:56:00"/>
    <d v="1899-12-30T04:20:00"/>
    <d v="1899-12-30T19:16:00"/>
    <m/>
    <m/>
    <m/>
  </r>
  <r>
    <x v="0"/>
    <m/>
    <m/>
    <m/>
    <d v="1899-12-30T16:39:00"/>
    <d v="1899-12-30T03:06:00"/>
    <d v="1899-12-30T19:45:00"/>
    <m/>
    <m/>
    <m/>
  </r>
  <r>
    <x v="0"/>
    <m/>
    <m/>
    <m/>
    <d v="1899-12-30T17:30:00"/>
    <d v="1899-12-30T00:04:00"/>
    <d v="1899-12-30T17:34:00"/>
    <m/>
    <m/>
    <m/>
  </r>
  <r>
    <x v="0"/>
    <m/>
    <m/>
    <m/>
    <d v="1899-12-30T18:37:00"/>
    <d v="1899-12-30T01:56:00"/>
    <d v="1899-12-30T20:33:00"/>
    <m/>
    <m/>
    <s v="xxxx"/>
  </r>
  <r>
    <x v="1"/>
    <m/>
    <m/>
    <m/>
    <d v="1899-12-30T06:00:00"/>
    <d v="1899-12-30T01:02:00"/>
    <d v="1899-12-30T07:02:00"/>
    <m/>
    <m/>
    <m/>
  </r>
  <r>
    <x v="1"/>
    <m/>
    <m/>
    <m/>
    <d v="1899-12-30T10:00:00"/>
    <d v="1899-12-30T04:00:00"/>
    <d v="1899-12-30T14:00:00"/>
    <m/>
    <m/>
    <m/>
  </r>
  <r>
    <x v="1"/>
    <m/>
    <m/>
    <m/>
    <d v="1899-12-30T13:22:00"/>
    <d v="1899-12-30T01:53:00"/>
    <d v="1899-12-30T15:15:00"/>
    <m/>
    <m/>
    <m/>
  </r>
  <r>
    <x v="1"/>
    <m/>
    <m/>
    <m/>
    <d v="1899-12-30T14:00:00"/>
    <d v="1899-12-30T02:18:00"/>
    <d v="1899-12-30T16:18:00"/>
    <m/>
    <m/>
    <m/>
  </r>
  <r>
    <x v="1"/>
    <m/>
    <m/>
    <m/>
    <d v="1899-12-30T17:30:00"/>
    <d v="1899-12-30T02:38:00"/>
    <d v="1899-12-30T20:08:00"/>
    <m/>
    <m/>
    <s v="xxxx"/>
  </r>
  <r>
    <x v="2"/>
    <m/>
    <m/>
    <m/>
    <d v="1899-12-30T08:14:00"/>
    <d v="1899-12-30T01:35:00"/>
    <d v="1899-12-30T09:49:00"/>
    <m/>
    <m/>
    <m/>
  </r>
  <r>
    <x v="2"/>
    <m/>
    <m/>
    <m/>
    <d v="1899-12-30T10:23:00"/>
    <d v="1899-12-30T03:27:00"/>
    <d v="1899-12-30T13:50:00"/>
    <m/>
    <m/>
    <m/>
  </r>
  <r>
    <x v="2"/>
    <m/>
    <m/>
    <m/>
    <d v="1899-12-30T11:39:00"/>
    <d v="1899-12-30T00:04:00"/>
    <d v="1899-12-30T11:43:00"/>
    <m/>
    <m/>
    <m/>
  </r>
  <r>
    <x v="2"/>
    <m/>
    <m/>
    <m/>
    <d v="1899-12-30T11:45:00"/>
    <d v="1899-12-30T02:51:00"/>
    <d v="1899-12-30T14:36:00"/>
    <m/>
    <m/>
    <m/>
  </r>
  <r>
    <x v="2"/>
    <m/>
    <m/>
    <m/>
    <d v="1899-12-30T13:22:00"/>
    <d v="1899-12-30T01:53:00"/>
    <d v="1899-12-30T15:15:00"/>
    <m/>
    <m/>
    <m/>
  </r>
  <r>
    <x v="2"/>
    <m/>
    <m/>
    <m/>
    <d v="1899-12-30T14:00:00"/>
    <d v="1899-12-30T02:18:00"/>
    <d v="1899-12-30T16:18:00"/>
    <m/>
    <m/>
    <s v="xxxx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8" firstHeaderRow="1" firstDataRow="1" firstDataCol="1"/>
  <pivotFields count="11">
    <pivotField axis="axisRow" numFmtId="14" subtotalTop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ubtotalTop="0" showAll="0"/>
    <pivotField subtotalTop="0" showAll="0"/>
    <pivotField subtotalTop="0" showAll="0"/>
    <pivotField dataField="1" numFmtId="164" subtotalTop="0" showAll="0"/>
    <pivotField numFmtId="164" subtotalTop="0" showAll="0"/>
    <pivotField numFmtId="164" subtotalTop="0" showAll="0"/>
    <pivotField subtotalTop="0" showAll="0"/>
    <pivotField subtotalTop="0" showAll="0"/>
    <pivotField subtotalTop="0" showAll="0"/>
    <pivotField axis="axisRow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x="8"/>
        <item sd="0" x="9"/>
        <item sd="0" x="10"/>
        <item sd="0" x="11"/>
        <item sd="0" x="12"/>
        <item sd="0" x="13"/>
        <item t="default"/>
      </items>
    </pivotField>
  </pivotFields>
  <rowFields count="2">
    <field x="10"/>
    <field x="0"/>
  </rowFields>
  <rowItems count="5">
    <i>
      <x v="8"/>
    </i>
    <i r="1">
      <x v="229"/>
    </i>
    <i r="1">
      <x v="230"/>
    </i>
    <i>
      <x v="9"/>
    </i>
    <i t="grand">
      <x/>
    </i>
  </rowItems>
  <colItems count="1">
    <i/>
  </colItems>
  <dataFields count="1">
    <dataField name="Nombre de Heure de start" fld="4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3:K7"/>
  <sheetViews>
    <sheetView zoomScale="85" zoomScaleNormal="85" workbookViewId="0">
      <selection activeCell="I15" sqref="I15"/>
    </sheetView>
  </sheetViews>
  <sheetFormatPr baseColWidth="10" defaultRowHeight="15" x14ac:dyDescent="0.25"/>
  <cols>
    <col min="4" max="4" width="12.28515625" customWidth="1"/>
    <col min="7" max="7" width="12.5703125" customWidth="1"/>
    <col min="8" max="8" width="27.42578125" customWidth="1"/>
    <col min="9" max="9" width="11.42578125" style="2"/>
  </cols>
  <sheetData>
    <row r="3" spans="3:11" x14ac:dyDescent="0.25">
      <c r="D3" t="s">
        <v>4</v>
      </c>
      <c r="E3" t="s">
        <v>5</v>
      </c>
      <c r="F3" t="s">
        <v>6</v>
      </c>
      <c r="G3" t="s">
        <v>7</v>
      </c>
      <c r="H3" t="s">
        <v>8</v>
      </c>
      <c r="I3" s="2" t="s">
        <v>9</v>
      </c>
      <c r="K3" s="2">
        <f>AVERAGE(I4:I6)</f>
        <v>0.72815533980582525</v>
      </c>
    </row>
    <row r="4" spans="3:11" x14ac:dyDescent="0.25">
      <c r="C4" t="s">
        <v>0</v>
      </c>
      <c r="D4">
        <v>5</v>
      </c>
      <c r="E4">
        <v>5</v>
      </c>
      <c r="F4">
        <v>0</v>
      </c>
      <c r="G4">
        <v>0</v>
      </c>
      <c r="H4">
        <v>7</v>
      </c>
      <c r="I4" s="2">
        <f>SUM(H4/8.24)</f>
        <v>0.84951456310679607</v>
      </c>
      <c r="K4" s="1"/>
    </row>
    <row r="5" spans="3:11" x14ac:dyDescent="0.25">
      <c r="C5" t="s">
        <v>1</v>
      </c>
      <c r="D5">
        <v>2</v>
      </c>
      <c r="E5">
        <v>1</v>
      </c>
      <c r="F5">
        <v>0</v>
      </c>
      <c r="G5">
        <v>1</v>
      </c>
      <c r="H5">
        <v>6</v>
      </c>
      <c r="I5" s="2">
        <f t="shared" ref="I5:I6" si="0">SUM(H5/8.24)</f>
        <v>0.72815533980582525</v>
      </c>
    </row>
    <row r="6" spans="3:11" x14ac:dyDescent="0.25">
      <c r="C6" t="s">
        <v>2</v>
      </c>
      <c r="D6">
        <v>3</v>
      </c>
      <c r="E6">
        <v>3</v>
      </c>
      <c r="F6">
        <v>0</v>
      </c>
      <c r="G6">
        <v>0</v>
      </c>
      <c r="H6">
        <v>5</v>
      </c>
      <c r="I6" s="2">
        <f t="shared" si="0"/>
        <v>0.60679611650485432</v>
      </c>
    </row>
    <row r="7" spans="3:11" x14ac:dyDescent="0.25">
      <c r="C7" t="s">
        <v>3</v>
      </c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I26"/>
  <sheetViews>
    <sheetView zoomScale="70" zoomScaleNormal="70" workbookViewId="0">
      <selection activeCell="E4" sqref="E4:G26"/>
    </sheetView>
  </sheetViews>
  <sheetFormatPr baseColWidth="10" defaultRowHeight="15" x14ac:dyDescent="0.25"/>
  <cols>
    <col min="5" max="7" width="11.42578125" style="4"/>
  </cols>
  <sheetData>
    <row r="3" spans="2:9" x14ac:dyDescent="0.25">
      <c r="B3" t="s">
        <v>16</v>
      </c>
      <c r="C3" t="s">
        <v>12</v>
      </c>
      <c r="D3" t="s">
        <v>10</v>
      </c>
      <c r="E3" s="4" t="s">
        <v>13</v>
      </c>
      <c r="F3" s="4" t="s">
        <v>14</v>
      </c>
      <c r="G3" s="4" t="s">
        <v>11</v>
      </c>
      <c r="I3" s="4" t="s">
        <v>15</v>
      </c>
    </row>
    <row r="4" spans="2:9" x14ac:dyDescent="0.25">
      <c r="B4" s="6">
        <v>2</v>
      </c>
      <c r="E4" s="4">
        <v>0.71388888888888891</v>
      </c>
      <c r="F4" s="4">
        <v>0.71666666666666667</v>
      </c>
      <c r="G4" s="4">
        <f t="shared" ref="G4:G26" si="0">SUM(F4-E4)</f>
        <v>2.7777777777777679E-3</v>
      </c>
    </row>
    <row r="5" spans="2:9" x14ac:dyDescent="0.25">
      <c r="B5" s="6">
        <v>2</v>
      </c>
      <c r="E5" s="4">
        <v>0.71736111111111101</v>
      </c>
      <c r="F5" s="4">
        <v>0.29930555555555555</v>
      </c>
      <c r="G5" s="4">
        <f t="shared" si="0"/>
        <v>-0.41805555555555546</v>
      </c>
    </row>
    <row r="6" spans="2:9" x14ac:dyDescent="0.25">
      <c r="B6" s="6">
        <v>5</v>
      </c>
      <c r="D6">
        <v>1</v>
      </c>
      <c r="E6" s="4">
        <v>0.43263888888888885</v>
      </c>
      <c r="F6" s="4">
        <v>0.57638888888888895</v>
      </c>
      <c r="G6" s="4">
        <f t="shared" si="0"/>
        <v>0.1437500000000001</v>
      </c>
    </row>
    <row r="7" spans="2:9" x14ac:dyDescent="0.25">
      <c r="B7" s="6">
        <v>11</v>
      </c>
      <c r="E7" s="4">
        <v>0.56597222222222221</v>
      </c>
      <c r="F7" s="4">
        <v>0.62361111111111112</v>
      </c>
      <c r="G7" s="4">
        <f t="shared" si="0"/>
        <v>5.7638888888888906E-2</v>
      </c>
    </row>
    <row r="8" spans="2:9" x14ac:dyDescent="0.25">
      <c r="B8" s="6">
        <v>12</v>
      </c>
      <c r="E8" s="4">
        <v>0.6875</v>
      </c>
      <c r="F8" s="4">
        <v>0.80069444444444438</v>
      </c>
      <c r="G8" s="4">
        <f t="shared" si="0"/>
        <v>0.11319444444444438</v>
      </c>
    </row>
    <row r="9" spans="2:9" x14ac:dyDescent="0.25">
      <c r="B9" s="6">
        <v>15</v>
      </c>
      <c r="C9" s="3">
        <v>42955</v>
      </c>
      <c r="D9">
        <v>1</v>
      </c>
      <c r="E9" s="4">
        <v>0.3430555555555555</v>
      </c>
      <c r="F9" s="4">
        <v>0.40902777777777777</v>
      </c>
      <c r="G9" s="4">
        <f t="shared" si="0"/>
        <v>6.5972222222222265E-2</v>
      </c>
    </row>
    <row r="10" spans="2:9" x14ac:dyDescent="0.25">
      <c r="B10" s="6">
        <v>17</v>
      </c>
      <c r="E10" s="4">
        <v>0.69374999999999998</v>
      </c>
      <c r="F10" s="4">
        <v>0.82291666666666663</v>
      </c>
      <c r="G10" s="4">
        <f t="shared" si="0"/>
        <v>0.12916666666666665</v>
      </c>
    </row>
    <row r="11" spans="2:9" x14ac:dyDescent="0.25">
      <c r="B11" s="6">
        <v>19</v>
      </c>
      <c r="E11" s="4">
        <v>0.62222222222222223</v>
      </c>
      <c r="F11" s="4">
        <v>0.8027777777777777</v>
      </c>
      <c r="G11" s="4">
        <f t="shared" si="0"/>
        <v>0.18055555555555547</v>
      </c>
    </row>
    <row r="12" spans="2:9" x14ac:dyDescent="0.25">
      <c r="B12" s="6">
        <v>21</v>
      </c>
      <c r="E12" s="4">
        <v>0.5</v>
      </c>
      <c r="F12" s="4">
        <v>0.50624999999999998</v>
      </c>
      <c r="G12" s="4">
        <f t="shared" si="0"/>
        <v>6.2499999999999778E-3</v>
      </c>
    </row>
    <row r="13" spans="2:9" x14ac:dyDescent="0.25">
      <c r="B13" s="6">
        <v>21</v>
      </c>
      <c r="E13" s="4">
        <v>0.50694444444444442</v>
      </c>
      <c r="F13" s="4">
        <v>0.6020833333333333</v>
      </c>
      <c r="G13" s="4">
        <f t="shared" si="0"/>
        <v>9.5138888888888884E-2</v>
      </c>
    </row>
    <row r="14" spans="2:9" x14ac:dyDescent="0.25">
      <c r="B14" s="6">
        <v>21</v>
      </c>
      <c r="E14" s="4">
        <v>0.60277777777777775</v>
      </c>
      <c r="F14" s="4">
        <v>0.70138888888888884</v>
      </c>
      <c r="G14" s="4">
        <f t="shared" si="0"/>
        <v>9.8611111111111094E-2</v>
      </c>
    </row>
    <row r="15" spans="2:9" x14ac:dyDescent="0.25">
      <c r="B15" s="6">
        <v>21</v>
      </c>
      <c r="E15" s="4">
        <v>0.70416666666666661</v>
      </c>
      <c r="F15" s="4">
        <v>0.70694444444444438</v>
      </c>
      <c r="G15" s="4">
        <f t="shared" si="0"/>
        <v>2.7777777777777679E-3</v>
      </c>
    </row>
    <row r="16" spans="2:9" x14ac:dyDescent="0.25">
      <c r="B16" s="6">
        <v>21</v>
      </c>
      <c r="E16" s="4">
        <v>0.70763888888888893</v>
      </c>
      <c r="F16" s="4">
        <v>0.88680555555555562</v>
      </c>
      <c r="G16" s="4">
        <f t="shared" si="0"/>
        <v>0.1791666666666667</v>
      </c>
      <c r="H16" s="4">
        <f>SUM(G12:G16)</f>
        <v>0.38194444444444442</v>
      </c>
    </row>
    <row r="17" spans="2:7" x14ac:dyDescent="0.25">
      <c r="B17" s="6">
        <v>24</v>
      </c>
      <c r="E17" s="4">
        <v>0.48541666666666666</v>
      </c>
      <c r="F17" s="4">
        <v>0.48819444444444443</v>
      </c>
      <c r="G17" s="4">
        <f t="shared" si="0"/>
        <v>2.7777777777777679E-3</v>
      </c>
    </row>
    <row r="18" spans="2:7" x14ac:dyDescent="0.25">
      <c r="B18" s="6">
        <v>24</v>
      </c>
      <c r="E18" s="4">
        <v>0.48958333333333331</v>
      </c>
      <c r="F18" s="4">
        <v>0.60833333333333328</v>
      </c>
      <c r="G18" s="4">
        <f t="shared" si="0"/>
        <v>0.11874999999999997</v>
      </c>
    </row>
    <row r="19" spans="2:7" x14ac:dyDescent="0.25">
      <c r="B19" s="6">
        <v>24</v>
      </c>
      <c r="E19" s="4">
        <v>0.61388888888888882</v>
      </c>
      <c r="F19" s="4">
        <v>0.61875000000000002</v>
      </c>
      <c r="G19" s="4">
        <f t="shared" si="0"/>
        <v>4.8611111111112049E-3</v>
      </c>
    </row>
    <row r="20" spans="2:7" x14ac:dyDescent="0.25">
      <c r="B20" s="6">
        <v>24</v>
      </c>
      <c r="E20" s="4">
        <v>0.61875000000000002</v>
      </c>
      <c r="F20" s="4">
        <v>0.72013888888888899</v>
      </c>
      <c r="G20" s="4">
        <f t="shared" si="0"/>
        <v>0.10138888888888897</v>
      </c>
    </row>
    <row r="21" spans="2:7" x14ac:dyDescent="0.25">
      <c r="B21" s="6">
        <v>24</v>
      </c>
      <c r="E21" s="4">
        <v>0.72916666666666663</v>
      </c>
      <c r="F21" s="4">
        <v>0.7319444444444444</v>
      </c>
      <c r="G21" s="4">
        <f t="shared" si="0"/>
        <v>2.7777777777777679E-3</v>
      </c>
    </row>
    <row r="22" spans="2:7" x14ac:dyDescent="0.25">
      <c r="B22" s="6">
        <v>24</v>
      </c>
      <c r="E22" s="4">
        <v>0.85763888888888884</v>
      </c>
      <c r="F22" s="4">
        <v>0.29930555555555555</v>
      </c>
      <c r="G22" s="4">
        <f t="shared" si="0"/>
        <v>-0.55833333333333335</v>
      </c>
    </row>
    <row r="23" spans="2:7" x14ac:dyDescent="0.25">
      <c r="B23" s="6">
        <v>25</v>
      </c>
      <c r="E23" s="4">
        <v>0.47430555555555554</v>
      </c>
      <c r="F23" s="4">
        <v>0.53611111111111109</v>
      </c>
      <c r="G23" s="4">
        <f t="shared" si="0"/>
        <v>6.1805555555555558E-2</v>
      </c>
    </row>
    <row r="24" spans="2:7" x14ac:dyDescent="0.25">
      <c r="B24" s="6">
        <v>26</v>
      </c>
      <c r="E24" s="4">
        <v>0.51597222222222217</v>
      </c>
      <c r="F24" s="4">
        <v>0.63611111111111118</v>
      </c>
      <c r="G24" s="4">
        <f t="shared" si="0"/>
        <v>0.12013888888888902</v>
      </c>
    </row>
    <row r="25" spans="2:7" x14ac:dyDescent="0.25">
      <c r="B25" s="6">
        <v>26</v>
      </c>
      <c r="E25" s="4">
        <v>0.6381944444444444</v>
      </c>
      <c r="F25" s="4">
        <v>0.69236111111111109</v>
      </c>
      <c r="G25" s="4">
        <f t="shared" si="0"/>
        <v>5.4166666666666696E-2</v>
      </c>
    </row>
    <row r="26" spans="2:7" x14ac:dyDescent="0.25">
      <c r="B26" s="6">
        <v>26</v>
      </c>
      <c r="E26" s="4">
        <v>0.77569444444444446</v>
      </c>
      <c r="F26" s="4">
        <v>0.85625000000000007</v>
      </c>
      <c r="G26" s="4">
        <f t="shared" si="0"/>
        <v>8.0555555555555602E-2</v>
      </c>
    </row>
  </sheetData>
  <autoFilter ref="B3:B26">
    <sortState ref="B4:G26">
      <sortCondition ref="B3:B26"/>
    </sortState>
  </autoFilter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filterMode="1"/>
  <dimension ref="B3:L34"/>
  <sheetViews>
    <sheetView workbookViewId="0">
      <selection activeCell="J10" sqref="J10"/>
    </sheetView>
  </sheetViews>
  <sheetFormatPr baseColWidth="10" defaultRowHeight="15" x14ac:dyDescent="0.25"/>
  <cols>
    <col min="5" max="6" width="11.42578125" style="4"/>
    <col min="7" max="7" width="22.7109375" style="4" customWidth="1"/>
    <col min="8" max="8" width="15.42578125" style="7" customWidth="1"/>
  </cols>
  <sheetData>
    <row r="3" spans="2:12" x14ac:dyDescent="0.25">
      <c r="B3" t="s">
        <v>16</v>
      </c>
      <c r="C3" t="s">
        <v>12</v>
      </c>
      <c r="D3" t="s">
        <v>10</v>
      </c>
      <c r="E3" s="4" t="s">
        <v>13</v>
      </c>
      <c r="F3" s="4" t="s">
        <v>14</v>
      </c>
      <c r="G3" s="4" t="s">
        <v>17</v>
      </c>
      <c r="H3" s="7" t="s">
        <v>11</v>
      </c>
      <c r="I3" s="4"/>
      <c r="J3" s="4" t="s">
        <v>20</v>
      </c>
    </row>
    <row r="4" spans="2:12" hidden="1" x14ac:dyDescent="0.25">
      <c r="B4" s="6"/>
      <c r="C4" s="3">
        <v>42933</v>
      </c>
      <c r="E4" s="4">
        <v>0.24513888888888888</v>
      </c>
      <c r="F4" s="4">
        <v>0.39166666666666666</v>
      </c>
      <c r="G4" s="4">
        <f>SUM(F4-E4)</f>
        <v>0.14652777777777778</v>
      </c>
      <c r="H4" s="7">
        <v>192.6</v>
      </c>
      <c r="I4">
        <f>SUM(H4/60)</f>
        <v>3.21</v>
      </c>
    </row>
    <row r="5" spans="2:12" hidden="1" x14ac:dyDescent="0.25">
      <c r="B5" s="6"/>
      <c r="C5" s="3">
        <v>42933</v>
      </c>
      <c r="E5" s="4">
        <v>0.25208333333333333</v>
      </c>
      <c r="F5" s="4">
        <v>0.50208333333333333</v>
      </c>
      <c r="G5" s="4">
        <f t="shared" ref="G5:G27" si="0">SUM(F5-E5)</f>
        <v>0.25</v>
      </c>
      <c r="H5" s="7">
        <v>240.6</v>
      </c>
      <c r="I5">
        <f t="shared" ref="I5:I27" si="1">SUM(H5/60)</f>
        <v>4.01</v>
      </c>
    </row>
    <row r="6" spans="2:12" hidden="1" x14ac:dyDescent="0.25">
      <c r="B6" s="6"/>
      <c r="C6" s="3">
        <v>42933</v>
      </c>
      <c r="E6" s="4">
        <v>0.27430555555555552</v>
      </c>
      <c r="F6" s="4">
        <v>0.56597222222222221</v>
      </c>
      <c r="G6" s="4">
        <f t="shared" si="0"/>
        <v>0.29166666666666669</v>
      </c>
      <c r="H6" s="7">
        <v>442.8</v>
      </c>
      <c r="I6">
        <f t="shared" si="1"/>
        <v>7.38</v>
      </c>
    </row>
    <row r="7" spans="2:12" hidden="1" x14ac:dyDescent="0.25">
      <c r="B7" s="6"/>
      <c r="C7" s="3">
        <v>42933</v>
      </c>
      <c r="E7" s="4">
        <v>0.45555555555555555</v>
      </c>
      <c r="F7" s="4">
        <v>0.59861111111111109</v>
      </c>
      <c r="G7" s="4">
        <f t="shared" si="0"/>
        <v>0.14305555555555555</v>
      </c>
      <c r="H7" s="7">
        <v>192.6</v>
      </c>
      <c r="I7">
        <f t="shared" si="1"/>
        <v>3.21</v>
      </c>
    </row>
    <row r="8" spans="2:12" hidden="1" x14ac:dyDescent="0.25">
      <c r="B8" s="6"/>
      <c r="C8" s="3">
        <v>42933</v>
      </c>
      <c r="E8" s="4">
        <v>0.52013888888888882</v>
      </c>
      <c r="F8" s="4">
        <v>0.69652777777777775</v>
      </c>
      <c r="G8" s="4">
        <f t="shared" si="0"/>
        <v>0.17638888888888893</v>
      </c>
      <c r="H8" s="7">
        <v>192.6</v>
      </c>
      <c r="I8">
        <f t="shared" si="1"/>
        <v>3.21</v>
      </c>
    </row>
    <row r="9" spans="2:12" hidden="1" x14ac:dyDescent="0.25">
      <c r="B9" s="6"/>
      <c r="C9" s="3">
        <v>42933</v>
      </c>
      <c r="E9" s="4">
        <v>0.52569444444444446</v>
      </c>
      <c r="F9" s="4">
        <v>0.63055555555555554</v>
      </c>
      <c r="G9" s="4">
        <f t="shared" si="0"/>
        <v>0.10486111111111107</v>
      </c>
      <c r="H9" s="7">
        <v>107</v>
      </c>
      <c r="I9">
        <f t="shared" si="1"/>
        <v>1.7833333333333334</v>
      </c>
    </row>
    <row r="10" spans="2:12" x14ac:dyDescent="0.25">
      <c r="B10" s="6"/>
      <c r="C10" s="3">
        <v>42934</v>
      </c>
      <c r="E10" s="4">
        <v>0.26527777777777778</v>
      </c>
      <c r="F10" s="4">
        <v>0.55555555555555558</v>
      </c>
      <c r="G10" s="4">
        <f t="shared" si="0"/>
        <v>0.2902777777777778</v>
      </c>
      <c r="H10" s="7">
        <v>442.8</v>
      </c>
      <c r="I10">
        <f t="shared" si="1"/>
        <v>7.38</v>
      </c>
      <c r="J10" s="4">
        <f>E10+(H10/1440)</f>
        <v>0.57277777777777783</v>
      </c>
    </row>
    <row r="11" spans="2:12" x14ac:dyDescent="0.25">
      <c r="B11" s="6"/>
      <c r="C11" s="3">
        <v>42934</v>
      </c>
      <c r="E11" s="4">
        <v>0.51874999999999993</v>
      </c>
      <c r="F11" s="4">
        <v>0.58472222222222225</v>
      </c>
      <c r="G11" s="4">
        <f t="shared" si="0"/>
        <v>6.5972222222222321E-2</v>
      </c>
      <c r="H11" s="7">
        <v>135.80000000000001</v>
      </c>
      <c r="I11">
        <f t="shared" si="1"/>
        <v>2.2633333333333336</v>
      </c>
      <c r="J11" s="4">
        <f>E11+(H11/1440)</f>
        <v>0.61305555555555546</v>
      </c>
    </row>
    <row r="12" spans="2:12" x14ac:dyDescent="0.25">
      <c r="B12" s="6"/>
      <c r="C12" s="3">
        <v>42934</v>
      </c>
      <c r="E12" s="4">
        <v>0.62013888888888891</v>
      </c>
      <c r="F12" s="4">
        <v>0.2638888888888889</v>
      </c>
      <c r="H12" s="7">
        <v>209</v>
      </c>
      <c r="I12">
        <f t="shared" si="1"/>
        <v>3.4833333333333334</v>
      </c>
      <c r="J12" s="4">
        <f>E12+(H12/1440)</f>
        <v>0.76527777777777783</v>
      </c>
      <c r="L12" s="8"/>
    </row>
    <row r="13" spans="2:12" x14ac:dyDescent="0.25">
      <c r="B13" s="6"/>
      <c r="C13" s="3">
        <v>42934</v>
      </c>
      <c r="E13" s="4">
        <v>0.62291666666666667</v>
      </c>
      <c r="H13" s="7">
        <v>209</v>
      </c>
      <c r="I13">
        <f t="shared" si="1"/>
        <v>3.4833333333333334</v>
      </c>
      <c r="J13" s="4">
        <f t="shared" ref="J13" si="2">E13+(H13/1440)</f>
        <v>0.7680555555555556</v>
      </c>
    </row>
    <row r="14" spans="2:12" hidden="1" x14ac:dyDescent="0.25">
      <c r="B14" s="6"/>
      <c r="C14" s="3">
        <v>42935</v>
      </c>
      <c r="E14" s="4">
        <v>0.26458333333333334</v>
      </c>
      <c r="F14" s="4">
        <v>0.4201388888888889</v>
      </c>
      <c r="G14" s="4">
        <f t="shared" si="0"/>
        <v>0.15555555555555556</v>
      </c>
      <c r="H14" s="7">
        <v>209</v>
      </c>
      <c r="I14">
        <f t="shared" si="1"/>
        <v>3.4833333333333334</v>
      </c>
    </row>
    <row r="15" spans="2:12" hidden="1" x14ac:dyDescent="0.25">
      <c r="B15" s="6"/>
      <c r="C15" s="3">
        <v>42935</v>
      </c>
      <c r="E15" s="4">
        <v>0.28750000000000003</v>
      </c>
      <c r="F15" s="4">
        <v>0.40972222222222227</v>
      </c>
      <c r="G15" s="4">
        <f t="shared" si="0"/>
        <v>0.12222222222222223</v>
      </c>
      <c r="H15" s="7">
        <v>144.6</v>
      </c>
      <c r="I15">
        <f t="shared" si="1"/>
        <v>2.4099999999999997</v>
      </c>
    </row>
    <row r="16" spans="2:12" hidden="1" x14ac:dyDescent="0.25">
      <c r="B16" s="6"/>
      <c r="C16" s="3">
        <v>42935</v>
      </c>
      <c r="E16" s="4">
        <v>0.2902777777777778</v>
      </c>
      <c r="F16" s="4">
        <v>0.58194444444444449</v>
      </c>
      <c r="G16" s="4">
        <f t="shared" si="0"/>
        <v>0.29166666666666669</v>
      </c>
      <c r="H16" s="7">
        <v>442.8</v>
      </c>
      <c r="I16">
        <f t="shared" si="1"/>
        <v>7.38</v>
      </c>
    </row>
    <row r="17" spans="2:9" hidden="1" x14ac:dyDescent="0.25">
      <c r="B17" s="6"/>
      <c r="C17" s="3">
        <v>42935</v>
      </c>
      <c r="E17" s="4">
        <v>0.33888888888888885</v>
      </c>
      <c r="F17" s="4">
        <v>0.35694444444444445</v>
      </c>
      <c r="G17" s="4">
        <f t="shared" si="0"/>
        <v>1.8055555555555602E-2</v>
      </c>
      <c r="H17" s="7">
        <v>0</v>
      </c>
      <c r="I17">
        <f t="shared" si="1"/>
        <v>0</v>
      </c>
    </row>
    <row r="18" spans="2:9" hidden="1" x14ac:dyDescent="0.25">
      <c r="B18" s="6"/>
      <c r="C18" s="3">
        <v>42935</v>
      </c>
      <c r="E18" s="4">
        <v>0.38750000000000001</v>
      </c>
      <c r="F18" s="4">
        <v>0.59236111111111112</v>
      </c>
      <c r="G18" s="4">
        <f t="shared" si="0"/>
        <v>0.2048611111111111</v>
      </c>
      <c r="H18" s="7">
        <v>256.39999999999998</v>
      </c>
      <c r="I18">
        <f t="shared" si="1"/>
        <v>4.2733333333333325</v>
      </c>
    </row>
    <row r="19" spans="2:9" hidden="1" x14ac:dyDescent="0.25">
      <c r="B19" s="6"/>
      <c r="C19" s="3">
        <v>42935</v>
      </c>
      <c r="E19" s="4">
        <v>0.40972222222222227</v>
      </c>
      <c r="F19" s="4">
        <v>0.5541666666666667</v>
      </c>
      <c r="G19" s="4">
        <f t="shared" si="0"/>
        <v>0.14444444444444443</v>
      </c>
      <c r="H19" s="7">
        <v>166.2</v>
      </c>
      <c r="I19">
        <f t="shared" si="1"/>
        <v>2.77</v>
      </c>
    </row>
    <row r="20" spans="2:9" hidden="1" x14ac:dyDescent="0.25">
      <c r="B20" s="6"/>
      <c r="C20" s="3">
        <v>42935</v>
      </c>
      <c r="E20" s="4">
        <v>0.4375</v>
      </c>
      <c r="F20" s="4">
        <v>0.63263888888888886</v>
      </c>
      <c r="G20" s="4">
        <f t="shared" si="0"/>
        <v>0.19513888888888886</v>
      </c>
      <c r="H20" s="7">
        <v>228.8</v>
      </c>
      <c r="I20">
        <f t="shared" si="1"/>
        <v>3.8133333333333335</v>
      </c>
    </row>
    <row r="21" spans="2:9" hidden="1" x14ac:dyDescent="0.25">
      <c r="B21" s="6"/>
      <c r="C21" s="3">
        <v>42935</v>
      </c>
      <c r="E21" s="4">
        <v>0.59305555555555556</v>
      </c>
      <c r="F21" s="4">
        <v>0.27708333333333335</v>
      </c>
      <c r="H21" s="7">
        <v>109</v>
      </c>
      <c r="I21">
        <f t="shared" si="1"/>
        <v>1.8166666666666667</v>
      </c>
    </row>
    <row r="22" spans="2:9" hidden="1" x14ac:dyDescent="0.25">
      <c r="B22" s="6"/>
      <c r="C22" s="3">
        <v>42935</v>
      </c>
      <c r="E22" s="4">
        <v>0.63402777777777775</v>
      </c>
      <c r="F22" s="4">
        <v>0.28750000000000003</v>
      </c>
      <c r="H22" s="7">
        <v>111</v>
      </c>
      <c r="I22">
        <f t="shared" si="1"/>
        <v>1.85</v>
      </c>
    </row>
    <row r="23" spans="2:9" hidden="1" x14ac:dyDescent="0.25">
      <c r="B23" s="6"/>
      <c r="C23" s="3">
        <v>42936</v>
      </c>
      <c r="E23" s="4">
        <v>0.29305555555555557</v>
      </c>
      <c r="F23" s="4">
        <v>0.625</v>
      </c>
      <c r="G23" s="4">
        <f t="shared" si="0"/>
        <v>0.33194444444444443</v>
      </c>
      <c r="H23" s="7">
        <v>442.8</v>
      </c>
      <c r="I23">
        <f t="shared" si="1"/>
        <v>7.38</v>
      </c>
    </row>
    <row r="24" spans="2:9" hidden="1" x14ac:dyDescent="0.25">
      <c r="B24" s="6"/>
      <c r="C24" s="3">
        <v>42936</v>
      </c>
      <c r="E24" s="4">
        <v>0.3263888888888889</v>
      </c>
      <c r="F24" s="4">
        <v>0.50694444444444442</v>
      </c>
      <c r="G24" s="4">
        <f t="shared" si="0"/>
        <v>0.18055555555555552</v>
      </c>
      <c r="H24" s="7">
        <v>192.6</v>
      </c>
      <c r="I24">
        <f t="shared" si="1"/>
        <v>3.21</v>
      </c>
    </row>
    <row r="25" spans="2:9" hidden="1" x14ac:dyDescent="0.25">
      <c r="B25" s="6"/>
      <c r="C25" s="3">
        <v>42936</v>
      </c>
      <c r="E25" s="4">
        <v>0.55555555555555558</v>
      </c>
      <c r="F25" s="4">
        <v>0.27569444444444446</v>
      </c>
      <c r="H25" s="7">
        <v>209</v>
      </c>
      <c r="I25">
        <f t="shared" si="1"/>
        <v>3.4833333333333334</v>
      </c>
    </row>
    <row r="26" spans="2:9" hidden="1" x14ac:dyDescent="0.25">
      <c r="B26" s="6"/>
      <c r="C26" s="3">
        <v>42936</v>
      </c>
      <c r="E26" s="4">
        <v>0.55902777777777779</v>
      </c>
      <c r="F26" s="4">
        <v>0.30833333333333335</v>
      </c>
      <c r="H26" s="7">
        <v>209</v>
      </c>
      <c r="I26">
        <f t="shared" si="1"/>
        <v>3.4833333333333334</v>
      </c>
    </row>
    <row r="27" spans="2:9" hidden="1" x14ac:dyDescent="0.25">
      <c r="C27" s="3">
        <v>42937</v>
      </c>
      <c r="E27" s="4">
        <v>0.30902777777777779</v>
      </c>
      <c r="F27" s="4">
        <v>0.45416666666666666</v>
      </c>
      <c r="G27" s="4">
        <f t="shared" si="0"/>
        <v>0.14513888888888887</v>
      </c>
      <c r="H27" s="7">
        <v>192.6</v>
      </c>
      <c r="I27">
        <f t="shared" si="1"/>
        <v>3.21</v>
      </c>
    </row>
    <row r="33" spans="7:11" x14ac:dyDescent="0.25">
      <c r="K33" s="5"/>
    </row>
    <row r="34" spans="7:11" x14ac:dyDescent="0.25">
      <c r="G34" s="4">
        <f>HOUR(H10)</f>
        <v>19</v>
      </c>
    </row>
  </sheetData>
  <autoFilter ref="B3:I27">
    <filterColumn colId="1">
      <filters>
        <dateGroupItem year="2017" month="7" day="18" dateTimeGrouping="day"/>
      </filters>
    </filterColumn>
  </autoFilter>
  <pageMargins left="0.7" right="0.7" top="0.75" bottom="0.75" header="0.3" footer="0.3"/>
  <pageSetup paperSize="9" orientation="portrait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3:L22"/>
  <sheetViews>
    <sheetView topLeftCell="A10" workbookViewId="0">
      <selection activeCell="K25" sqref="K25"/>
    </sheetView>
  </sheetViews>
  <sheetFormatPr baseColWidth="10" defaultRowHeight="15" x14ac:dyDescent="0.25"/>
  <cols>
    <col min="3" max="4" width="11.42578125" style="4"/>
  </cols>
  <sheetData>
    <row r="3" spans="4:12" x14ac:dyDescent="0.25">
      <c r="K3" s="4"/>
    </row>
    <row r="5" spans="4:12" x14ac:dyDescent="0.25">
      <c r="E5" s="4"/>
      <c r="F5" s="4"/>
      <c r="H5" s="4"/>
      <c r="K5" s="4"/>
    </row>
    <row r="6" spans="4:12" x14ac:dyDescent="0.25">
      <c r="E6" s="4"/>
      <c r="F6" s="4"/>
      <c r="H6" s="4"/>
    </row>
    <row r="8" spans="4:12" x14ac:dyDescent="0.25">
      <c r="H8" s="4"/>
      <c r="K8" s="4"/>
    </row>
    <row r="10" spans="4:12" x14ac:dyDescent="0.25">
      <c r="D10" s="4" t="s">
        <v>18</v>
      </c>
    </row>
    <row r="11" spans="4:12" x14ac:dyDescent="0.25">
      <c r="D11" s="4" t="s">
        <v>19</v>
      </c>
    </row>
    <row r="15" spans="4:12" x14ac:dyDescent="0.25">
      <c r="E15" s="9">
        <v>0.26527777777777778</v>
      </c>
      <c r="F15" s="9">
        <v>0.29305555555555557</v>
      </c>
      <c r="H15" s="9">
        <f>F17-E15-IF(E16-F15&lt;0,0,E16-F15)-IF(E17-F16&lt;0,0,E17-F16)</f>
        <v>0.35763888888888884</v>
      </c>
      <c r="J15" s="7">
        <f>H15*24</f>
        <v>8.5833333333333321</v>
      </c>
      <c r="L15" t="s">
        <v>21</v>
      </c>
    </row>
    <row r="16" spans="4:12" x14ac:dyDescent="0.25">
      <c r="E16" s="9">
        <v>0.36805555555555558</v>
      </c>
      <c r="F16" s="9">
        <v>0.58333333333333337</v>
      </c>
      <c r="L16">
        <f>SUM(J15/24)*100</f>
        <v>35.763888888888886</v>
      </c>
    </row>
    <row r="17" spans="5:8" x14ac:dyDescent="0.25">
      <c r="E17" s="9">
        <v>0.55694444444444446</v>
      </c>
      <c r="F17" s="9">
        <v>0.69791666666666663</v>
      </c>
    </row>
    <row r="19" spans="5:8" x14ac:dyDescent="0.25">
      <c r="E19" s="9">
        <v>0.26527777777777778</v>
      </c>
      <c r="F19" s="9">
        <v>0.29305555555555557</v>
      </c>
      <c r="H19" s="9">
        <f>F21-E19-IF(E20-F19&lt;0,0,E20-F19)-IF(E21-F20&lt;0,0,E21-F20)-IF(E22-F21&lt;0,0,E22-F21)</f>
        <v>0.35763888888888884</v>
      </c>
    </row>
    <row r="20" spans="5:8" x14ac:dyDescent="0.25">
      <c r="E20" s="9">
        <v>0.36805555555555558</v>
      </c>
      <c r="F20" s="9">
        <v>0.58333333333333337</v>
      </c>
    </row>
    <row r="21" spans="5:8" x14ac:dyDescent="0.25">
      <c r="E21" s="9">
        <v>0.55694444444444446</v>
      </c>
      <c r="F21" s="9">
        <v>0.69791666666666663</v>
      </c>
    </row>
    <row r="22" spans="5:8" x14ac:dyDescent="0.25">
      <c r="E22" s="9">
        <v>0.66666666666666663</v>
      </c>
      <c r="F22" s="9">
        <v>0.76597222222222217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B8"/>
  <sheetViews>
    <sheetView workbookViewId="0">
      <selection activeCell="A5" sqref="A5"/>
    </sheetView>
  </sheetViews>
  <sheetFormatPr baseColWidth="10" defaultRowHeight="15" x14ac:dyDescent="0.25"/>
  <cols>
    <col min="1" max="1" width="19" bestFit="1" customWidth="1"/>
    <col min="2" max="2" width="22" bestFit="1" customWidth="1"/>
  </cols>
  <sheetData>
    <row r="3" spans="1:2" x14ac:dyDescent="0.25">
      <c r="A3" s="15" t="s">
        <v>30</v>
      </c>
      <c r="B3" t="s">
        <v>36</v>
      </c>
    </row>
    <row r="4" spans="1:2" x14ac:dyDescent="0.25">
      <c r="A4" s="6" t="s">
        <v>32</v>
      </c>
      <c r="B4" s="17">
        <v>15</v>
      </c>
    </row>
    <row r="5" spans="1:2" x14ac:dyDescent="0.25">
      <c r="A5" s="16" t="s">
        <v>33</v>
      </c>
      <c r="B5" s="17">
        <v>10</v>
      </c>
    </row>
    <row r="6" spans="1:2" x14ac:dyDescent="0.25">
      <c r="A6" s="16" t="s">
        <v>34</v>
      </c>
      <c r="B6" s="17">
        <v>5</v>
      </c>
    </row>
    <row r="7" spans="1:2" x14ac:dyDescent="0.25">
      <c r="A7" s="6" t="s">
        <v>35</v>
      </c>
      <c r="B7" s="17">
        <v>6</v>
      </c>
    </row>
    <row r="8" spans="1:2" x14ac:dyDescent="0.25">
      <c r="A8" s="6" t="s">
        <v>31</v>
      </c>
      <c r="B8" s="17">
        <v>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3:N34"/>
  <sheetViews>
    <sheetView tabSelected="1" topLeftCell="A4" zoomScaleNormal="100" workbookViewId="0">
      <selection activeCell="F35" sqref="F35"/>
    </sheetView>
  </sheetViews>
  <sheetFormatPr baseColWidth="10" defaultRowHeight="15" x14ac:dyDescent="0.25"/>
  <cols>
    <col min="1" max="1" width="11.85546875" style="10" customWidth="1"/>
    <col min="2" max="2" width="11.42578125" style="10"/>
    <col min="3" max="3" width="11.42578125" style="11"/>
    <col min="4" max="4" width="16.85546875" style="11" customWidth="1"/>
    <col min="5" max="5" width="14.7109375" style="11" customWidth="1"/>
    <col min="6" max="6" width="16.140625" style="11" customWidth="1"/>
    <col min="7" max="7" width="14.140625" style="11" customWidth="1"/>
    <col min="8" max="8" width="18.28515625" style="10" customWidth="1"/>
    <col min="9" max="9" width="17.7109375" style="10" customWidth="1"/>
    <col min="10" max="10" width="16.85546875" style="10" customWidth="1"/>
    <col min="11" max="11" width="11.42578125" style="10"/>
  </cols>
  <sheetData>
    <row r="3" spans="1:11" x14ac:dyDescent="0.25">
      <c r="K3" s="11"/>
    </row>
    <row r="5" spans="1:11" x14ac:dyDescent="0.25">
      <c r="B5" s="14"/>
      <c r="H5" s="11"/>
      <c r="K5" s="11"/>
    </row>
    <row r="6" spans="1:11" x14ac:dyDescent="0.25">
      <c r="B6" s="14"/>
      <c r="H6" s="11"/>
    </row>
    <row r="8" spans="1:11" x14ac:dyDescent="0.25">
      <c r="A8" s="10" t="s">
        <v>12</v>
      </c>
      <c r="B8" s="10" t="s">
        <v>22</v>
      </c>
      <c r="C8" s="11" t="s">
        <v>23</v>
      </c>
      <c r="D8" s="11" t="s">
        <v>24</v>
      </c>
      <c r="E8" s="11" t="s">
        <v>25</v>
      </c>
      <c r="F8" s="11" t="s">
        <v>11</v>
      </c>
      <c r="G8" s="11" t="s">
        <v>26</v>
      </c>
      <c r="H8" s="10" t="s">
        <v>27</v>
      </c>
      <c r="I8" s="10" t="s">
        <v>28</v>
      </c>
      <c r="J8" s="10" t="s">
        <v>29</v>
      </c>
    </row>
    <row r="9" spans="1:11" x14ac:dyDescent="0.25">
      <c r="A9" s="12">
        <v>42963</v>
      </c>
      <c r="E9" s="11">
        <v>0.3430555555555555</v>
      </c>
      <c r="F9" s="11">
        <f t="shared" ref="F9:F29" si="0">SUM(G9-E9)</f>
        <v>6.5972222222222265E-2</v>
      </c>
      <c r="G9" s="11">
        <v>0.40902777777777777</v>
      </c>
      <c r="J9" s="13"/>
    </row>
    <row r="10" spans="1:11" x14ac:dyDescent="0.25">
      <c r="A10" s="12">
        <v>42963</v>
      </c>
      <c r="E10" s="11">
        <v>0.43263888888888885</v>
      </c>
      <c r="F10" s="11">
        <f t="shared" si="0"/>
        <v>0.1437500000000001</v>
      </c>
      <c r="G10" s="11">
        <v>0.57638888888888895</v>
      </c>
      <c r="K10" s="11">
        <f>IF(E10-G9&gt;0,E10-G9,0)</f>
        <v>2.3611111111111083E-2</v>
      </c>
    </row>
    <row r="11" spans="1:11" x14ac:dyDescent="0.25">
      <c r="A11" s="12">
        <v>42963</v>
      </c>
      <c r="E11" s="11">
        <v>0.48541666666666666</v>
      </c>
      <c r="F11" s="11">
        <f t="shared" si="0"/>
        <v>2.7777777777777679E-3</v>
      </c>
      <c r="G11" s="11">
        <v>0.48819444444444443</v>
      </c>
      <c r="K11" s="11">
        <f t="shared" ref="K11:K29" si="1">IF(E11-G10&gt;0,E11-G10,0)</f>
        <v>0</v>
      </c>
    </row>
    <row r="12" spans="1:11" x14ac:dyDescent="0.25">
      <c r="A12" s="12">
        <v>42963</v>
      </c>
      <c r="E12" s="11">
        <v>0.48958333333333331</v>
      </c>
      <c r="F12" s="11">
        <f t="shared" si="0"/>
        <v>0.11874999999999997</v>
      </c>
      <c r="G12" s="11">
        <v>0.60833333333333328</v>
      </c>
      <c r="K12" s="11">
        <f t="shared" si="1"/>
        <v>1.388888888888884E-3</v>
      </c>
    </row>
    <row r="13" spans="1:11" x14ac:dyDescent="0.25">
      <c r="A13" s="12">
        <v>42963</v>
      </c>
      <c r="E13" s="11">
        <v>0.51597222222222217</v>
      </c>
      <c r="F13" s="11">
        <f t="shared" si="0"/>
        <v>0.12013888888888902</v>
      </c>
      <c r="G13" s="11">
        <v>0.63611111111111118</v>
      </c>
      <c r="K13" s="11">
        <f t="shared" si="1"/>
        <v>0</v>
      </c>
    </row>
    <row r="14" spans="1:11" x14ac:dyDescent="0.25">
      <c r="A14" s="12">
        <v>42963</v>
      </c>
      <c r="E14" s="11">
        <v>0.56597222222222221</v>
      </c>
      <c r="F14" s="11">
        <f t="shared" si="0"/>
        <v>5.7638888888888906E-2</v>
      </c>
      <c r="G14" s="11">
        <v>0.62361111111111112</v>
      </c>
      <c r="K14" s="11">
        <f t="shared" si="1"/>
        <v>0</v>
      </c>
    </row>
    <row r="15" spans="1:11" x14ac:dyDescent="0.25">
      <c r="A15" s="12">
        <v>42963</v>
      </c>
      <c r="E15" s="11">
        <v>0.62222222222222223</v>
      </c>
      <c r="F15" s="11">
        <f t="shared" si="0"/>
        <v>0.18055555555555547</v>
      </c>
      <c r="G15" s="11">
        <v>0.8027777777777777</v>
      </c>
      <c r="K15" s="11">
        <f>IF(E15-G14&gt;0,E15-G14,0)</f>
        <v>0</v>
      </c>
    </row>
    <row r="16" spans="1:11" x14ac:dyDescent="0.25">
      <c r="A16" s="12">
        <v>42963</v>
      </c>
      <c r="E16" s="11">
        <v>0.69374999999999998</v>
      </c>
      <c r="F16" s="11">
        <f t="shared" si="0"/>
        <v>0.12916666666666665</v>
      </c>
      <c r="G16" s="11">
        <v>0.82291666666666663</v>
      </c>
      <c r="K16" s="11">
        <f t="shared" si="1"/>
        <v>0</v>
      </c>
    </row>
    <row r="17" spans="1:14" x14ac:dyDescent="0.25">
      <c r="A17" s="12">
        <v>42963</v>
      </c>
      <c r="E17" s="11">
        <v>0.72916666666666663</v>
      </c>
      <c r="F17" s="11">
        <f t="shared" si="0"/>
        <v>2.7777777777777679E-3</v>
      </c>
      <c r="G17" s="11">
        <v>0.7319444444444444</v>
      </c>
      <c r="K17" s="11">
        <f t="shared" si="1"/>
        <v>0</v>
      </c>
    </row>
    <row r="18" spans="1:14" x14ac:dyDescent="0.25">
      <c r="A18" s="12">
        <v>42963</v>
      </c>
      <c r="E18" s="11">
        <v>0.77569444444444446</v>
      </c>
      <c r="F18" s="11">
        <f t="shared" si="0"/>
        <v>8.0555555555555602E-2</v>
      </c>
      <c r="G18" s="11">
        <v>0.85625000000000007</v>
      </c>
      <c r="J18" s="11">
        <f>G18-E9-IF(E10-G9&gt;0,E10-G9,0)-IF(E11-G10&gt;0,E11-G10,0)-IF(E12-G11&gt;0,E12-G11,0)-IF(E13-G12&gt;0,E13-G12,0)-IF(E14-G13&gt;0,E14-G13,0)-IF(E15-G14&gt;0,E15-G14,0)-IF(E16-G15&gt;0,E16-G15,0)-IF(E17-G16&gt;0,E17-G16,0)-IF(E18-G17&gt;0,E18-G17,0)</f>
        <v>0.44444444444444448</v>
      </c>
      <c r="K18" s="11">
        <f>IF(E18-G17&gt;0,E18-G17,0)</f>
        <v>4.3750000000000067E-2</v>
      </c>
      <c r="L18" s="4">
        <f>G18-E9</f>
        <v>0.51319444444444451</v>
      </c>
      <c r="M18" s="4">
        <f>L18-K10-K11-K12-K13-K14-K15-K16-K17-K18</f>
        <v>0.44444444444444448</v>
      </c>
      <c r="N18" s="4"/>
    </row>
    <row r="19" spans="1:14" x14ac:dyDescent="0.25">
      <c r="A19" s="12">
        <v>42964</v>
      </c>
      <c r="E19" s="11">
        <v>0.25</v>
      </c>
      <c r="F19" s="11">
        <f t="shared" si="0"/>
        <v>4.3055555555555569E-2</v>
      </c>
      <c r="G19" s="11">
        <v>0.29305555555555557</v>
      </c>
      <c r="J19" s="11"/>
      <c r="K19" s="11"/>
      <c r="L19" s="4"/>
    </row>
    <row r="20" spans="1:14" x14ac:dyDescent="0.25">
      <c r="A20" s="12">
        <v>42964</v>
      </c>
      <c r="E20" s="11">
        <v>0.41666666666666669</v>
      </c>
      <c r="F20" s="11">
        <f t="shared" si="0"/>
        <v>0.16666666666666669</v>
      </c>
      <c r="G20" s="11">
        <v>0.58333333333333337</v>
      </c>
      <c r="J20" s="11"/>
      <c r="K20" s="11">
        <f>IF(E20-G19&gt;0,E20-G19,0)</f>
        <v>0.12361111111111112</v>
      </c>
      <c r="L20" s="4"/>
    </row>
    <row r="21" spans="1:14" x14ac:dyDescent="0.25">
      <c r="A21" s="12">
        <v>42964</v>
      </c>
      <c r="E21" s="11">
        <v>0.55694444444444446</v>
      </c>
      <c r="F21" s="11">
        <f t="shared" si="0"/>
        <v>7.8472222222222165E-2</v>
      </c>
      <c r="G21" s="11">
        <v>0.63541666666666663</v>
      </c>
      <c r="J21" s="11"/>
      <c r="K21" s="11">
        <f>IF(E21-G20&gt;0,E21-G20,0)</f>
        <v>0</v>
      </c>
      <c r="L21" s="4"/>
    </row>
    <row r="22" spans="1:14" x14ac:dyDescent="0.25">
      <c r="A22" s="12">
        <v>42964</v>
      </c>
      <c r="E22" s="11">
        <v>0.58333333333333337</v>
      </c>
      <c r="F22" s="11">
        <f t="shared" si="0"/>
        <v>9.5833333333333326E-2</v>
      </c>
      <c r="G22" s="11">
        <v>0.6791666666666667</v>
      </c>
      <c r="J22" s="11"/>
      <c r="K22" s="11">
        <f>IF(E22-G21&gt;0,E22-G21,0)</f>
        <v>0</v>
      </c>
      <c r="L22" s="4"/>
    </row>
    <row r="23" spans="1:14" x14ac:dyDescent="0.25">
      <c r="A23" s="12">
        <v>42964</v>
      </c>
      <c r="E23" s="11">
        <v>0.72916666666666663</v>
      </c>
      <c r="F23" s="11">
        <f t="shared" si="0"/>
        <v>0.10972222222222228</v>
      </c>
      <c r="G23" s="11">
        <v>0.83888888888888891</v>
      </c>
      <c r="J23" s="11">
        <f>G23-E19-IF(E20-G19&gt;0,E20-G19,0)-IF(E21-G20&gt;0,E21-G20,0)-IF(E22-G21&gt;0,E22-G21,0)-IF(E23-G22&gt;0,E23-G22,0)</f>
        <v>0.41527777777777786</v>
      </c>
      <c r="K23" s="11">
        <f>IF(E23-G22&gt;0,E23-G22,0)</f>
        <v>4.9999999999999933E-2</v>
      </c>
      <c r="L23" s="4">
        <f>G23-E19</f>
        <v>0.58888888888888891</v>
      </c>
      <c r="M23" s="4">
        <f>L23-K20-K21-K22-K23</f>
        <v>0.41527777777777786</v>
      </c>
    </row>
    <row r="24" spans="1:14" x14ac:dyDescent="0.25">
      <c r="A24" s="12">
        <v>42986</v>
      </c>
      <c r="E24" s="11">
        <v>0.3430555555555555</v>
      </c>
      <c r="F24" s="11">
        <f t="shared" si="0"/>
        <v>6.5972222222222265E-2</v>
      </c>
      <c r="G24" s="11">
        <v>0.40902777777777777</v>
      </c>
      <c r="K24" s="11"/>
    </row>
    <row r="25" spans="1:14" x14ac:dyDescent="0.25">
      <c r="A25" s="12">
        <v>42986</v>
      </c>
      <c r="E25" s="11">
        <v>0.43263888888888885</v>
      </c>
      <c r="F25" s="11">
        <f t="shared" si="0"/>
        <v>0.1437500000000001</v>
      </c>
      <c r="G25" s="11">
        <v>0.57638888888888895</v>
      </c>
      <c r="K25" s="11">
        <f t="shared" si="1"/>
        <v>2.3611111111111083E-2</v>
      </c>
    </row>
    <row r="26" spans="1:14" x14ac:dyDescent="0.25">
      <c r="A26" s="12">
        <v>42986</v>
      </c>
      <c r="E26" s="11">
        <v>0.48541666666666666</v>
      </c>
      <c r="F26" s="11">
        <f t="shared" si="0"/>
        <v>2.7777777777777679E-3</v>
      </c>
      <c r="G26" s="11">
        <v>0.48819444444444443</v>
      </c>
      <c r="K26" s="11">
        <f t="shared" si="1"/>
        <v>0</v>
      </c>
    </row>
    <row r="27" spans="1:14" x14ac:dyDescent="0.25">
      <c r="A27" s="12">
        <v>42986</v>
      </c>
      <c r="E27" s="11">
        <v>0.48958333333333331</v>
      </c>
      <c r="F27" s="11">
        <f t="shared" si="0"/>
        <v>0.11874999999999997</v>
      </c>
      <c r="G27" s="11">
        <v>0.60833333333333328</v>
      </c>
      <c r="K27" s="11">
        <f t="shared" si="1"/>
        <v>1.388888888888884E-3</v>
      </c>
    </row>
    <row r="28" spans="1:14" x14ac:dyDescent="0.25">
      <c r="A28" s="12">
        <v>42986</v>
      </c>
      <c r="E28" s="11">
        <v>0.55694444444444446</v>
      </c>
      <c r="F28" s="11">
        <f t="shared" si="0"/>
        <v>7.8472222222222165E-2</v>
      </c>
      <c r="G28" s="11">
        <v>0.63541666666666663</v>
      </c>
      <c r="K28" s="11">
        <f t="shared" si="1"/>
        <v>0</v>
      </c>
    </row>
    <row r="29" spans="1:14" x14ac:dyDescent="0.25">
      <c r="A29" s="12">
        <v>42986</v>
      </c>
      <c r="E29" s="11">
        <v>0.58333333333333337</v>
      </c>
      <c r="F29" s="11">
        <f t="shared" si="0"/>
        <v>9.5833333333333326E-2</v>
      </c>
      <c r="G29" s="11">
        <v>0.6791666666666667</v>
      </c>
      <c r="J29" s="11">
        <f>G29-E24-IF(E25-G24&gt;0,E25-G24,0)-IF(E26-G25&gt;0,E26-G25,0)-IF(E27-G26&gt;0,E27-G26,0)-IF(E28-G27&gt;0,E28-G27,0)-IF(E29-G28&gt;0,E29-G28,0)</f>
        <v>0.31111111111111123</v>
      </c>
      <c r="K29" s="11">
        <f t="shared" si="1"/>
        <v>0</v>
      </c>
      <c r="L29" s="4">
        <f>G29-E24</f>
        <v>0.33611111111111119</v>
      </c>
      <c r="M29" s="4">
        <f>L29-K25-K26-K27-K28-K29</f>
        <v>0.31111111111111123</v>
      </c>
    </row>
    <row r="30" spans="1:14" x14ac:dyDescent="0.25">
      <c r="J30" s="11"/>
    </row>
    <row r="32" spans="1:14" x14ac:dyDescent="0.25">
      <c r="F32" s="11">
        <f>MIN(E9:E29)</f>
        <v>0.25</v>
      </c>
    </row>
    <row r="33" spans="6:6" x14ac:dyDescent="0.25">
      <c r="F33" s="11">
        <f>MAX(G9:G29)</f>
        <v>0.85625000000000007</v>
      </c>
    </row>
    <row r="34" spans="6:6" x14ac:dyDescent="0.25">
      <c r="F34" s="11">
        <f>F33-F32</f>
        <v>0.60625000000000007</v>
      </c>
    </row>
  </sheetData>
  <autoFilter ref="A8:J29"/>
  <conditionalFormatting sqref="J18:J23">
    <cfRule type="dataBar" priority="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{8A6D8577-D8E4-4E05-B06A-7F74382629CD}</x14:id>
        </ext>
      </extLst>
    </cfRule>
  </conditionalFormatting>
  <conditionalFormatting sqref="A9:A29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29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{8FF639AD-B3FC-4329-B89F-94B932A19FB4}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A6D8577-D8E4-4E05-B06A-7F74382629C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J18:J23</xm:sqref>
        </x14:conditionalFormatting>
        <x14:conditionalFormatting xmlns:xm="http://schemas.microsoft.com/office/excel/2006/main">
          <x14:cfRule type="dataBar" id="{8FF639AD-B3FC-4329-B89F-94B932A19FB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J29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C3:L22"/>
  <sheetViews>
    <sheetView topLeftCell="A10" workbookViewId="0">
      <selection activeCell="E15" sqref="E15:F17"/>
    </sheetView>
  </sheetViews>
  <sheetFormatPr baseColWidth="10" defaultRowHeight="15" x14ac:dyDescent="0.25"/>
  <cols>
    <col min="3" max="4" width="11.42578125" style="4"/>
  </cols>
  <sheetData>
    <row r="3" spans="4:12" x14ac:dyDescent="0.25">
      <c r="K3" s="4"/>
    </row>
    <row r="5" spans="4:12" x14ac:dyDescent="0.25">
      <c r="E5" s="4"/>
      <c r="F5" s="4"/>
      <c r="H5" s="4"/>
      <c r="K5" s="4"/>
    </row>
    <row r="6" spans="4:12" x14ac:dyDescent="0.25">
      <c r="E6" s="4"/>
      <c r="F6" s="4"/>
      <c r="H6" s="4"/>
    </row>
    <row r="8" spans="4:12" x14ac:dyDescent="0.25">
      <c r="H8" s="4"/>
      <c r="K8" s="4"/>
    </row>
    <row r="10" spans="4:12" x14ac:dyDescent="0.25">
      <c r="D10" s="4" t="s">
        <v>18</v>
      </c>
    </row>
    <row r="11" spans="4:12" x14ac:dyDescent="0.25">
      <c r="D11" s="4" t="s">
        <v>19</v>
      </c>
    </row>
    <row r="15" spans="4:12" x14ac:dyDescent="0.25">
      <c r="E15" s="9">
        <v>0.25</v>
      </c>
      <c r="F15" s="9">
        <v>0.29305555555555557</v>
      </c>
      <c r="H15" s="9">
        <f>F17-E15-IF(E16-F15&lt;0,0,E16-F15)-IF(E17-F16&lt;0,0,E17-F16)</f>
        <v>0.58472222222222225</v>
      </c>
      <c r="J15" s="7">
        <f>H15*24</f>
        <v>14.033333333333335</v>
      </c>
      <c r="L15" t="s">
        <v>21</v>
      </c>
    </row>
    <row r="16" spans="4:12" x14ac:dyDescent="0.25">
      <c r="E16" s="9">
        <v>0.41666666666666669</v>
      </c>
      <c r="F16" s="9">
        <v>0.58333333333333337</v>
      </c>
      <c r="L16">
        <f>SUM(J15/24)*100</f>
        <v>58.472222222222229</v>
      </c>
    </row>
    <row r="17" spans="5:8" x14ac:dyDescent="0.25">
      <c r="E17" s="9">
        <v>0.55694444444444446</v>
      </c>
      <c r="F17" s="9">
        <v>0.95833333333333337</v>
      </c>
    </row>
    <row r="19" spans="5:8" x14ac:dyDescent="0.25">
      <c r="E19" s="9"/>
      <c r="F19" s="9"/>
      <c r="H19" s="9"/>
    </row>
    <row r="20" spans="5:8" x14ac:dyDescent="0.25">
      <c r="E20" s="9"/>
      <c r="F20" s="9"/>
    </row>
    <row r="21" spans="5:8" x14ac:dyDescent="0.25">
      <c r="E21" s="9"/>
      <c r="F21" s="9"/>
    </row>
    <row r="22" spans="5:8" x14ac:dyDescent="0.25">
      <c r="E22" s="9"/>
      <c r="F22" s="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C3:D26"/>
  <sheetViews>
    <sheetView workbookViewId="0">
      <selection activeCell="F12" sqref="F12"/>
    </sheetView>
  </sheetViews>
  <sheetFormatPr baseColWidth="10" defaultRowHeight="15" x14ac:dyDescent="0.25"/>
  <sheetData>
    <row r="3" spans="3:4" x14ac:dyDescent="0.25">
      <c r="C3" t="s">
        <v>0</v>
      </c>
      <c r="D3" t="s">
        <v>1</v>
      </c>
    </row>
    <row r="4" spans="3:4" x14ac:dyDescent="0.25">
      <c r="C4" t="e">
        <f>'Machine A'!#REF!</f>
        <v>#REF!</v>
      </c>
      <c r="D4">
        <f>'Machine B'!L16</f>
        <v>58.472222222222229</v>
      </c>
    </row>
    <row r="5" spans="3:4" x14ac:dyDescent="0.25">
      <c r="C5" t="e">
        <f>'Machine A'!#REF!</f>
        <v>#REF!</v>
      </c>
      <c r="D5">
        <f>'Machine B'!L17</f>
        <v>0</v>
      </c>
    </row>
    <row r="6" spans="3:4" x14ac:dyDescent="0.25">
      <c r="C6" t="e">
        <f>'Machine A'!#REF!</f>
        <v>#REF!</v>
      </c>
      <c r="D6">
        <f>'Machine B'!L18</f>
        <v>0</v>
      </c>
    </row>
    <row r="7" spans="3:4" x14ac:dyDescent="0.25">
      <c r="C7" t="e">
        <f>'Machine A'!#REF!</f>
        <v>#REF!</v>
      </c>
      <c r="D7">
        <f>'Machine B'!L19</f>
        <v>0</v>
      </c>
    </row>
    <row r="8" spans="3:4" x14ac:dyDescent="0.25">
      <c r="C8" t="e">
        <f>'Machine A'!#REF!</f>
        <v>#REF!</v>
      </c>
      <c r="D8">
        <f>'Machine B'!L20</f>
        <v>0</v>
      </c>
    </row>
    <row r="9" spans="3:4" x14ac:dyDescent="0.25">
      <c r="C9" t="e">
        <f>'Machine A'!#REF!</f>
        <v>#REF!</v>
      </c>
      <c r="D9">
        <f>'Machine B'!L21</f>
        <v>0</v>
      </c>
    </row>
    <row r="10" spans="3:4" x14ac:dyDescent="0.25">
      <c r="C10" t="e">
        <f>'Machine A'!#REF!</f>
        <v>#REF!</v>
      </c>
      <c r="D10">
        <f>'Machine B'!L22</f>
        <v>0</v>
      </c>
    </row>
    <row r="11" spans="3:4" x14ac:dyDescent="0.25">
      <c r="C11" t="e">
        <f>'Machine A'!#REF!</f>
        <v>#REF!</v>
      </c>
      <c r="D11">
        <f>'Machine B'!L23</f>
        <v>0</v>
      </c>
    </row>
    <row r="12" spans="3:4" x14ac:dyDescent="0.25">
      <c r="C12" t="e">
        <f>'Machine A'!#REF!</f>
        <v>#REF!</v>
      </c>
      <c r="D12">
        <f>'Machine B'!L24</f>
        <v>0</v>
      </c>
    </row>
    <row r="13" spans="3:4" x14ac:dyDescent="0.25">
      <c r="C13" t="e">
        <f>'Machine A'!#REF!</f>
        <v>#REF!</v>
      </c>
      <c r="D13">
        <f>'Machine B'!L25</f>
        <v>0</v>
      </c>
    </row>
    <row r="14" spans="3:4" x14ac:dyDescent="0.25">
      <c r="C14" t="e">
        <f>'Machine A'!#REF!</f>
        <v>#REF!</v>
      </c>
      <c r="D14">
        <f>'Machine B'!L26</f>
        <v>0</v>
      </c>
    </row>
    <row r="15" spans="3:4" x14ac:dyDescent="0.25">
      <c r="C15" t="e">
        <f>'Machine A'!#REF!</f>
        <v>#REF!</v>
      </c>
      <c r="D15">
        <f>'Machine B'!L27</f>
        <v>0</v>
      </c>
    </row>
    <row r="16" spans="3:4" x14ac:dyDescent="0.25">
      <c r="C16" t="e">
        <f>'Machine A'!#REF!</f>
        <v>#REF!</v>
      </c>
      <c r="D16">
        <f>'Machine B'!L28</f>
        <v>0</v>
      </c>
    </row>
    <row r="17" spans="3:4" x14ac:dyDescent="0.25">
      <c r="C17" t="e">
        <f>'Machine A'!#REF!</f>
        <v>#REF!</v>
      </c>
      <c r="D17">
        <f>'Machine B'!L29</f>
        <v>0</v>
      </c>
    </row>
    <row r="18" spans="3:4" x14ac:dyDescent="0.25">
      <c r="C18" t="e">
        <f>'Machine A'!#REF!</f>
        <v>#REF!</v>
      </c>
      <c r="D18">
        <f>'Machine B'!L30</f>
        <v>0</v>
      </c>
    </row>
    <row r="19" spans="3:4" x14ac:dyDescent="0.25">
      <c r="C19" t="e">
        <f>'Machine A'!#REF!</f>
        <v>#REF!</v>
      </c>
      <c r="D19">
        <f>'Machine B'!L31</f>
        <v>0</v>
      </c>
    </row>
    <row r="20" spans="3:4" x14ac:dyDescent="0.25">
      <c r="C20" t="e">
        <f>'Machine A'!#REF!</f>
        <v>#REF!</v>
      </c>
      <c r="D20">
        <f>'Machine B'!L32</f>
        <v>0</v>
      </c>
    </row>
    <row r="21" spans="3:4" x14ac:dyDescent="0.25">
      <c r="C21" t="e">
        <f>'Machine A'!#REF!</f>
        <v>#REF!</v>
      </c>
      <c r="D21">
        <f>'Machine B'!L33</f>
        <v>0</v>
      </c>
    </row>
    <row r="22" spans="3:4" x14ac:dyDescent="0.25">
      <c r="C22" t="e">
        <f>'Machine A'!#REF!</f>
        <v>#REF!</v>
      </c>
      <c r="D22">
        <f>'Machine B'!L34</f>
        <v>0</v>
      </c>
    </row>
    <row r="23" spans="3:4" x14ac:dyDescent="0.25">
      <c r="C23" t="e">
        <f>'Machine A'!#REF!</f>
        <v>#REF!</v>
      </c>
      <c r="D23">
        <f>'Machine B'!L35</f>
        <v>0</v>
      </c>
    </row>
    <row r="24" spans="3:4" x14ac:dyDescent="0.25">
      <c r="C24" t="e">
        <f>'Machine A'!#REF!</f>
        <v>#REF!</v>
      </c>
      <c r="D24">
        <f>'Machine B'!L36</f>
        <v>0</v>
      </c>
    </row>
    <row r="25" spans="3:4" x14ac:dyDescent="0.25">
      <c r="C25" t="e">
        <f>'Machine A'!#REF!</f>
        <v>#REF!</v>
      </c>
      <c r="D25">
        <f>'Machine B'!L37</f>
        <v>0</v>
      </c>
    </row>
    <row r="26" spans="3:4" x14ac:dyDescent="0.25">
      <c r="C26" t="e">
        <f>'Machine A'!#REF!</f>
        <v>#REF!</v>
      </c>
      <c r="D26">
        <f>'Machine B'!L38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Donnée</vt:lpstr>
      <vt:lpstr>CT1</vt:lpstr>
      <vt:lpstr>Feuil1</vt:lpstr>
      <vt:lpstr>xxxx</vt:lpstr>
      <vt:lpstr>Feuil3</vt:lpstr>
      <vt:lpstr>Feuil2</vt:lpstr>
      <vt:lpstr>Machine A</vt:lpstr>
      <vt:lpstr>Machine B</vt:lpstr>
      <vt:lpstr>Feuil5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David.Steinmann</dc:creator>
  <cp:lastModifiedBy>Archimed-Eval</cp:lastModifiedBy>
  <cp:lastPrinted>2017-08-10T13:06:52Z</cp:lastPrinted>
  <dcterms:created xsi:type="dcterms:W3CDTF">2017-08-10T11:34:46Z</dcterms:created>
  <dcterms:modified xsi:type="dcterms:W3CDTF">2017-08-21T09:50:21Z</dcterms:modified>
</cp:coreProperties>
</file>