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7800" activeTab="2"/>
  </bookViews>
  <sheets>
    <sheet name="2017 TS" sheetId="4" r:id="rId1"/>
    <sheet name="2017 BN" sheetId="6" r:id="rId2"/>
    <sheet name="2017 TH" sheetId="7" r:id="rId3"/>
    <sheet name="2017 NL" sheetId="8" r:id="rId4"/>
    <sheet name="Courbe évolution cumul" sheetId="5" r:id="rId5"/>
  </sheets>
  <definedNames>
    <definedName name="_xlnm.Print_Area" localSheetId="1">'2017 BN'!$A$1:$AV$36</definedName>
    <definedName name="_xlnm.Print_Area" localSheetId="3">'2017 NL'!$A$1:$AV$36</definedName>
    <definedName name="_xlnm.Print_Area" localSheetId="2">'2017 TH'!$A$1:$AV$36</definedName>
    <definedName name="_xlnm.Print_Area" localSheetId="0">'2017 TS'!$A$1:$AU$36</definedName>
  </definedNames>
  <calcPr calcId="145621"/>
</workbook>
</file>

<file path=xl/calcChain.xml><?xml version="1.0" encoding="utf-8"?>
<calcChain xmlns="http://schemas.openxmlformats.org/spreadsheetml/2006/main">
  <c r="AS11" i="4" l="1"/>
  <c r="AO10" i="4"/>
  <c r="Q9" i="5" l="1"/>
  <c r="P9" i="5"/>
  <c r="O9" i="5"/>
  <c r="N9" i="5"/>
  <c r="M9" i="5"/>
  <c r="L9" i="5"/>
  <c r="K9" i="5"/>
  <c r="J9" i="5"/>
  <c r="I9" i="5"/>
  <c r="H9" i="5"/>
  <c r="AP10" i="6"/>
  <c r="AR10" i="4" l="1"/>
  <c r="AS10" i="4" s="1"/>
  <c r="AT9" i="8"/>
  <c r="AT9" i="7"/>
  <c r="AT9" i="6"/>
  <c r="AT11" i="6"/>
  <c r="AS9" i="4"/>
  <c r="AP10" i="8"/>
  <c r="AN10" i="7"/>
  <c r="AP10" i="7"/>
  <c r="AT10" i="7" s="1"/>
  <c r="AS10" i="8"/>
  <c r="AS10" i="7"/>
  <c r="AS10" i="6"/>
  <c r="AT10" i="6" s="1"/>
  <c r="AP10" i="4"/>
  <c r="AT10" i="8" l="1"/>
  <c r="AU10" i="8" s="1"/>
  <c r="W10" i="8"/>
  <c r="AT20" i="8"/>
  <c r="AU20" i="8" s="1"/>
  <c r="AR20" i="8"/>
  <c r="AQ20" i="8"/>
  <c r="AN20" i="8"/>
  <c r="AM20" i="8"/>
  <c r="AF20" i="8"/>
  <c r="AE20" i="8"/>
  <c r="X20" i="8"/>
  <c r="W20" i="8"/>
  <c r="AT19" i="8"/>
  <c r="AU19" i="8" s="1"/>
  <c r="AR19" i="8"/>
  <c r="AQ19" i="8"/>
  <c r="AN19" i="8"/>
  <c r="AM19" i="8"/>
  <c r="AF19" i="8"/>
  <c r="AE19" i="8"/>
  <c r="X19" i="8"/>
  <c r="W19" i="8"/>
  <c r="AT18" i="8"/>
  <c r="AU18" i="8" s="1"/>
  <c r="AR18" i="8"/>
  <c r="AQ18" i="8"/>
  <c r="AN18" i="8"/>
  <c r="AM18" i="8"/>
  <c r="AF18" i="8"/>
  <c r="AE18" i="8"/>
  <c r="X18" i="8"/>
  <c r="W18" i="8"/>
  <c r="AR17" i="8"/>
  <c r="AR16" i="8"/>
  <c r="AT15" i="8"/>
  <c r="AU15" i="8" s="1"/>
  <c r="AR15" i="8"/>
  <c r="AQ15" i="8"/>
  <c r="AN15" i="8"/>
  <c r="AM15" i="8"/>
  <c r="AF15" i="8"/>
  <c r="AE15" i="8"/>
  <c r="X15" i="8"/>
  <c r="W15" i="8"/>
  <c r="AT14" i="8"/>
  <c r="AU14" i="8" s="1"/>
  <c r="AR14" i="8"/>
  <c r="AQ14" i="8"/>
  <c r="AN14" i="8"/>
  <c r="AM14" i="8"/>
  <c r="AF14" i="8"/>
  <c r="AE14" i="8"/>
  <c r="X14" i="8"/>
  <c r="W14" i="8"/>
  <c r="AT13" i="8"/>
  <c r="AU13" i="8" s="1"/>
  <c r="AR13" i="8"/>
  <c r="AQ13" i="8"/>
  <c r="AN13" i="8"/>
  <c r="AM13" i="8"/>
  <c r="AF13" i="8"/>
  <c r="AE13" i="8"/>
  <c r="X13" i="8"/>
  <c r="W13" i="8"/>
  <c r="AT12" i="8"/>
  <c r="AU12" i="8" s="1"/>
  <c r="AR12" i="8"/>
  <c r="AQ12" i="8"/>
  <c r="AN12" i="8"/>
  <c r="AM12" i="8"/>
  <c r="AF12" i="8"/>
  <c r="AE12" i="8"/>
  <c r="X12" i="8"/>
  <c r="W12" i="8"/>
  <c r="AR11" i="8"/>
  <c r="AU9" i="8" s="1"/>
  <c r="AN10" i="8"/>
  <c r="AM10" i="8"/>
  <c r="AF10" i="8"/>
  <c r="AE10" i="8"/>
  <c r="AR9" i="8"/>
  <c r="AQ9" i="8"/>
  <c r="AN9" i="8"/>
  <c r="AM9" i="8"/>
  <c r="AF9" i="8"/>
  <c r="AE9" i="8"/>
  <c r="X9" i="8"/>
  <c r="W9" i="8"/>
  <c r="AT20" i="7"/>
  <c r="AU20" i="7" s="1"/>
  <c r="AR20" i="7"/>
  <c r="AQ20" i="7"/>
  <c r="AN20" i="7"/>
  <c r="AM20" i="7"/>
  <c r="AF20" i="7"/>
  <c r="AE20" i="7"/>
  <c r="X20" i="7"/>
  <c r="W20" i="7"/>
  <c r="AT19" i="7"/>
  <c r="AU19" i="7" s="1"/>
  <c r="AR19" i="7"/>
  <c r="AQ19" i="7"/>
  <c r="AN19" i="7"/>
  <c r="AM19" i="7"/>
  <c r="AF19" i="7"/>
  <c r="AE19" i="7"/>
  <c r="X19" i="7"/>
  <c r="W19" i="7"/>
  <c r="AT18" i="7"/>
  <c r="AU18" i="7" s="1"/>
  <c r="AR18" i="7"/>
  <c r="AQ18" i="7"/>
  <c r="AN18" i="7"/>
  <c r="AM18" i="7"/>
  <c r="AF18" i="7"/>
  <c r="AE18" i="7"/>
  <c r="X18" i="7"/>
  <c r="W18" i="7"/>
  <c r="AR17" i="7"/>
  <c r="AR16" i="7"/>
  <c r="AT15" i="7"/>
  <c r="AU15" i="7" s="1"/>
  <c r="AR15" i="7"/>
  <c r="AQ15" i="7"/>
  <c r="AN15" i="7"/>
  <c r="AM15" i="7"/>
  <c r="AF15" i="7"/>
  <c r="AE15" i="7"/>
  <c r="X15" i="7"/>
  <c r="W15" i="7"/>
  <c r="AT14" i="7"/>
  <c r="AU14" i="7" s="1"/>
  <c r="AR14" i="7"/>
  <c r="AQ14" i="7"/>
  <c r="AN14" i="7"/>
  <c r="AM14" i="7"/>
  <c r="AF14" i="7"/>
  <c r="AE14" i="7"/>
  <c r="X14" i="7"/>
  <c r="W14" i="7"/>
  <c r="AT13" i="7"/>
  <c r="AU13" i="7" s="1"/>
  <c r="AR13" i="7"/>
  <c r="AQ13" i="7"/>
  <c r="AN13" i="7"/>
  <c r="AM13" i="7"/>
  <c r="AF13" i="7"/>
  <c r="AE13" i="7"/>
  <c r="X13" i="7"/>
  <c r="W13" i="7"/>
  <c r="AT12" i="7"/>
  <c r="AU12" i="7" s="1"/>
  <c r="AR12" i="7"/>
  <c r="AQ12" i="7"/>
  <c r="AN12" i="7"/>
  <c r="AM12" i="7"/>
  <c r="AF12" i="7"/>
  <c r="AE12" i="7"/>
  <c r="X12" i="7"/>
  <c r="W12" i="7"/>
  <c r="AT11" i="7"/>
  <c r="AU11" i="7" s="1"/>
  <c r="AR11" i="7"/>
  <c r="AQ11" i="7"/>
  <c r="AN11" i="7"/>
  <c r="AM11" i="7"/>
  <c r="AF11" i="7"/>
  <c r="AE11" i="7"/>
  <c r="X11" i="7"/>
  <c r="W11" i="7"/>
  <c r="AF10" i="7"/>
  <c r="X10" i="7"/>
  <c r="AU9" i="7"/>
  <c r="AR9" i="7"/>
  <c r="AQ9" i="7"/>
  <c r="AN9" i="7"/>
  <c r="AM9" i="7"/>
  <c r="AF9" i="7"/>
  <c r="AE9" i="7"/>
  <c r="X9" i="7"/>
  <c r="W9" i="7"/>
  <c r="AL22" i="8" l="1"/>
  <c r="AL23" i="8" s="1"/>
  <c r="AD22" i="8"/>
  <c r="AD23" i="8" s="1"/>
  <c r="AU22" i="8"/>
  <c r="AU23" i="8" s="1"/>
  <c r="X10" i="8"/>
  <c r="V22" i="8" s="1"/>
  <c r="V23" i="8" s="1"/>
  <c r="AQ10" i="8"/>
  <c r="AR10" i="8"/>
  <c r="V22" i="7"/>
  <c r="V23" i="7" s="1"/>
  <c r="W10" i="7"/>
  <c r="AD22" i="7"/>
  <c r="AD23" i="7" s="1"/>
  <c r="AQ10" i="7"/>
  <c r="AU10" i="7"/>
  <c r="AU22" i="7" s="1"/>
  <c r="AU23" i="7" s="1"/>
  <c r="AR10" i="7"/>
  <c r="AL22" i="7"/>
  <c r="AM10" i="7"/>
  <c r="AE10" i="7"/>
  <c r="AM22" i="8" l="1"/>
  <c r="AM23" i="8"/>
  <c r="AE23" i="8"/>
  <c r="D2" i="8"/>
  <c r="D3" i="8"/>
  <c r="AE22" i="8"/>
  <c r="AE23" i="7"/>
  <c r="AE22" i="7"/>
  <c r="D3" i="7"/>
  <c r="D2" i="7"/>
  <c r="AM22" i="7"/>
  <c r="AL23" i="7"/>
  <c r="AM23" i="7" s="1"/>
  <c r="AT20" i="6" l="1"/>
  <c r="AU20" i="6" s="1"/>
  <c r="AR20" i="6"/>
  <c r="AQ20" i="6"/>
  <c r="AN20" i="6"/>
  <c r="AM20" i="6"/>
  <c r="AF20" i="6"/>
  <c r="AE20" i="6"/>
  <c r="X20" i="6"/>
  <c r="W20" i="6"/>
  <c r="AT19" i="6"/>
  <c r="AU19" i="6" s="1"/>
  <c r="AR19" i="6"/>
  <c r="AQ19" i="6"/>
  <c r="AN19" i="6"/>
  <c r="AM19" i="6"/>
  <c r="AF19" i="6"/>
  <c r="AE19" i="6"/>
  <c r="X19" i="6"/>
  <c r="W19" i="6"/>
  <c r="AT18" i="6"/>
  <c r="AU18" i="6" s="1"/>
  <c r="AR18" i="6"/>
  <c r="AQ18" i="6"/>
  <c r="AN18" i="6"/>
  <c r="AM18" i="6"/>
  <c r="AF18" i="6"/>
  <c r="AE18" i="6"/>
  <c r="X18" i="6"/>
  <c r="W18" i="6"/>
  <c r="AT17" i="6"/>
  <c r="AU17" i="6" s="1"/>
  <c r="AR17" i="6"/>
  <c r="AQ17" i="6"/>
  <c r="AN17" i="6"/>
  <c r="AM17" i="6"/>
  <c r="AF17" i="6"/>
  <c r="AE17" i="6"/>
  <c r="X17" i="6"/>
  <c r="W17" i="6"/>
  <c r="AT16" i="6"/>
  <c r="AU16" i="6" s="1"/>
  <c r="AR16" i="6"/>
  <c r="AQ16" i="6"/>
  <c r="AN16" i="6"/>
  <c r="AM16" i="6"/>
  <c r="AF16" i="6"/>
  <c r="AE16" i="6"/>
  <c r="X16" i="6"/>
  <c r="W16" i="6"/>
  <c r="AT15" i="6"/>
  <c r="AU15" i="6" s="1"/>
  <c r="AR15" i="6"/>
  <c r="AQ15" i="6"/>
  <c r="AN15" i="6"/>
  <c r="AM15" i="6"/>
  <c r="AF15" i="6"/>
  <c r="AE15" i="6"/>
  <c r="X15" i="6"/>
  <c r="W15" i="6"/>
  <c r="AT14" i="6"/>
  <c r="AU14" i="6" s="1"/>
  <c r="AR14" i="6"/>
  <c r="AQ14" i="6"/>
  <c r="AN14" i="6"/>
  <c r="AM14" i="6"/>
  <c r="AF14" i="6"/>
  <c r="AE14" i="6"/>
  <c r="X14" i="6"/>
  <c r="W14" i="6"/>
  <c r="AT13" i="6"/>
  <c r="AU13" i="6" s="1"/>
  <c r="AR13" i="6"/>
  <c r="AQ13" i="6"/>
  <c r="AN13" i="6"/>
  <c r="AM13" i="6"/>
  <c r="AF13" i="6"/>
  <c r="AE13" i="6"/>
  <c r="X13" i="6"/>
  <c r="W13" i="6"/>
  <c r="AT12" i="6"/>
  <c r="AU12" i="6" s="1"/>
  <c r="AR12" i="6"/>
  <c r="AQ12" i="6"/>
  <c r="AN12" i="6"/>
  <c r="AM12" i="6"/>
  <c r="AF12" i="6"/>
  <c r="AE12" i="6"/>
  <c r="X12" i="6"/>
  <c r="W12" i="6"/>
  <c r="AU11" i="6"/>
  <c r="AR11" i="6"/>
  <c r="AU9" i="6" s="1"/>
  <c r="AN11" i="6"/>
  <c r="AM11" i="6"/>
  <c r="AF11" i="6"/>
  <c r="AE11" i="6"/>
  <c r="X11" i="6"/>
  <c r="AQ11" i="6"/>
  <c r="AF10" i="6"/>
  <c r="W10" i="6"/>
  <c r="AR9" i="6"/>
  <c r="AQ9" i="6"/>
  <c r="AN9" i="6"/>
  <c r="AM9" i="6"/>
  <c r="AF9" i="6"/>
  <c r="AE9" i="6"/>
  <c r="X9" i="6"/>
  <c r="V22" i="6" s="1"/>
  <c r="W9" i="6"/>
  <c r="AR10" i="6" l="1"/>
  <c r="X10" i="6"/>
  <c r="V23" i="6" s="1"/>
  <c r="AD22" i="6"/>
  <c r="AU10" i="6"/>
  <c r="AU22" i="6" s="1"/>
  <c r="AU23" i="6" s="1"/>
  <c r="AM10" i="6"/>
  <c r="W11" i="6"/>
  <c r="AE10" i="6"/>
  <c r="AN10" i="6"/>
  <c r="AL22" i="6" s="1"/>
  <c r="V10" i="4"/>
  <c r="AQ10" i="6" l="1"/>
  <c r="AE22" i="6"/>
  <c r="AD23" i="6"/>
  <c r="AE23" i="6" s="1"/>
  <c r="D3" i="6"/>
  <c r="D2" i="6"/>
  <c r="AL23" i="6"/>
  <c r="AM22" i="6"/>
  <c r="V9" i="4"/>
  <c r="AM23" i="6" l="1"/>
  <c r="AL10" i="4"/>
  <c r="AD10" i="4"/>
  <c r="W9" i="4" l="1"/>
  <c r="AP12" i="4"/>
  <c r="AP13" i="4"/>
  <c r="AP14" i="4"/>
  <c r="AP15" i="4"/>
  <c r="AP16" i="4"/>
  <c r="AP17" i="4"/>
  <c r="AP18" i="4"/>
  <c r="AP19" i="4"/>
  <c r="AP20" i="4"/>
  <c r="AP9" i="4"/>
  <c r="AL9" i="4"/>
  <c r="AL11" i="4"/>
  <c r="AL12" i="4"/>
  <c r="AL13" i="4"/>
  <c r="AL14" i="4"/>
  <c r="AL15" i="4"/>
  <c r="AL16" i="4"/>
  <c r="AL17" i="4"/>
  <c r="AL18" i="4"/>
  <c r="AL19" i="4"/>
  <c r="AL20" i="4"/>
  <c r="AD9" i="4"/>
  <c r="AD11" i="4"/>
  <c r="AD12" i="4"/>
  <c r="AD13" i="4"/>
  <c r="AD14" i="4"/>
  <c r="AD15" i="4"/>
  <c r="AD16" i="4"/>
  <c r="AD17" i="4"/>
  <c r="AD18" i="4"/>
  <c r="AD19" i="4"/>
  <c r="AD20" i="4"/>
  <c r="V20" i="4"/>
  <c r="V12" i="4"/>
  <c r="V13" i="4"/>
  <c r="V14" i="4"/>
  <c r="V15" i="4"/>
  <c r="V16" i="4"/>
  <c r="V17" i="4"/>
  <c r="V18" i="4"/>
  <c r="V19" i="4"/>
  <c r="W10" i="4"/>
  <c r="AE10" i="4"/>
  <c r="K11" i="4"/>
  <c r="AP11" i="4" s="1"/>
  <c r="AS20" i="4"/>
  <c r="AT20" i="4" s="1"/>
  <c r="AQ20" i="4"/>
  <c r="AM20" i="4"/>
  <c r="AE20" i="4"/>
  <c r="W20" i="4"/>
  <c r="AS19" i="4"/>
  <c r="AT19" i="4" s="1"/>
  <c r="AQ19" i="4"/>
  <c r="AM19" i="4"/>
  <c r="AE19" i="4"/>
  <c r="W19" i="4"/>
  <c r="AS18" i="4"/>
  <c r="AT18" i="4" s="1"/>
  <c r="AQ18" i="4"/>
  <c r="AM18" i="4"/>
  <c r="AE18" i="4"/>
  <c r="W18" i="4"/>
  <c r="AS17" i="4"/>
  <c r="AT17" i="4" s="1"/>
  <c r="AQ17" i="4"/>
  <c r="AM17" i="4"/>
  <c r="AE17" i="4"/>
  <c r="W17" i="4"/>
  <c r="AS16" i="4"/>
  <c r="AT16" i="4" s="1"/>
  <c r="AQ16" i="4"/>
  <c r="AM16" i="4"/>
  <c r="AE16" i="4"/>
  <c r="W16" i="4"/>
  <c r="AS15" i="4"/>
  <c r="AT15" i="4" s="1"/>
  <c r="AQ15" i="4"/>
  <c r="AM15" i="4"/>
  <c r="AE15" i="4"/>
  <c r="W15" i="4"/>
  <c r="AS14" i="4"/>
  <c r="AT14" i="4" s="1"/>
  <c r="AQ14" i="4"/>
  <c r="AM14" i="4"/>
  <c r="AE14" i="4"/>
  <c r="W14" i="4"/>
  <c r="AS13" i="4"/>
  <c r="AT13" i="4" s="1"/>
  <c r="AQ13" i="4"/>
  <c r="AM13" i="4"/>
  <c r="AE13" i="4"/>
  <c r="W13" i="4"/>
  <c r="AS12" i="4"/>
  <c r="AT12" i="4" s="1"/>
  <c r="AQ12" i="4"/>
  <c r="AM12" i="4"/>
  <c r="AE12" i="4"/>
  <c r="W12" i="4"/>
  <c r="AT11" i="4"/>
  <c r="AM11" i="4"/>
  <c r="AE11" i="4"/>
  <c r="W11" i="4"/>
  <c r="AM10" i="4"/>
  <c r="AQ9" i="4"/>
  <c r="AM9" i="4"/>
  <c r="AE9" i="4"/>
  <c r="U22" i="4" l="1"/>
  <c r="V11" i="4"/>
  <c r="AC22" i="4"/>
  <c r="AC23" i="4" s="1"/>
  <c r="AK22" i="4"/>
  <c r="AK23" i="4" s="1"/>
  <c r="U23" i="4"/>
  <c r="AQ11" i="4"/>
  <c r="AT9" i="4" s="1"/>
  <c r="AL22" i="4" l="1"/>
  <c r="AL23" i="4"/>
  <c r="AQ10" i="4"/>
  <c r="AD22" i="4"/>
  <c r="AD23" i="4"/>
  <c r="AT10" i="4"/>
  <c r="AT22" i="4" s="1"/>
  <c r="AT23" i="4" s="1"/>
  <c r="D3" i="4" l="1"/>
  <c r="D2" i="4"/>
</calcChain>
</file>

<file path=xl/comments1.xml><?xml version="1.0" encoding="utf-8"?>
<comments xmlns="http://schemas.openxmlformats.org/spreadsheetml/2006/main">
  <authors>
    <author>Auteur</author>
  </authors>
  <commentList>
    <comment ref="K20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45,81% avec Juin
47% sans Juin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L20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59,53%</t>
        </r>
      </text>
    </comment>
  </commentList>
</comments>
</file>

<file path=xl/sharedStrings.xml><?xml version="1.0" encoding="utf-8"?>
<sst xmlns="http://schemas.openxmlformats.org/spreadsheetml/2006/main" count="293" uniqueCount="81">
  <si>
    <t>Atteinte du seuil de point minimal</t>
  </si>
  <si>
    <t>Mention</t>
  </si>
  <si>
    <r>
      <t>Paliers</t>
    </r>
    <r>
      <rPr>
        <b/>
        <sz val="10"/>
        <color indexed="8"/>
        <rFont val="Arial"/>
        <family val="2"/>
      </rPr>
      <t xml:space="preserve"> Bronze : 2100 pts   -   Argent : 2400 pts   -   Or : 2700 pts</t>
    </r>
    <r>
      <rPr>
        <b/>
        <sz val="10"/>
        <color indexed="8"/>
        <rFont val="ＭＳ Ｐゴシック"/>
      </rPr>
      <t xml:space="preserve"> </t>
    </r>
  </si>
  <si>
    <t>Résultats annuels 2012</t>
  </si>
  <si>
    <t>Résultats annuels 2013</t>
  </si>
  <si>
    <t>Résultats annuels 2014</t>
  </si>
  <si>
    <t>Résultats annuels 2015</t>
  </si>
  <si>
    <t>Objectifs</t>
  </si>
  <si>
    <t>Résultats mensuels</t>
  </si>
  <si>
    <t>Résultats Q1</t>
  </si>
  <si>
    <t>Résultats Q2</t>
  </si>
  <si>
    <t>Résultats Q3</t>
  </si>
  <si>
    <t>Résultats 2016</t>
  </si>
  <si>
    <t>Evol / A-1</t>
  </si>
  <si>
    <t>Seuil atteint</t>
  </si>
  <si>
    <t>Points reçus</t>
  </si>
  <si>
    <t>Thème</t>
  </si>
  <si>
    <t>N°</t>
  </si>
  <si>
    <t>indicateur</t>
  </si>
  <si>
    <r>
      <t xml:space="preserve">points max </t>
    </r>
    <r>
      <rPr>
        <sz val="8"/>
        <color indexed="9"/>
        <rFont val="Arial"/>
        <family val="2"/>
      </rPr>
      <t>(surperformance)</t>
    </r>
    <r>
      <rPr>
        <b/>
        <sz val="8"/>
        <color indexed="9"/>
        <rFont val="Arial"/>
        <family val="2"/>
      </rPr>
      <t xml:space="preserve"> </t>
    </r>
  </si>
  <si>
    <t>Seuil minimum
(70% points)</t>
  </si>
  <si>
    <t>Seuil Cible
(85% points)</t>
  </si>
  <si>
    <t>Seuil Surper formance
(100% pts)</t>
  </si>
  <si>
    <t>janvier</t>
  </si>
  <si>
    <t>fevrier</t>
  </si>
  <si>
    <t>mars</t>
  </si>
  <si>
    <t>avril</t>
  </si>
  <si>
    <t>1er
quadri</t>
  </si>
  <si>
    <t>Evol /
A-1</t>
  </si>
  <si>
    <t>mai</t>
  </si>
  <si>
    <t>juin</t>
  </si>
  <si>
    <t>juillet</t>
  </si>
  <si>
    <t>août</t>
  </si>
  <si>
    <t>2ème quadri</t>
  </si>
  <si>
    <t>Evol / Q1</t>
  </si>
  <si>
    <t>sept</t>
  </si>
  <si>
    <t>oct</t>
  </si>
  <si>
    <t>nov</t>
  </si>
  <si>
    <t>déc</t>
  </si>
  <si>
    <t>3ème quadri</t>
  </si>
  <si>
    <t>Evol / Q2</t>
  </si>
  <si>
    <t>Cumul annuel</t>
  </si>
  <si>
    <t>Mon train propre et à l'heure</t>
  </si>
  <si>
    <t>Régularité des trains à 5 min
causes Activité</t>
  </si>
  <si>
    <t>Trains supprimés</t>
  </si>
  <si>
    <t>Conformité des compositions</t>
  </si>
  <si>
    <t>Satisfaction sur la propreté générale du train</t>
  </si>
  <si>
    <t>Satisfaction sur la propreté des toilettes à bord du train</t>
  </si>
  <si>
    <t>Ma gare acceuillante</t>
  </si>
  <si>
    <t>Satisfaction sur l'amabilité du personnel en gare de départ</t>
  </si>
  <si>
    <t xml:space="preserve">Satisfaction sur l'équipement mis à disposition pour circuler en gare de départ </t>
  </si>
  <si>
    <t>Satisfaction par rapport aux informations fournies par le personnel en gare de départ en SP</t>
  </si>
  <si>
    <t>Mon voyage tranquille</t>
  </si>
  <si>
    <t>Satisfaction par rapport aux informations fournies à bord du train en SP</t>
  </si>
  <si>
    <t>Satisfaction sur les informations fournies par le chef de bord en SN</t>
  </si>
  <si>
    <t>Satisfaction sur l'amabilité du chef de bord</t>
  </si>
  <si>
    <t>Mon voyage en règle</t>
  </si>
  <si>
    <t xml:space="preserve">Taux de contrôle </t>
  </si>
  <si>
    <t>résultat brut</t>
  </si>
  <si>
    <t>Total brut</t>
  </si>
  <si>
    <t>résultat redressé</t>
  </si>
  <si>
    <t>Total redressé</t>
  </si>
  <si>
    <t>Résultats annuels 2016</t>
  </si>
  <si>
    <t>Seuil de tolérance :</t>
  </si>
  <si>
    <t>Résultats annuels 2011</t>
  </si>
  <si>
    <t>Résultats Qualicités Toulouse - Hendaye</t>
  </si>
  <si>
    <t>Résultats Qualicités Bordeaux - Nantes</t>
  </si>
  <si>
    <t>Résultats Qualicités Nantes - Lyon</t>
  </si>
  <si>
    <t>Courbe d'évolution des indicateurs des différentes lignes</t>
  </si>
  <si>
    <t>Transversale Sud</t>
  </si>
  <si>
    <t>Bordeaux - Nantes</t>
  </si>
  <si>
    <t>Toulouse - Hendaye</t>
  </si>
  <si>
    <t>Nantes - Lyon</t>
  </si>
  <si>
    <t>février</t>
  </si>
  <si>
    <t>septembre</t>
  </si>
  <si>
    <t>octobre</t>
  </si>
  <si>
    <t>novembre</t>
  </si>
  <si>
    <t>décembre</t>
  </si>
  <si>
    <t>Résultats Qualicités 2017</t>
  </si>
  <si>
    <t>Résultats Qualicités Transversale Sud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</si>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</sst>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"/>
    <numFmt numFmtId="166" formatCode=";;;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b/>
      <sz val="8"/>
      <color indexed="61"/>
      <name val="Arial"/>
      <family val="2"/>
    </font>
    <font>
      <b/>
      <sz val="9"/>
      <color indexed="9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u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ＭＳ Ｐゴシック"/>
    </font>
    <font>
      <b/>
      <sz val="16"/>
      <color indexed="6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color indexed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8"/>
      <color theme="0"/>
      <name val="Arial"/>
      <family val="2"/>
    </font>
    <font>
      <sz val="8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sz val="9"/>
      <color indexed="9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i/>
      <sz val="12"/>
      <name val="Arial"/>
      <family val="2"/>
    </font>
    <font>
      <b/>
      <sz val="9"/>
      <color theme="1"/>
      <name val="Arial"/>
      <family val="2"/>
    </font>
    <font>
      <sz val="10"/>
      <color indexed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17"/>
      <name val="Calibri"/>
      <family val="2"/>
    </font>
    <font>
      <b/>
      <i/>
      <sz val="1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2"/>
      <color indexed="9"/>
      <name val="Calibri"/>
      <family val="2"/>
    </font>
    <font>
      <b/>
      <sz val="12"/>
      <color indexed="57"/>
      <name val="Wingdings 3"/>
      <family val="1"/>
      <charset val="2"/>
    </font>
    <font>
      <b/>
      <sz val="12"/>
      <color rgb="FFFF0000"/>
      <name val="Wingdings 3"/>
      <family val="1"/>
      <charset val="2"/>
    </font>
    <font>
      <b/>
      <sz val="12"/>
      <color indexed="12"/>
      <name val="Wingdings 3"/>
      <family val="1"/>
      <charset val="2"/>
    </font>
    <font>
      <sz val="48"/>
      <color theme="3"/>
      <name val="Arial"/>
      <family val="2"/>
    </font>
    <font>
      <u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rgb="FF7030A0"/>
      <name val="Arial"/>
      <family val="2"/>
    </font>
    <font>
      <sz val="9"/>
      <color rgb="FF7030A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7" tint="-0.249977111117893"/>
        <bgColor indexed="64"/>
      </patternFill>
    </fill>
  </fills>
  <borders count="8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</borders>
  <cellStyleXfs count="2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0" fontId="39" fillId="16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40" fillId="0" borderId="0" applyFont="0" applyFill="0" applyBorder="0" applyAlignment="0" applyProtection="0"/>
    <xf numFmtId="0" fontId="2" fillId="17" borderId="64" applyNumberFormat="0" applyFont="0" applyAlignment="0" applyProtection="0"/>
    <xf numFmtId="0" fontId="41" fillId="0" borderId="65" applyNumberFormat="0" applyFill="0" applyAlignment="0" applyProtection="0"/>
    <xf numFmtId="0" fontId="42" fillId="0" borderId="66" applyNumberFormat="0" applyFill="0" applyAlignment="0" applyProtection="0"/>
    <xf numFmtId="0" fontId="43" fillId="0" borderId="67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18" borderId="68" applyNumberFormat="0" applyAlignment="0" applyProtection="0"/>
  </cellStyleXfs>
  <cellXfs count="392">
    <xf numFmtId="0" fontId="0" fillId="0" borderId="0" xfId="0"/>
    <xf numFmtId="0" fontId="3" fillId="2" borderId="0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center" vertical="center"/>
    </xf>
    <xf numFmtId="0" fontId="4" fillId="0" borderId="0" xfId="3" applyBorder="1"/>
    <xf numFmtId="0" fontId="4" fillId="0" borderId="1" xfId="3" applyFont="1" applyBorder="1"/>
    <xf numFmtId="0" fontId="4" fillId="0" borderId="0" xfId="3" applyFont="1" applyFill="1" applyBorder="1"/>
    <xf numFmtId="3" fontId="5" fillId="0" borderId="0" xfId="3" applyNumberFormat="1" applyFont="1" applyBorder="1" applyAlignment="1">
      <alignment horizontal="left"/>
    </xf>
    <xf numFmtId="0" fontId="4" fillId="0" borderId="0" xfId="3" applyFont="1" applyBorder="1"/>
    <xf numFmtId="0" fontId="6" fillId="0" borderId="0" xfId="3" applyFont="1" applyBorder="1"/>
    <xf numFmtId="0" fontId="6" fillId="0" borderId="0" xfId="3" applyFont="1" applyBorder="1" applyAlignment="1">
      <alignment textRotation="90"/>
    </xf>
    <xf numFmtId="0" fontId="4" fillId="0" borderId="0" xfId="3" applyFont="1" applyFill="1" applyBorder="1" applyAlignment="1">
      <alignment textRotation="90"/>
    </xf>
    <xf numFmtId="0" fontId="4" fillId="0" borderId="0" xfId="3"/>
    <xf numFmtId="0" fontId="4" fillId="0" borderId="0" xfId="3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 wrapText="1"/>
    </xf>
    <xf numFmtId="0" fontId="10" fillId="0" borderId="0" xfId="3" applyFont="1" applyBorder="1" applyAlignment="1">
      <alignment horizontal="left" vertical="center" wrapText="1"/>
    </xf>
    <xf numFmtId="0" fontId="8" fillId="3" borderId="2" xfId="2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vertical="center" textRotation="90" wrapText="1"/>
    </xf>
    <xf numFmtId="0" fontId="9" fillId="0" borderId="0" xfId="3" applyFont="1" applyBorder="1" applyAlignment="1">
      <alignment horizontal="left" vertical="center" wrapText="1"/>
    </xf>
    <xf numFmtId="0" fontId="4" fillId="0" borderId="0" xfId="3" applyFont="1"/>
    <xf numFmtId="0" fontId="6" fillId="0" borderId="0" xfId="3" applyFont="1"/>
    <xf numFmtId="0" fontId="6" fillId="0" borderId="0" xfId="3" applyFont="1" applyAlignment="1">
      <alignment textRotation="90"/>
    </xf>
    <xf numFmtId="0" fontId="15" fillId="0" borderId="0" xfId="3" applyFont="1" applyFill="1" applyBorder="1" applyAlignment="1">
      <alignment horizontal="center" vertical="center" wrapText="1"/>
    </xf>
    <xf numFmtId="0" fontId="16" fillId="2" borderId="0" xfId="3" applyFont="1" applyFill="1" applyBorder="1" applyAlignment="1">
      <alignment horizontal="center" vertical="center" wrapText="1"/>
    </xf>
    <xf numFmtId="0" fontId="18" fillId="0" borderId="0" xfId="3" applyFont="1" applyFill="1" applyBorder="1" applyAlignment="1">
      <alignment horizontal="center" vertical="center" textRotation="90"/>
    </xf>
    <xf numFmtId="0" fontId="9" fillId="2" borderId="14" xfId="3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textRotation="90" wrapText="1"/>
    </xf>
    <xf numFmtId="0" fontId="15" fillId="2" borderId="16" xfId="3" applyFont="1" applyFill="1" applyBorder="1" applyAlignment="1">
      <alignment horizontal="center" vertical="center" wrapText="1"/>
    </xf>
    <xf numFmtId="2" fontId="19" fillId="4" borderId="17" xfId="2" applyNumberFormat="1" applyFont="1" applyFill="1" applyBorder="1" applyAlignment="1">
      <alignment horizontal="center" vertical="center" wrapText="1"/>
    </xf>
    <xf numFmtId="2" fontId="19" fillId="4" borderId="18" xfId="2" applyNumberFormat="1" applyFont="1" applyFill="1" applyBorder="1" applyAlignment="1">
      <alignment horizontal="center" vertical="center" wrapText="1"/>
    </xf>
    <xf numFmtId="2" fontId="19" fillId="4" borderId="19" xfId="2" applyNumberFormat="1" applyFont="1" applyFill="1" applyBorder="1" applyAlignment="1">
      <alignment horizontal="center" vertical="center" wrapText="1"/>
    </xf>
    <xf numFmtId="0" fontId="20" fillId="4" borderId="19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Border="1" applyAlignment="1">
      <alignment horizontal="center" vertical="center" wrapText="1"/>
    </xf>
    <xf numFmtId="2" fontId="23" fillId="5" borderId="21" xfId="4" applyNumberFormat="1" applyFont="1" applyFill="1" applyBorder="1" applyAlignment="1">
      <alignment horizontal="center" vertical="center" wrapText="1"/>
    </xf>
    <xf numFmtId="2" fontId="23" fillId="6" borderId="22" xfId="4" applyNumberFormat="1" applyFont="1" applyFill="1" applyBorder="1" applyAlignment="1">
      <alignment horizontal="center" vertical="center" wrapText="1"/>
    </xf>
    <xf numFmtId="2" fontId="10" fillId="7" borderId="23" xfId="4" applyNumberFormat="1" applyFont="1" applyFill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2" fontId="17" fillId="2" borderId="20" xfId="3" applyNumberFormat="1" applyFont="1" applyFill="1" applyBorder="1" applyAlignment="1">
      <alignment horizontal="center" vertical="center" wrapText="1"/>
    </xf>
    <xf numFmtId="2" fontId="18" fillId="0" borderId="0" xfId="4" applyNumberFormat="1" applyFont="1" applyFill="1" applyBorder="1" applyAlignment="1">
      <alignment horizontal="center" vertical="center" textRotation="90" wrapText="1"/>
    </xf>
    <xf numFmtId="2" fontId="17" fillId="2" borderId="27" xfId="3" applyNumberFormat="1" applyFont="1" applyFill="1" applyBorder="1" applyAlignment="1">
      <alignment horizontal="center" vertical="center" wrapText="1"/>
    </xf>
    <xf numFmtId="0" fontId="15" fillId="0" borderId="28" xfId="3" applyFont="1" applyBorder="1" applyAlignment="1">
      <alignment horizontal="center" vertical="center" wrapText="1"/>
    </xf>
    <xf numFmtId="0" fontId="15" fillId="0" borderId="29" xfId="3" applyFont="1" applyBorder="1" applyAlignment="1">
      <alignment horizontal="center" vertical="center" wrapText="1"/>
    </xf>
    <xf numFmtId="0" fontId="15" fillId="0" borderId="30" xfId="3" applyFont="1" applyBorder="1" applyAlignment="1">
      <alignment horizontal="center" vertical="center" wrapText="1"/>
    </xf>
    <xf numFmtId="2" fontId="9" fillId="2" borderId="31" xfId="3" applyNumberFormat="1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 textRotation="90"/>
    </xf>
    <xf numFmtId="0" fontId="15" fillId="0" borderId="16" xfId="3" applyFont="1" applyBorder="1" applyAlignment="1">
      <alignment horizontal="center" vertical="center" wrapText="1"/>
    </xf>
    <xf numFmtId="0" fontId="12" fillId="2" borderId="6" xfId="3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left" vertical="center" wrapText="1"/>
    </xf>
    <xf numFmtId="0" fontId="25" fillId="0" borderId="0" xfId="3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 wrapText="1"/>
    </xf>
    <xf numFmtId="0" fontId="25" fillId="0" borderId="36" xfId="3" applyFont="1" applyFill="1" applyBorder="1" applyAlignment="1">
      <alignment horizontal="center" vertical="center"/>
    </xf>
    <xf numFmtId="0" fontId="12" fillId="12" borderId="0" xfId="5" applyFont="1" applyFill="1" applyBorder="1" applyAlignment="1">
      <alignment horizontal="center" vertical="center" wrapText="1"/>
    </xf>
    <xf numFmtId="0" fontId="12" fillId="12" borderId="16" xfId="5" applyFont="1" applyFill="1" applyBorder="1" applyAlignment="1">
      <alignment horizontal="center" vertical="center" wrapText="1"/>
    </xf>
    <xf numFmtId="3" fontId="30" fillId="0" borderId="0" xfId="2" applyNumberFormat="1" applyFont="1" applyFill="1" applyBorder="1" applyAlignment="1">
      <alignment horizontal="center" vertical="center" textRotation="90" wrapText="1"/>
    </xf>
    <xf numFmtId="0" fontId="12" fillId="0" borderId="16" xfId="5" applyFont="1" applyFill="1" applyBorder="1" applyAlignment="1">
      <alignment horizontal="center" vertical="center" wrapText="1"/>
    </xf>
    <xf numFmtId="3" fontId="31" fillId="0" borderId="5" xfId="2" applyNumberFormat="1" applyFont="1" applyFill="1" applyBorder="1" applyAlignment="1">
      <alignment horizontal="center" vertical="center" wrapText="1"/>
    </xf>
    <xf numFmtId="3" fontId="31" fillId="0" borderId="7" xfId="2" applyNumberFormat="1" applyFont="1" applyFill="1" applyBorder="1" applyAlignment="1">
      <alignment horizontal="center" vertical="center" wrapText="1"/>
    </xf>
    <xf numFmtId="0" fontId="15" fillId="0" borderId="0" xfId="3" applyFont="1"/>
    <xf numFmtId="0" fontId="24" fillId="2" borderId="2" xfId="3" applyFont="1" applyFill="1" applyBorder="1" applyAlignment="1">
      <alignment horizontal="center" vertical="center" wrapText="1"/>
    </xf>
    <xf numFmtId="0" fontId="24" fillId="2" borderId="41" xfId="3" applyFont="1" applyFill="1" applyBorder="1" applyAlignment="1">
      <alignment horizontal="left" vertical="center" wrapText="1"/>
    </xf>
    <xf numFmtId="0" fontId="32" fillId="0" borderId="0" xfId="3" applyFont="1" applyFill="1" applyBorder="1" applyAlignment="1">
      <alignment horizontal="center" vertical="center"/>
    </xf>
    <xf numFmtId="0" fontId="26" fillId="2" borderId="43" xfId="2" applyFont="1" applyFill="1" applyBorder="1" applyAlignment="1">
      <alignment horizontal="center" vertical="center" wrapText="1"/>
    </xf>
    <xf numFmtId="0" fontId="26" fillId="2" borderId="0" xfId="2" applyFont="1" applyFill="1" applyBorder="1" applyAlignment="1">
      <alignment horizontal="center" vertical="center" wrapText="1"/>
    </xf>
    <xf numFmtId="0" fontId="32" fillId="0" borderId="36" xfId="3" applyFont="1" applyFill="1" applyBorder="1" applyAlignment="1">
      <alignment horizontal="center" vertical="center"/>
    </xf>
    <xf numFmtId="3" fontId="28" fillId="0" borderId="41" xfId="2" applyNumberFormat="1" applyFont="1" applyFill="1" applyBorder="1" applyAlignment="1">
      <alignment horizontal="center" vertical="center" textRotation="90" wrapText="1"/>
    </xf>
    <xf numFmtId="0" fontId="26" fillId="0" borderId="0" xfId="2" applyFont="1" applyFill="1" applyBorder="1" applyAlignment="1">
      <alignment horizontal="center" vertical="center" wrapText="1"/>
    </xf>
    <xf numFmtId="3" fontId="31" fillId="0" borderId="40" xfId="2" applyNumberFormat="1" applyFont="1" applyFill="1" applyBorder="1" applyAlignment="1">
      <alignment horizontal="center" vertical="center" wrapText="1"/>
    </xf>
    <xf numFmtId="3" fontId="31" fillId="0" borderId="41" xfId="2" applyNumberFormat="1" applyFont="1" applyFill="1" applyBorder="1" applyAlignment="1">
      <alignment horizontal="center" vertical="center" wrapText="1"/>
    </xf>
    <xf numFmtId="164" fontId="32" fillId="0" borderId="0" xfId="3" applyNumberFormat="1" applyFont="1" applyFill="1" applyBorder="1" applyAlignment="1">
      <alignment horizontal="center" vertical="center"/>
    </xf>
    <xf numFmtId="9" fontId="26" fillId="2" borderId="43" xfId="2" applyNumberFormat="1" applyFont="1" applyFill="1" applyBorder="1" applyAlignment="1">
      <alignment horizontal="center" vertical="center" wrapText="1"/>
    </xf>
    <xf numFmtId="9" fontId="26" fillId="2" borderId="47" xfId="2" applyNumberFormat="1" applyFont="1" applyFill="1" applyBorder="1" applyAlignment="1">
      <alignment horizontal="center" vertical="center" wrapText="1"/>
    </xf>
    <xf numFmtId="164" fontId="32" fillId="0" borderId="36" xfId="3" applyNumberFormat="1" applyFont="1" applyFill="1" applyBorder="1" applyAlignment="1">
      <alignment horizontal="center" vertical="center"/>
    </xf>
    <xf numFmtId="164" fontId="26" fillId="0" borderId="0" xfId="2" applyNumberFormat="1" applyFont="1" applyFill="1" applyBorder="1" applyAlignment="1">
      <alignment horizontal="center" vertical="center" wrapText="1"/>
    </xf>
    <xf numFmtId="164" fontId="26" fillId="0" borderId="16" xfId="2" applyNumberFormat="1" applyFont="1" applyFill="1" applyBorder="1" applyAlignment="1">
      <alignment horizontal="center" vertical="center" wrapText="1"/>
    </xf>
    <xf numFmtId="9" fontId="4" fillId="9" borderId="40" xfId="4" applyNumberFormat="1" applyFont="1" applyFill="1" applyBorder="1" applyAlignment="1">
      <alignment horizontal="center" vertical="center" wrapText="1"/>
    </xf>
    <xf numFmtId="9" fontId="4" fillId="10" borderId="2" xfId="4" applyNumberFormat="1" applyFont="1" applyFill="1" applyBorder="1" applyAlignment="1">
      <alignment horizontal="center" vertical="center" wrapText="1"/>
    </xf>
    <xf numFmtId="9" fontId="4" fillId="7" borderId="41" xfId="4" applyNumberFormat="1" applyFont="1" applyFill="1" applyBorder="1" applyAlignment="1">
      <alignment horizontal="center" vertical="center" wrapText="1"/>
    </xf>
    <xf numFmtId="9" fontId="26" fillId="0" borderId="0" xfId="2" applyNumberFormat="1" applyFont="1" applyFill="1" applyBorder="1" applyAlignment="1">
      <alignment horizontal="center" vertical="center" wrapText="1"/>
    </xf>
    <xf numFmtId="9" fontId="26" fillId="0" borderId="16" xfId="2" applyNumberFormat="1" applyFont="1" applyFill="1" applyBorder="1" applyAlignment="1">
      <alignment horizontal="center" vertical="center" wrapText="1"/>
    </xf>
    <xf numFmtId="0" fontId="24" fillId="2" borderId="22" xfId="3" applyFont="1" applyFill="1" applyBorder="1" applyAlignment="1">
      <alignment horizontal="center" vertical="center" wrapText="1"/>
    </xf>
    <xf numFmtId="9" fontId="26" fillId="0" borderId="48" xfId="2" applyNumberFormat="1" applyFont="1" applyFill="1" applyBorder="1" applyAlignment="1">
      <alignment horizontal="center" vertical="center" wrapText="1"/>
    </xf>
    <xf numFmtId="9" fontId="26" fillId="2" borderId="48" xfId="2" applyNumberFormat="1" applyFont="1" applyFill="1" applyBorder="1" applyAlignment="1">
      <alignment horizontal="center" vertical="center" wrapText="1"/>
    </xf>
    <xf numFmtId="9" fontId="4" fillId="9" borderId="21" xfId="4" applyNumberFormat="1" applyFont="1" applyFill="1" applyBorder="1" applyAlignment="1">
      <alignment horizontal="center" vertical="center" wrapText="1"/>
    </xf>
    <xf numFmtId="9" fontId="4" fillId="10" borderId="22" xfId="4" applyNumberFormat="1" applyFont="1" applyFill="1" applyBorder="1" applyAlignment="1">
      <alignment horizontal="center" vertical="center" wrapText="1"/>
    </xf>
    <xf numFmtId="9" fontId="4" fillId="7" borderId="23" xfId="4" applyNumberFormat="1" applyFont="1" applyFill="1" applyBorder="1" applyAlignment="1">
      <alignment horizontal="center" vertical="center" wrapText="1"/>
    </xf>
    <xf numFmtId="3" fontId="28" fillId="0" borderId="23" xfId="2" applyNumberFormat="1" applyFont="1" applyFill="1" applyBorder="1" applyAlignment="1">
      <alignment horizontal="center" vertical="center" textRotation="90" wrapText="1"/>
    </xf>
    <xf numFmtId="3" fontId="31" fillId="0" borderId="21" xfId="2" applyNumberFormat="1" applyFont="1" applyFill="1" applyBorder="1" applyAlignment="1">
      <alignment horizontal="center" vertical="center" wrapText="1"/>
    </xf>
    <xf numFmtId="3" fontId="31" fillId="0" borderId="23" xfId="2" applyNumberFormat="1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left" vertical="center" wrapText="1"/>
    </xf>
    <xf numFmtId="9" fontId="26" fillId="2" borderId="35" xfId="2" applyNumberFormat="1" applyFont="1" applyFill="1" applyBorder="1" applyAlignment="1">
      <alignment horizontal="center" vertical="center" wrapText="1"/>
    </xf>
    <xf numFmtId="9" fontId="26" fillId="2" borderId="8" xfId="2" applyNumberFormat="1" applyFont="1" applyFill="1" applyBorder="1" applyAlignment="1">
      <alignment horizontal="center" vertical="center" wrapText="1"/>
    </xf>
    <xf numFmtId="9" fontId="26" fillId="2" borderId="16" xfId="2" applyNumberFormat="1" applyFont="1" applyFill="1" applyBorder="1" applyAlignment="1">
      <alignment horizontal="center" vertical="center" wrapText="1"/>
    </xf>
    <xf numFmtId="9" fontId="4" fillId="9" borderId="5" xfId="4" applyNumberFormat="1" applyFont="1" applyFill="1" applyBorder="1" applyAlignment="1">
      <alignment horizontal="center" vertical="center" wrapText="1"/>
    </xf>
    <xf numFmtId="9" fontId="4" fillId="10" borderId="6" xfId="4" applyNumberFormat="1" applyFont="1" applyFill="1" applyBorder="1" applyAlignment="1">
      <alignment horizontal="center" vertical="center" wrapText="1"/>
    </xf>
    <xf numFmtId="9" fontId="4" fillId="7" borderId="7" xfId="4" applyNumberFormat="1" applyFont="1" applyFill="1" applyBorder="1" applyAlignment="1">
      <alignment horizontal="center" vertical="center" wrapText="1"/>
    </xf>
    <xf numFmtId="3" fontId="28" fillId="0" borderId="7" xfId="2" applyNumberFormat="1" applyFont="1" applyFill="1" applyBorder="1" applyAlignment="1">
      <alignment horizontal="center" vertical="center" textRotation="90" wrapText="1"/>
    </xf>
    <xf numFmtId="0" fontId="4" fillId="2" borderId="41" xfId="3" applyFont="1" applyFill="1" applyBorder="1" applyAlignment="1">
      <alignment horizontal="left" vertical="center" wrapText="1"/>
    </xf>
    <xf numFmtId="9" fontId="26" fillId="2" borderId="54" xfId="2" applyNumberFormat="1" applyFont="1" applyFill="1" applyBorder="1" applyAlignment="1">
      <alignment horizontal="center" vertical="center" wrapText="1"/>
    </xf>
    <xf numFmtId="9" fontId="26" fillId="2" borderId="55" xfId="2" applyNumberFormat="1" applyFont="1" applyFill="1" applyBorder="1" applyAlignment="1">
      <alignment horizontal="center" vertical="center" wrapText="1"/>
    </xf>
    <xf numFmtId="9" fontId="26" fillId="2" borderId="56" xfId="2" applyNumberFormat="1" applyFont="1" applyFill="1" applyBorder="1" applyAlignment="1">
      <alignment horizontal="center" vertical="center" wrapText="1"/>
    </xf>
    <xf numFmtId="0" fontId="4" fillId="2" borderId="23" xfId="3" applyFont="1" applyFill="1" applyBorder="1" applyAlignment="1">
      <alignment horizontal="left" vertical="center" wrapText="1"/>
    </xf>
    <xf numFmtId="9" fontId="26" fillId="2" borderId="57" xfId="2" applyNumberFormat="1" applyFont="1" applyFill="1" applyBorder="1" applyAlignment="1">
      <alignment horizontal="center" vertical="center" wrapText="1"/>
    </xf>
    <xf numFmtId="164" fontId="25" fillId="0" borderId="0" xfId="3" applyNumberFormat="1" applyFont="1" applyFill="1" applyBorder="1" applyAlignment="1">
      <alignment horizontal="center" vertical="center"/>
    </xf>
    <xf numFmtId="9" fontId="3" fillId="2" borderId="16" xfId="2" applyNumberFormat="1" applyFont="1" applyFill="1" applyBorder="1" applyAlignment="1">
      <alignment horizontal="center" vertical="center" wrapText="1"/>
    </xf>
    <xf numFmtId="164" fontId="25" fillId="0" borderId="36" xfId="3" applyNumberFormat="1" applyFont="1" applyFill="1" applyBorder="1" applyAlignment="1">
      <alignment horizontal="center" vertical="center"/>
    </xf>
    <xf numFmtId="9" fontId="3" fillId="0" borderId="0" xfId="2" applyNumberFormat="1" applyFont="1" applyFill="1" applyBorder="1" applyAlignment="1">
      <alignment horizontal="center" vertical="center" wrapText="1"/>
    </xf>
    <xf numFmtId="9" fontId="3" fillId="0" borderId="16" xfId="2" applyNumberFormat="1" applyFont="1" applyFill="1" applyBorder="1" applyAlignment="1">
      <alignment horizontal="center" vertical="center" wrapText="1"/>
    </xf>
    <xf numFmtId="3" fontId="35" fillId="0" borderId="5" xfId="2" applyNumberFormat="1" applyFont="1" applyFill="1" applyBorder="1" applyAlignment="1">
      <alignment horizontal="center" vertical="center" wrapText="1"/>
    </xf>
    <xf numFmtId="0" fontId="24" fillId="2" borderId="23" xfId="3" applyFont="1" applyFill="1" applyBorder="1" applyAlignment="1">
      <alignment horizontal="left" vertical="center" wrapText="1"/>
    </xf>
    <xf numFmtId="9" fontId="4" fillId="0" borderId="0" xfId="3" applyNumberFormat="1" applyFont="1"/>
    <xf numFmtId="0" fontId="4" fillId="0" borderId="0" xfId="3" applyFill="1" applyBorder="1"/>
    <xf numFmtId="0" fontId="4" fillId="0" borderId="0" xfId="3" applyFill="1" applyBorder="1" applyAlignment="1">
      <alignment textRotation="90"/>
    </xf>
    <xf numFmtId="0" fontId="15" fillId="0" borderId="0" xfId="3" applyFont="1" applyAlignment="1">
      <alignment horizontal="right"/>
    </xf>
    <xf numFmtId="3" fontId="15" fillId="0" borderId="0" xfId="3" applyNumberFormat="1" applyFont="1" applyBorder="1" applyAlignment="1">
      <alignment horizontal="center"/>
    </xf>
    <xf numFmtId="0" fontId="15" fillId="0" borderId="27" xfId="3" applyFont="1" applyBorder="1" applyAlignment="1">
      <alignment horizontal="right"/>
    </xf>
    <xf numFmtId="3" fontId="15" fillId="0" borderId="13" xfId="3" applyNumberFormat="1" applyFont="1" applyBorder="1" applyAlignment="1">
      <alignment horizontal="center"/>
    </xf>
    <xf numFmtId="3" fontId="15" fillId="0" borderId="27" xfId="3" applyNumberFormat="1" applyFont="1" applyBorder="1" applyAlignment="1">
      <alignment horizontal="center"/>
    </xf>
    <xf numFmtId="3" fontId="6" fillId="0" borderId="0" xfId="3" applyNumberFormat="1" applyFont="1"/>
    <xf numFmtId="3" fontId="6" fillId="0" borderId="0" xfId="3" applyNumberFormat="1" applyFont="1" applyAlignment="1">
      <alignment textRotation="90"/>
    </xf>
    <xf numFmtId="3" fontId="4" fillId="0" borderId="0" xfId="3" applyNumberFormat="1" applyFont="1" applyFill="1" applyBorder="1"/>
    <xf numFmtId="1" fontId="4" fillId="0" borderId="0" xfId="3" applyNumberFormat="1" applyAlignment="1">
      <alignment horizontal="center"/>
    </xf>
    <xf numFmtId="0" fontId="15" fillId="0" borderId="20" xfId="3" applyFont="1" applyBorder="1" applyAlignment="1">
      <alignment horizontal="right"/>
    </xf>
    <xf numFmtId="3" fontId="15" fillId="11" borderId="27" xfId="3" applyNumberFormat="1" applyFont="1" applyFill="1" applyBorder="1" applyAlignment="1">
      <alignment horizontal="center"/>
    </xf>
    <xf numFmtId="0" fontId="4" fillId="0" borderId="0" xfId="3" applyAlignment="1">
      <alignment vertical="center"/>
    </xf>
    <xf numFmtId="0" fontId="9" fillId="12" borderId="44" xfId="2" applyFont="1" applyFill="1" applyBorder="1" applyAlignment="1">
      <alignment horizontal="center" vertical="center" wrapText="1"/>
    </xf>
    <xf numFmtId="9" fontId="9" fillId="12" borderId="44" xfId="2" applyNumberFormat="1" applyFont="1" applyFill="1" applyBorder="1" applyAlignment="1">
      <alignment horizontal="center" vertical="center" wrapText="1"/>
    </xf>
    <xf numFmtId="9" fontId="9" fillId="12" borderId="52" xfId="2" applyNumberFormat="1" applyFont="1" applyFill="1" applyBorder="1" applyAlignment="1">
      <alignment horizontal="center" vertical="center" wrapText="1"/>
    </xf>
    <xf numFmtId="9" fontId="9" fillId="12" borderId="53" xfId="2" applyNumberFormat="1" applyFont="1" applyFill="1" applyBorder="1" applyAlignment="1">
      <alignment horizontal="center" vertical="center" wrapText="1"/>
    </xf>
    <xf numFmtId="9" fontId="9" fillId="12" borderId="31" xfId="2" applyNumberFormat="1" applyFont="1" applyFill="1" applyBorder="1" applyAlignment="1">
      <alignment horizontal="center" vertical="center" wrapText="1"/>
    </xf>
    <xf numFmtId="9" fontId="9" fillId="12" borderId="39" xfId="2" applyNumberFormat="1" applyFont="1" applyFill="1" applyBorder="1" applyAlignment="1">
      <alignment horizontal="center" vertical="center" wrapText="1"/>
    </xf>
    <xf numFmtId="9" fontId="9" fillId="12" borderId="59" xfId="2" applyNumberFormat="1" applyFont="1" applyFill="1" applyBorder="1" applyAlignment="1">
      <alignment horizontal="center" vertical="center" wrapText="1"/>
    </xf>
    <xf numFmtId="164" fontId="9" fillId="12" borderId="39" xfId="1" applyNumberFormat="1" applyFont="1" applyFill="1" applyBorder="1" applyAlignment="1">
      <alignment horizontal="center" vertical="center" wrapText="1"/>
    </xf>
    <xf numFmtId="164" fontId="24" fillId="0" borderId="35" xfId="1" applyNumberFormat="1" applyFont="1" applyFill="1" applyBorder="1" applyAlignment="1">
      <alignment horizontal="center" vertical="center" wrapText="1"/>
    </xf>
    <xf numFmtId="0" fontId="32" fillId="12" borderId="40" xfId="2" applyFont="1" applyFill="1" applyBorder="1" applyAlignment="1">
      <alignment horizontal="center" vertical="center" wrapText="1"/>
    </xf>
    <xf numFmtId="0" fontId="26" fillId="12" borderId="2" xfId="2" applyFont="1" applyFill="1" applyBorder="1" applyAlignment="1">
      <alignment horizontal="center" vertical="center" wrapText="1"/>
    </xf>
    <xf numFmtId="0" fontId="26" fillId="12" borderId="42" xfId="2" applyFont="1" applyFill="1" applyBorder="1" applyAlignment="1">
      <alignment horizontal="center" vertical="center" wrapText="1"/>
    </xf>
    <xf numFmtId="0" fontId="9" fillId="12" borderId="43" xfId="2" applyFont="1" applyFill="1" applyBorder="1" applyAlignment="1">
      <alignment horizontal="center" vertical="center" wrapText="1"/>
    </xf>
    <xf numFmtId="9" fontId="9" fillId="12" borderId="43" xfId="2" applyNumberFormat="1" applyFont="1" applyFill="1" applyBorder="1" applyAlignment="1">
      <alignment horizontal="center" vertical="center" wrapText="1"/>
    </xf>
    <xf numFmtId="9" fontId="26" fillId="12" borderId="40" xfId="2" applyNumberFormat="1" applyFont="1" applyFill="1" applyBorder="1" applyAlignment="1">
      <alignment horizontal="center" vertical="center" wrapText="1"/>
    </xf>
    <xf numFmtId="9" fontId="26" fillId="12" borderId="2" xfId="2" applyNumberFormat="1" applyFont="1" applyFill="1" applyBorder="1" applyAlignment="1">
      <alignment horizontal="center" vertical="center" wrapText="1"/>
    </xf>
    <xf numFmtId="9" fontId="26" fillId="12" borderId="42" xfId="2" applyNumberFormat="1" applyFont="1" applyFill="1" applyBorder="1" applyAlignment="1">
      <alignment horizontal="center" vertical="center" wrapText="1"/>
    </xf>
    <xf numFmtId="9" fontId="26" fillId="12" borderId="21" xfId="2" applyNumberFormat="1" applyFont="1" applyFill="1" applyBorder="1" applyAlignment="1">
      <alignment horizontal="center" vertical="center" wrapText="1"/>
    </xf>
    <xf numFmtId="9" fontId="26" fillId="12" borderId="22" xfId="2" applyNumberFormat="1" applyFont="1" applyFill="1" applyBorder="1" applyAlignment="1">
      <alignment horizontal="center" vertical="center" wrapText="1"/>
    </xf>
    <xf numFmtId="9" fontId="32" fillId="12" borderId="22" xfId="2" applyNumberFormat="1" applyFont="1" applyFill="1" applyBorder="1" applyAlignment="1">
      <alignment horizontal="center" vertical="center" wrapText="1"/>
    </xf>
    <xf numFmtId="9" fontId="26" fillId="12" borderId="49" xfId="2" applyNumberFormat="1" applyFont="1" applyFill="1" applyBorder="1" applyAlignment="1">
      <alignment horizontal="center" vertical="center" wrapText="1"/>
    </xf>
    <xf numFmtId="9" fontId="9" fillId="12" borderId="48" xfId="2" applyNumberFormat="1" applyFont="1" applyFill="1" applyBorder="1" applyAlignment="1">
      <alignment horizontal="center" vertical="center" wrapText="1"/>
    </xf>
    <xf numFmtId="9" fontId="26" fillId="12" borderId="5" xfId="2" applyNumberFormat="1" applyFont="1" applyFill="1" applyBorder="1" applyAlignment="1">
      <alignment horizontal="center" vertical="center" wrapText="1"/>
    </xf>
    <xf numFmtId="9" fontId="26" fillId="12" borderId="6" xfId="2" applyNumberFormat="1" applyFont="1" applyFill="1" applyBorder="1" applyAlignment="1">
      <alignment horizontal="center" vertical="center" wrapText="1"/>
    </xf>
    <xf numFmtId="9" fontId="26" fillId="12" borderId="34" xfId="2" applyNumberFormat="1" applyFont="1" applyFill="1" applyBorder="1" applyAlignment="1">
      <alignment horizontal="center" vertical="center" wrapText="1"/>
    </xf>
    <xf numFmtId="9" fontId="9" fillId="12" borderId="35" xfId="2" applyNumberFormat="1" applyFont="1" applyFill="1" applyBorder="1" applyAlignment="1">
      <alignment horizontal="center" vertical="center" wrapText="1"/>
    </xf>
    <xf numFmtId="9" fontId="26" fillId="12" borderId="21" xfId="2" applyNumberFormat="1" applyFont="1" applyFill="1" applyBorder="1" applyAlignment="1">
      <alignment vertical="center" wrapText="1"/>
    </xf>
    <xf numFmtId="9" fontId="26" fillId="12" borderId="22" xfId="2" applyNumberFormat="1" applyFont="1" applyFill="1" applyBorder="1" applyAlignment="1">
      <alignment vertical="center" wrapText="1"/>
    </xf>
    <xf numFmtId="9" fontId="26" fillId="12" borderId="49" xfId="2" applyNumberFormat="1" applyFont="1" applyFill="1" applyBorder="1" applyAlignment="1">
      <alignment vertical="center" wrapText="1"/>
    </xf>
    <xf numFmtId="164" fontId="26" fillId="12" borderId="28" xfId="2" applyNumberFormat="1" applyFont="1" applyFill="1" applyBorder="1" applyAlignment="1">
      <alignment horizontal="center" vertical="center" wrapText="1"/>
    </xf>
    <xf numFmtId="164" fontId="26" fillId="12" borderId="29" xfId="2" applyNumberFormat="1" applyFont="1" applyFill="1" applyBorder="1" applyAlignment="1">
      <alignment horizontal="center" vertical="center" wrapText="1"/>
    </xf>
    <xf numFmtId="164" fontId="26" fillId="12" borderId="58" xfId="2" applyNumberFormat="1" applyFont="1" applyFill="1" applyBorder="1" applyAlignment="1">
      <alignment horizontal="center" vertical="center" wrapText="1"/>
    </xf>
    <xf numFmtId="164" fontId="9" fillId="12" borderId="20" xfId="2" applyNumberFormat="1" applyFont="1" applyFill="1" applyBorder="1" applyAlignment="1">
      <alignment horizontal="center" vertical="center" wrapText="1"/>
    </xf>
    <xf numFmtId="3" fontId="28" fillId="12" borderId="7" xfId="2" applyNumberFormat="1" applyFont="1" applyFill="1" applyBorder="1" applyAlignment="1">
      <alignment horizontal="center" vertical="center" textRotation="90" wrapText="1"/>
    </xf>
    <xf numFmtId="0" fontId="26" fillId="12" borderId="40" xfId="2" applyFont="1" applyFill="1" applyBorder="1" applyAlignment="1">
      <alignment horizontal="center" vertical="center" wrapText="1"/>
    </xf>
    <xf numFmtId="0" fontId="26" fillId="12" borderId="41" xfId="2" applyFont="1" applyFill="1" applyBorder="1" applyAlignment="1">
      <alignment horizontal="center" vertical="center" wrapText="1"/>
    </xf>
    <xf numFmtId="3" fontId="28" fillId="12" borderId="41" xfId="2" applyNumberFormat="1" applyFont="1" applyFill="1" applyBorder="1" applyAlignment="1">
      <alignment horizontal="center" vertical="center" textRotation="90" wrapText="1"/>
    </xf>
    <xf numFmtId="0" fontId="26" fillId="12" borderId="16" xfId="2" applyFont="1" applyFill="1" applyBorder="1" applyAlignment="1">
      <alignment horizontal="center" vertical="center" wrapText="1"/>
    </xf>
    <xf numFmtId="0" fontId="26" fillId="12" borderId="0" xfId="2" applyFont="1" applyFill="1" applyBorder="1" applyAlignment="1">
      <alignment horizontal="center" vertical="center" wrapText="1"/>
    </xf>
    <xf numFmtId="164" fontId="26" fillId="12" borderId="16" xfId="2" applyNumberFormat="1" applyFont="1" applyFill="1" applyBorder="1" applyAlignment="1">
      <alignment horizontal="center" vertical="center" wrapText="1"/>
    </xf>
    <xf numFmtId="9" fontId="26" fillId="12" borderId="41" xfId="2" applyNumberFormat="1" applyFont="1" applyFill="1" applyBorder="1" applyAlignment="1">
      <alignment horizontal="center" vertical="center" wrapText="1"/>
    </xf>
    <xf numFmtId="164" fontId="26" fillId="12" borderId="0" xfId="2" applyNumberFormat="1" applyFont="1" applyFill="1" applyBorder="1" applyAlignment="1">
      <alignment horizontal="center" vertical="center" wrapText="1"/>
    </xf>
    <xf numFmtId="9" fontId="26" fillId="12" borderId="16" xfId="2" applyNumberFormat="1" applyFont="1" applyFill="1" applyBorder="1" applyAlignment="1">
      <alignment horizontal="center" vertical="center" wrapText="1"/>
    </xf>
    <xf numFmtId="9" fontId="26" fillId="12" borderId="0" xfId="2" applyNumberFormat="1" applyFont="1" applyFill="1" applyBorder="1" applyAlignment="1">
      <alignment horizontal="center" vertical="center" wrapText="1"/>
    </xf>
    <xf numFmtId="9" fontId="26" fillId="12" borderId="23" xfId="2" applyNumberFormat="1" applyFont="1" applyFill="1" applyBorder="1" applyAlignment="1">
      <alignment horizontal="center" vertical="center" wrapText="1"/>
    </xf>
    <xf numFmtId="9" fontId="9" fillId="12" borderId="50" xfId="2" applyNumberFormat="1" applyFont="1" applyFill="1" applyBorder="1" applyAlignment="1">
      <alignment horizontal="center" vertical="center" wrapText="1"/>
    </xf>
    <xf numFmtId="3" fontId="28" fillId="12" borderId="51" xfId="2" applyNumberFormat="1" applyFont="1" applyFill="1" applyBorder="1" applyAlignment="1">
      <alignment horizontal="center" vertical="center" textRotation="90" wrapText="1"/>
    </xf>
    <xf numFmtId="3" fontId="28" fillId="12" borderId="23" xfId="2" applyNumberFormat="1" applyFont="1" applyFill="1" applyBorder="1" applyAlignment="1">
      <alignment horizontal="center" vertical="center" textRotation="90" wrapText="1"/>
    </xf>
    <xf numFmtId="9" fontId="26" fillId="12" borderId="7" xfId="2" applyNumberFormat="1" applyFont="1" applyFill="1" applyBorder="1" applyAlignment="1">
      <alignment horizontal="center" vertical="center" wrapText="1"/>
    </xf>
    <xf numFmtId="9" fontId="34" fillId="12" borderId="31" xfId="2" applyNumberFormat="1" applyFont="1" applyFill="1" applyBorder="1" applyAlignment="1">
      <alignment horizontal="center" vertical="center" wrapText="1"/>
    </xf>
    <xf numFmtId="9" fontId="9" fillId="12" borderId="55" xfId="2" applyNumberFormat="1" applyFont="1" applyFill="1" applyBorder="1" applyAlignment="1">
      <alignment horizontal="center" vertical="center" wrapText="1"/>
    </xf>
    <xf numFmtId="3" fontId="28" fillId="12" borderId="46" xfId="2" applyNumberFormat="1" applyFont="1" applyFill="1" applyBorder="1" applyAlignment="1">
      <alignment horizontal="center" vertical="center" textRotation="90" wrapText="1"/>
    </xf>
    <xf numFmtId="9" fontId="3" fillId="12" borderId="16" xfId="2" applyNumberFormat="1" applyFont="1" applyFill="1" applyBorder="1" applyAlignment="1">
      <alignment horizontal="center" vertical="center" wrapText="1"/>
    </xf>
    <xf numFmtId="9" fontId="3" fillId="12" borderId="0" xfId="2" applyNumberFormat="1" applyFont="1" applyFill="1" applyBorder="1" applyAlignment="1">
      <alignment horizontal="center" vertical="center" wrapText="1"/>
    </xf>
    <xf numFmtId="164" fontId="26" fillId="12" borderId="30" xfId="2" applyNumberFormat="1" applyFont="1" applyFill="1" applyBorder="1" applyAlignment="1">
      <alignment horizontal="center" vertical="center" wrapText="1"/>
    </xf>
    <xf numFmtId="9" fontId="9" fillId="12" borderId="27" xfId="2" applyNumberFormat="1" applyFont="1" applyFill="1" applyBorder="1" applyAlignment="1">
      <alignment horizontal="center" vertical="center" wrapText="1"/>
    </xf>
    <xf numFmtId="3" fontId="28" fillId="12" borderId="19" xfId="2" applyNumberFormat="1" applyFont="1" applyFill="1" applyBorder="1" applyAlignment="1">
      <alignment horizontal="center" vertical="center" textRotation="90" wrapText="1"/>
    </xf>
    <xf numFmtId="9" fontId="9" fillId="12" borderId="20" xfId="2" applyNumberFormat="1" applyFont="1" applyFill="1" applyBorder="1" applyAlignment="1">
      <alignment horizontal="center" vertical="center" wrapText="1"/>
    </xf>
    <xf numFmtId="3" fontId="28" fillId="12" borderId="30" xfId="2" applyNumberFormat="1" applyFont="1" applyFill="1" applyBorder="1" applyAlignment="1">
      <alignment horizontal="center" vertical="center" textRotation="90" wrapText="1"/>
    </xf>
    <xf numFmtId="164" fontId="12" fillId="12" borderId="5" xfId="5" applyNumberFormat="1" applyFont="1" applyFill="1" applyBorder="1" applyAlignment="1">
      <alignment horizontal="center" vertical="center" wrapText="1"/>
    </xf>
    <xf numFmtId="164" fontId="12" fillId="12" borderId="6" xfId="5" applyNumberFormat="1" applyFont="1" applyFill="1" applyBorder="1" applyAlignment="1">
      <alignment horizontal="center" vertical="center" wrapText="1"/>
    </xf>
    <xf numFmtId="164" fontId="12" fillId="12" borderId="34" xfId="5" applyNumberFormat="1" applyFont="1" applyFill="1" applyBorder="1" applyAlignment="1">
      <alignment horizontal="center" vertical="center" wrapText="1"/>
    </xf>
    <xf numFmtId="0" fontId="46" fillId="12" borderId="37" xfId="2" applyFont="1" applyFill="1" applyBorder="1" applyAlignment="1">
      <alignment horizontal="center" vertical="center" wrapText="1"/>
    </xf>
    <xf numFmtId="164" fontId="9" fillId="12" borderId="35" xfId="1" applyNumberFormat="1" applyFont="1" applyFill="1" applyBorder="1" applyAlignment="1">
      <alignment horizontal="center" vertical="center" wrapText="1"/>
    </xf>
    <xf numFmtId="0" fontId="47" fillId="12" borderId="38" xfId="2" applyFont="1" applyFill="1" applyBorder="1" applyAlignment="1">
      <alignment horizontal="center" vertical="center" wrapText="1"/>
    </xf>
    <xf numFmtId="0" fontId="46" fillId="12" borderId="40" xfId="2" applyFont="1" applyFill="1" applyBorder="1" applyAlignment="1">
      <alignment horizontal="center" vertical="center" wrapText="1"/>
    </xf>
    <xf numFmtId="9" fontId="48" fillId="12" borderId="5" xfId="2" applyNumberFormat="1" applyFont="1" applyFill="1" applyBorder="1" applyAlignment="1">
      <alignment horizontal="left" vertical="center" wrapText="1"/>
    </xf>
    <xf numFmtId="164" fontId="12" fillId="12" borderId="5" xfId="1" applyNumberFormat="1" applyFont="1" applyFill="1" applyBorder="1" applyAlignment="1">
      <alignment horizontal="center" vertical="center" wrapText="1"/>
    </xf>
    <xf numFmtId="164" fontId="12" fillId="12" borderId="6" xfId="1" applyNumberFormat="1" applyFont="1" applyFill="1" applyBorder="1" applyAlignment="1">
      <alignment horizontal="center" vertical="center" wrapText="1"/>
    </xf>
    <xf numFmtId="164" fontId="12" fillId="12" borderId="7" xfId="1" applyNumberFormat="1" applyFont="1" applyFill="1" applyBorder="1" applyAlignment="1">
      <alignment horizontal="center" vertical="center" wrapText="1"/>
    </xf>
    <xf numFmtId="164" fontId="29" fillId="12" borderId="35" xfId="1" applyNumberFormat="1" applyFont="1" applyFill="1" applyBorder="1" applyAlignment="1">
      <alignment horizontal="center" vertical="center" wrapText="1"/>
    </xf>
    <xf numFmtId="164" fontId="6" fillId="12" borderId="35" xfId="1" applyNumberFormat="1" applyFont="1" applyFill="1" applyBorder="1" applyAlignment="1">
      <alignment horizontal="center" vertical="center" wrapText="1"/>
    </xf>
    <xf numFmtId="0" fontId="9" fillId="0" borderId="0" xfId="3" applyFont="1" applyBorder="1" applyAlignment="1">
      <alignment horizontal="left" vertical="center" wrapText="1"/>
    </xf>
    <xf numFmtId="0" fontId="46" fillId="12" borderId="37" xfId="2" applyFont="1" applyFill="1" applyBorder="1" applyAlignment="1" applyProtection="1">
      <alignment horizontal="center" vertical="center" wrapText="1"/>
      <protection locked="0"/>
    </xf>
    <xf numFmtId="0" fontId="46" fillId="12" borderId="37" xfId="2" applyFont="1" applyFill="1" applyBorder="1" applyAlignment="1" applyProtection="1">
      <alignment horizontal="center" vertical="center" wrapText="1"/>
    </xf>
    <xf numFmtId="0" fontId="50" fillId="19" borderId="69" xfId="3" applyFont="1" applyFill="1" applyBorder="1"/>
    <xf numFmtId="0" fontId="4" fillId="19" borderId="70" xfId="3" applyFill="1" applyBorder="1"/>
    <xf numFmtId="164" fontId="4" fillId="19" borderId="45" xfId="1" applyNumberFormat="1" applyFont="1" applyFill="1" applyBorder="1"/>
    <xf numFmtId="0" fontId="4" fillId="19" borderId="71" xfId="3" applyFill="1" applyBorder="1"/>
    <xf numFmtId="0" fontId="26" fillId="11" borderId="5" xfId="2" applyFont="1" applyFill="1" applyBorder="1" applyAlignment="1">
      <alignment horizontal="center" vertical="center" wrapText="1"/>
    </xf>
    <xf numFmtId="0" fontId="24" fillId="11" borderId="35" xfId="5" applyFont="1" applyFill="1" applyBorder="1" applyAlignment="1">
      <alignment horizontal="center" vertical="center" wrapText="1"/>
    </xf>
    <xf numFmtId="165" fontId="24" fillId="11" borderId="35" xfId="5" applyNumberFormat="1" applyFont="1" applyFill="1" applyBorder="1" applyAlignment="1">
      <alignment horizontal="center" vertical="center" wrapText="1"/>
    </xf>
    <xf numFmtId="0" fontId="26" fillId="2" borderId="40" xfId="2" applyFont="1" applyFill="1" applyBorder="1" applyAlignment="1">
      <alignment horizontal="center" vertical="center" wrapText="1"/>
    </xf>
    <xf numFmtId="9" fontId="26" fillId="2" borderId="40" xfId="2" applyNumberFormat="1" applyFont="1" applyFill="1" applyBorder="1" applyAlignment="1">
      <alignment horizontal="center" vertical="center" wrapText="1"/>
    </xf>
    <xf numFmtId="9" fontId="26" fillId="11" borderId="21" xfId="2" applyNumberFormat="1" applyFont="1" applyFill="1" applyBorder="1" applyAlignment="1">
      <alignment horizontal="center" vertical="center" wrapText="1"/>
    </xf>
    <xf numFmtId="9" fontId="26" fillId="2" borderId="5" xfId="2" applyNumberFormat="1" applyFont="1" applyFill="1" applyBorder="1" applyAlignment="1">
      <alignment horizontal="center" vertical="center" wrapText="1"/>
    </xf>
    <xf numFmtId="9" fontId="26" fillId="11" borderId="40" xfId="2" applyNumberFormat="1" applyFont="1" applyFill="1" applyBorder="1" applyAlignment="1">
      <alignment horizontal="center" vertical="center" wrapText="1"/>
    </xf>
    <xf numFmtId="9" fontId="26" fillId="11" borderId="43" xfId="2" applyNumberFormat="1" applyFont="1" applyFill="1" applyBorder="1" applyAlignment="1">
      <alignment horizontal="center" vertical="center" wrapText="1"/>
    </xf>
    <xf numFmtId="9" fontId="26" fillId="2" borderId="73" xfId="2" applyNumberFormat="1" applyFont="1" applyFill="1" applyBorder="1" applyAlignment="1">
      <alignment horizontal="center" vertical="center" wrapText="1"/>
    </xf>
    <xf numFmtId="9" fontId="26" fillId="2" borderId="21" xfId="2" applyNumberFormat="1" applyFont="1" applyFill="1" applyBorder="1" applyAlignment="1">
      <alignment horizontal="center" vertical="center" wrapText="1"/>
    </xf>
    <xf numFmtId="9" fontId="26" fillId="11" borderId="48" xfId="2" applyNumberFormat="1" applyFont="1" applyFill="1" applyBorder="1" applyAlignment="1">
      <alignment horizontal="center" vertical="center" wrapText="1"/>
    </xf>
    <xf numFmtId="9" fontId="3" fillId="11" borderId="5" xfId="2" applyNumberFormat="1" applyFont="1" applyFill="1" applyBorder="1" applyAlignment="1">
      <alignment horizontal="center" vertical="center" wrapText="1"/>
    </xf>
    <xf numFmtId="9" fontId="3" fillId="11" borderId="35" xfId="2" applyNumberFormat="1" applyFont="1" applyFill="1" applyBorder="1" applyAlignment="1">
      <alignment horizontal="center" vertical="center" wrapText="1"/>
    </xf>
    <xf numFmtId="9" fontId="9" fillId="11" borderId="31" xfId="2" applyNumberFormat="1" applyFont="1" applyFill="1" applyBorder="1" applyAlignment="1">
      <alignment horizontal="center" vertical="center" wrapText="1"/>
    </xf>
    <xf numFmtId="9" fontId="9" fillId="11" borderId="39" xfId="2" applyNumberFormat="1" applyFont="1" applyFill="1" applyBorder="1" applyAlignment="1">
      <alignment horizontal="center" vertical="center" wrapText="1"/>
    </xf>
    <xf numFmtId="9" fontId="4" fillId="11" borderId="21" xfId="4" applyNumberFormat="1" applyFont="1" applyFill="1" applyBorder="1" applyAlignment="1">
      <alignment horizontal="center" vertical="center" wrapText="1"/>
    </xf>
    <xf numFmtId="9" fontId="4" fillId="11" borderId="22" xfId="4" applyNumberFormat="1" applyFont="1" applyFill="1" applyBorder="1" applyAlignment="1">
      <alignment horizontal="center" vertical="center" wrapText="1"/>
    </xf>
    <xf numFmtId="9" fontId="4" fillId="11" borderId="23" xfId="4" applyNumberFormat="1" applyFont="1" applyFill="1" applyBorder="1" applyAlignment="1">
      <alignment horizontal="center" vertical="center" wrapText="1"/>
    </xf>
    <xf numFmtId="9" fontId="4" fillId="11" borderId="5" xfId="4" applyNumberFormat="1" applyFont="1" applyFill="1" applyBorder="1" applyAlignment="1">
      <alignment horizontal="center" vertical="center" wrapText="1"/>
    </xf>
    <xf numFmtId="9" fontId="4" fillId="11" borderId="6" xfId="4" applyNumberFormat="1" applyFont="1" applyFill="1" applyBorder="1" applyAlignment="1">
      <alignment horizontal="center" vertical="center" wrapText="1"/>
    </xf>
    <xf numFmtId="9" fontId="4" fillId="11" borderId="7" xfId="4" applyNumberFormat="1" applyFont="1" applyFill="1" applyBorder="1" applyAlignment="1">
      <alignment horizontal="center" vertical="center" wrapText="1"/>
    </xf>
    <xf numFmtId="9" fontId="9" fillId="11" borderId="44" xfId="2" applyNumberFormat="1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33" fillId="11" borderId="2" xfId="3" applyFont="1" applyFill="1" applyBorder="1" applyAlignment="1">
      <alignment horizontal="center" vertical="center"/>
    </xf>
    <xf numFmtId="0" fontId="33" fillId="11" borderId="41" xfId="3" applyFont="1" applyFill="1" applyBorder="1" applyAlignment="1">
      <alignment horizontal="center" vertical="center"/>
    </xf>
    <xf numFmtId="9" fontId="26" fillId="11" borderId="2" xfId="2" applyNumberFormat="1" applyFont="1" applyFill="1" applyBorder="1" applyAlignment="1">
      <alignment horizontal="center" vertical="center" wrapText="1"/>
    </xf>
    <xf numFmtId="9" fontId="26" fillId="11" borderId="42" xfId="2" applyNumberFormat="1" applyFont="1" applyFill="1" applyBorder="1" applyAlignment="1">
      <alignment horizontal="center" vertical="center" wrapText="1"/>
    </xf>
    <xf numFmtId="9" fontId="9" fillId="11" borderId="43" xfId="2" applyNumberFormat="1" applyFont="1" applyFill="1" applyBorder="1" applyAlignment="1">
      <alignment horizontal="center" vertical="center" wrapText="1"/>
    </xf>
    <xf numFmtId="9" fontId="26" fillId="11" borderId="41" xfId="2" applyNumberFormat="1" applyFont="1" applyFill="1" applyBorder="1" applyAlignment="1">
      <alignment horizontal="center" vertical="center" wrapText="1"/>
    </xf>
    <xf numFmtId="9" fontId="26" fillId="11" borderId="21" xfId="2" applyNumberFormat="1" applyFont="1" applyFill="1" applyBorder="1" applyAlignment="1">
      <alignment vertical="center" wrapText="1"/>
    </xf>
    <xf numFmtId="9" fontId="26" fillId="11" borderId="22" xfId="2" applyNumberFormat="1" applyFont="1" applyFill="1" applyBorder="1" applyAlignment="1">
      <alignment vertical="center" wrapText="1"/>
    </xf>
    <xf numFmtId="9" fontId="26" fillId="11" borderId="49" xfId="2" applyNumberFormat="1" applyFont="1" applyFill="1" applyBorder="1" applyAlignment="1">
      <alignment vertical="center" wrapText="1"/>
    </xf>
    <xf numFmtId="9" fontId="9" fillId="11" borderId="48" xfId="2" applyNumberFormat="1" applyFont="1" applyFill="1" applyBorder="1" applyAlignment="1">
      <alignment horizontal="center" vertical="center" wrapText="1"/>
    </xf>
    <xf numFmtId="9" fontId="9" fillId="11" borderId="35" xfId="2" applyNumberFormat="1" applyFont="1" applyFill="1" applyBorder="1" applyAlignment="1">
      <alignment horizontal="center" vertical="center" wrapText="1"/>
    </xf>
    <xf numFmtId="9" fontId="26" fillId="11" borderId="22" xfId="2" applyNumberFormat="1" applyFont="1" applyFill="1" applyBorder="1" applyAlignment="1">
      <alignment horizontal="center" vertical="center" wrapText="1"/>
    </xf>
    <xf numFmtId="9" fontId="26" fillId="11" borderId="23" xfId="2" applyNumberFormat="1" applyFont="1" applyFill="1" applyBorder="1" applyAlignment="1">
      <alignment horizontal="center" vertical="center" wrapText="1"/>
    </xf>
    <xf numFmtId="9" fontId="9" fillId="11" borderId="55" xfId="2" applyNumberFormat="1" applyFont="1" applyFill="1" applyBorder="1" applyAlignment="1">
      <alignment horizontal="center" vertical="center" wrapText="1"/>
    </xf>
    <xf numFmtId="9" fontId="34" fillId="11" borderId="31" xfId="2" applyNumberFormat="1" applyFont="1" applyFill="1" applyBorder="1" applyAlignment="1">
      <alignment horizontal="center" vertical="center" wrapText="1"/>
    </xf>
    <xf numFmtId="0" fontId="26" fillId="11" borderId="40" xfId="2" applyFont="1" applyFill="1" applyBorder="1" applyAlignment="1">
      <alignment horizontal="center" vertical="center" wrapText="1"/>
    </xf>
    <xf numFmtId="0" fontId="26" fillId="11" borderId="43" xfId="2" applyFont="1" applyFill="1" applyBorder="1" applyAlignment="1">
      <alignment horizontal="center" vertical="center" wrapText="1"/>
    </xf>
    <xf numFmtId="9" fontId="26" fillId="11" borderId="5" xfId="2" applyNumberFormat="1" applyFont="1" applyFill="1" applyBorder="1" applyAlignment="1">
      <alignment horizontal="center" vertical="center" wrapText="1"/>
    </xf>
    <xf numFmtId="9" fontId="26" fillId="11" borderId="35" xfId="2" applyNumberFormat="1" applyFont="1" applyFill="1" applyBorder="1" applyAlignment="1">
      <alignment horizontal="center" vertical="center" wrapText="1"/>
    </xf>
    <xf numFmtId="9" fontId="26" fillId="11" borderId="73" xfId="2" applyNumberFormat="1" applyFont="1" applyFill="1" applyBorder="1" applyAlignment="1">
      <alignment horizontal="center" vertical="center" wrapText="1"/>
    </xf>
    <xf numFmtId="9" fontId="26" fillId="11" borderId="55" xfId="2" applyNumberFormat="1" applyFont="1" applyFill="1" applyBorder="1" applyAlignment="1">
      <alignment horizontal="center" vertical="center" wrapText="1"/>
    </xf>
    <xf numFmtId="166" fontId="50" fillId="12" borderId="0" xfId="3" applyNumberFormat="1" applyFont="1" applyFill="1" applyBorder="1"/>
    <xf numFmtId="166" fontId="4" fillId="12" borderId="0" xfId="3" applyNumberFormat="1" applyFill="1" applyBorder="1"/>
    <xf numFmtId="166" fontId="4" fillId="12" borderId="0" xfId="1" applyNumberFormat="1" applyFont="1" applyFill="1" applyBorder="1"/>
    <xf numFmtId="166" fontId="26" fillId="0" borderId="16" xfId="2" applyNumberFormat="1" applyFont="1" applyFill="1" applyBorder="1" applyAlignment="1" applyProtection="1">
      <alignment horizontal="center" vertical="center" wrapText="1"/>
    </xf>
    <xf numFmtId="0" fontId="46" fillId="11" borderId="37" xfId="2" applyFont="1" applyFill="1" applyBorder="1" applyAlignment="1">
      <alignment horizontal="center" vertical="center" wrapText="1"/>
    </xf>
    <xf numFmtId="3" fontId="28" fillId="11" borderId="41" xfId="2" applyNumberFormat="1" applyFont="1" applyFill="1" applyBorder="1" applyAlignment="1">
      <alignment horizontal="center" vertical="center" textRotation="90" wrapText="1"/>
    </xf>
    <xf numFmtId="0" fontId="47" fillId="11" borderId="38" xfId="2" applyFont="1" applyFill="1" applyBorder="1" applyAlignment="1">
      <alignment horizontal="center" vertical="center" wrapText="1"/>
    </xf>
    <xf numFmtId="9" fontId="48" fillId="11" borderId="5" xfId="2" applyNumberFormat="1" applyFont="1" applyFill="1" applyBorder="1" applyAlignment="1">
      <alignment horizontal="left" vertical="center" wrapText="1"/>
    </xf>
    <xf numFmtId="0" fontId="46" fillId="11" borderId="40" xfId="2" applyFont="1" applyFill="1" applyBorder="1" applyAlignment="1">
      <alignment horizontal="center" vertical="center" wrapText="1"/>
    </xf>
    <xf numFmtId="3" fontId="31" fillId="11" borderId="40" xfId="2" applyNumberFormat="1" applyFont="1" applyFill="1" applyBorder="1" applyAlignment="1">
      <alignment horizontal="center" vertical="center" wrapText="1"/>
    </xf>
    <xf numFmtId="3" fontId="31" fillId="11" borderId="41" xfId="2" applyNumberFormat="1" applyFont="1" applyFill="1" applyBorder="1" applyAlignment="1">
      <alignment horizontal="center" vertical="center" wrapText="1"/>
    </xf>
    <xf numFmtId="3" fontId="31" fillId="11" borderId="21" xfId="2" applyNumberFormat="1" applyFont="1" applyFill="1" applyBorder="1" applyAlignment="1">
      <alignment horizontal="center" vertical="center" wrapText="1"/>
    </xf>
    <xf numFmtId="3" fontId="31" fillId="11" borderId="23" xfId="2" applyNumberFormat="1" applyFont="1" applyFill="1" applyBorder="1" applyAlignment="1">
      <alignment horizontal="center" vertical="center" wrapText="1"/>
    </xf>
    <xf numFmtId="3" fontId="35" fillId="11" borderId="5" xfId="2" applyNumberFormat="1" applyFont="1" applyFill="1" applyBorder="1" applyAlignment="1">
      <alignment horizontal="center" vertical="center" wrapText="1"/>
    </xf>
    <xf numFmtId="3" fontId="31" fillId="11" borderId="7" xfId="2" applyNumberFormat="1" applyFont="1" applyFill="1" applyBorder="1" applyAlignment="1">
      <alignment horizontal="center" vertical="center" wrapText="1"/>
    </xf>
    <xf numFmtId="3" fontId="28" fillId="11" borderId="23" xfId="2" applyNumberFormat="1" applyFont="1" applyFill="1" applyBorder="1" applyAlignment="1">
      <alignment horizontal="center" vertical="center" textRotation="90" wrapText="1"/>
    </xf>
    <xf numFmtId="3" fontId="28" fillId="11" borderId="7" xfId="2" applyNumberFormat="1" applyFont="1" applyFill="1" applyBorder="1" applyAlignment="1">
      <alignment horizontal="center" vertical="center" textRotation="90" wrapText="1"/>
    </xf>
    <xf numFmtId="3" fontId="28" fillId="11" borderId="46" xfId="2" applyNumberFormat="1" applyFont="1" applyFill="1" applyBorder="1" applyAlignment="1">
      <alignment horizontal="center" vertical="center" textRotation="90" wrapText="1"/>
    </xf>
    <xf numFmtId="20" fontId="4" fillId="0" borderId="0" xfId="3" applyNumberFormat="1" applyFont="1"/>
    <xf numFmtId="0" fontId="0" fillId="0" borderId="74" xfId="0" applyBorder="1" applyAlignment="1"/>
    <xf numFmtId="0" fontId="0" fillId="0" borderId="0" xfId="0" applyAlignment="1">
      <alignment horizontal="center" vertical="center"/>
    </xf>
    <xf numFmtId="9" fontId="4" fillId="10" borderId="2" xfId="3" applyNumberFormat="1" applyFont="1" applyFill="1" applyBorder="1" applyAlignment="1">
      <alignment horizontal="center" vertical="center"/>
    </xf>
    <xf numFmtId="9" fontId="4" fillId="7" borderId="41" xfId="3" applyNumberFormat="1" applyFont="1" applyFill="1" applyBorder="1" applyAlignment="1">
      <alignment horizontal="center" vertical="center"/>
    </xf>
    <xf numFmtId="9" fontId="4" fillId="9" borderId="40" xfId="3" applyNumberFormat="1" applyFont="1" applyFill="1" applyBorder="1" applyAlignment="1">
      <alignment horizontal="center" vertical="center"/>
    </xf>
    <xf numFmtId="0" fontId="15" fillId="0" borderId="35" xfId="3" applyFont="1" applyFill="1" applyBorder="1" applyAlignment="1">
      <alignment horizontal="center" vertical="center"/>
    </xf>
    <xf numFmtId="0" fontId="4" fillId="0" borderId="43" xfId="3" applyFont="1" applyFill="1" applyBorder="1" applyAlignment="1">
      <alignment horizontal="center" vertical="center"/>
    </xf>
    <xf numFmtId="0" fontId="4" fillId="0" borderId="55" xfId="3" applyFont="1" applyFill="1" applyBorder="1" applyAlignment="1">
      <alignment horizontal="center" vertical="center"/>
    </xf>
    <xf numFmtId="0" fontId="4" fillId="0" borderId="35" xfId="3" applyFont="1" applyFill="1" applyBorder="1" applyAlignment="1">
      <alignment horizontal="center" vertical="center"/>
    </xf>
    <xf numFmtId="0" fontId="4" fillId="0" borderId="48" xfId="3" applyFont="1" applyFill="1" applyBorder="1" applyAlignment="1">
      <alignment horizontal="center" vertical="center"/>
    </xf>
    <xf numFmtId="0" fontId="4" fillId="0" borderId="27" xfId="3" applyFont="1" applyFill="1" applyBorder="1" applyAlignment="1">
      <alignment horizontal="center" vertical="center"/>
    </xf>
    <xf numFmtId="0" fontId="19" fillId="15" borderId="28" xfId="3" applyFont="1" applyFill="1" applyBorder="1" applyAlignment="1">
      <alignment horizontal="center" vertical="center" wrapText="1"/>
    </xf>
    <xf numFmtId="0" fontId="4" fillId="2" borderId="18" xfId="3" applyFont="1" applyFill="1" applyBorder="1" applyAlignment="1">
      <alignment horizontal="center" vertical="center" wrapText="1"/>
    </xf>
    <xf numFmtId="164" fontId="24" fillId="11" borderId="35" xfId="1" applyNumberFormat="1" applyFont="1" applyFill="1" applyBorder="1" applyAlignment="1">
      <alignment horizontal="center" vertical="center" wrapText="1"/>
    </xf>
    <xf numFmtId="0" fontId="4" fillId="0" borderId="0" xfId="3" applyNumberFormat="1" applyFont="1" applyFill="1" applyBorder="1"/>
    <xf numFmtId="9" fontId="26" fillId="14" borderId="21" xfId="2" applyNumberFormat="1" applyFont="1" applyFill="1" applyBorder="1" applyAlignment="1">
      <alignment horizontal="center" vertical="center" wrapText="1"/>
    </xf>
    <xf numFmtId="9" fontId="26" fillId="14" borderId="48" xfId="2" applyNumberFormat="1" applyFont="1" applyFill="1" applyBorder="1" applyAlignment="1">
      <alignment horizontal="center" vertical="center" wrapText="1"/>
    </xf>
    <xf numFmtId="0" fontId="0" fillId="0" borderId="0" xfId="1" applyNumberFormat="1" applyFont="1"/>
    <xf numFmtId="3" fontId="4" fillId="9" borderId="40" xfId="4" applyNumberFormat="1" applyFont="1" applyFill="1" applyBorder="1" applyAlignment="1">
      <alignment horizontal="center" vertical="center" wrapText="1"/>
    </xf>
    <xf numFmtId="3" fontId="4" fillId="10" borderId="2" xfId="4" applyNumberFormat="1" applyFont="1" applyFill="1" applyBorder="1" applyAlignment="1">
      <alignment horizontal="center" vertical="center" wrapText="1"/>
    </xf>
    <xf numFmtId="3" fontId="4" fillId="7" borderId="41" xfId="4" applyNumberFormat="1" applyFont="1" applyFill="1" applyBorder="1" applyAlignment="1">
      <alignment horizontal="center" vertical="center" wrapText="1"/>
    </xf>
    <xf numFmtId="164" fontId="4" fillId="9" borderId="5" xfId="1" applyNumberFormat="1" applyFont="1" applyFill="1" applyBorder="1" applyAlignment="1">
      <alignment horizontal="center" vertical="center" wrapText="1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7" borderId="7" xfId="1" applyNumberFormat="1" applyFont="1" applyFill="1" applyBorder="1" applyAlignment="1">
      <alignment horizontal="center" vertical="center" wrapText="1"/>
    </xf>
    <xf numFmtId="1" fontId="4" fillId="9" borderId="40" xfId="4" applyNumberFormat="1" applyFont="1" applyFill="1" applyBorder="1" applyAlignment="1">
      <alignment horizontal="center" vertical="center" wrapText="1"/>
    </xf>
    <xf numFmtId="1" fontId="4" fillId="10" borderId="2" xfId="4" applyNumberFormat="1" applyFont="1" applyFill="1" applyBorder="1" applyAlignment="1">
      <alignment horizontal="center" vertical="center" wrapText="1"/>
    </xf>
    <xf numFmtId="1" fontId="4" fillId="7" borderId="41" xfId="4" applyNumberFormat="1" applyFont="1" applyFill="1" applyBorder="1" applyAlignment="1">
      <alignment horizontal="center" vertical="center" wrapText="1"/>
    </xf>
    <xf numFmtId="164" fontId="4" fillId="9" borderId="5" xfId="6" applyNumberFormat="1" applyFont="1" applyFill="1" applyBorder="1" applyAlignment="1">
      <alignment horizontal="center" vertical="center" wrapText="1"/>
    </xf>
    <xf numFmtId="164" fontId="4" fillId="10" borderId="6" xfId="6" applyNumberFormat="1" applyFont="1" applyFill="1" applyBorder="1" applyAlignment="1">
      <alignment horizontal="center" vertical="center" wrapText="1"/>
    </xf>
    <xf numFmtId="164" fontId="4" fillId="7" borderId="7" xfId="6" applyNumberFormat="1" applyFont="1" applyFill="1" applyBorder="1" applyAlignment="1">
      <alignment horizontal="center" vertical="center" wrapText="1"/>
    </xf>
    <xf numFmtId="164" fontId="5" fillId="12" borderId="39" xfId="1" applyNumberFormat="1" applyFont="1" applyFill="1" applyBorder="1" applyAlignment="1">
      <alignment horizontal="center" vertical="center" wrapText="1"/>
    </xf>
    <xf numFmtId="0" fontId="5" fillId="12" borderId="44" xfId="2" applyFont="1" applyFill="1" applyBorder="1" applyAlignment="1">
      <alignment horizontal="center" vertical="center" wrapText="1"/>
    </xf>
    <xf numFmtId="9" fontId="5" fillId="12" borderId="44" xfId="2" applyNumberFormat="1" applyFont="1" applyFill="1" applyBorder="1" applyAlignment="1">
      <alignment horizontal="center" vertical="center" wrapText="1"/>
    </xf>
    <xf numFmtId="9" fontId="5" fillId="12" borderId="52" xfId="2" applyNumberFormat="1" applyFont="1" applyFill="1" applyBorder="1" applyAlignment="1">
      <alignment horizontal="center" vertical="center" wrapText="1"/>
    </xf>
    <xf numFmtId="9" fontId="5" fillId="12" borderId="53" xfId="2" applyNumberFormat="1" applyFont="1" applyFill="1" applyBorder="1" applyAlignment="1">
      <alignment horizontal="center" vertical="center" wrapText="1"/>
    </xf>
    <xf numFmtId="9" fontId="5" fillId="11" borderId="31" xfId="2" applyNumberFormat="1" applyFont="1" applyFill="1" applyBorder="1" applyAlignment="1">
      <alignment horizontal="center" vertical="center" wrapText="1"/>
    </xf>
    <xf numFmtId="9" fontId="5" fillId="11" borderId="39" xfId="2" applyNumberFormat="1" applyFont="1" applyFill="1" applyBorder="1" applyAlignment="1">
      <alignment horizontal="center" vertical="center" wrapText="1"/>
    </xf>
    <xf numFmtId="9" fontId="5" fillId="14" borderId="59" xfId="2" applyNumberFormat="1" applyFont="1" applyFill="1" applyBorder="1" applyAlignment="1">
      <alignment horizontal="center" vertical="center" wrapText="1"/>
    </xf>
    <xf numFmtId="9" fontId="26" fillId="12" borderId="55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7" fillId="2" borderId="2" xfId="3" applyFont="1" applyFill="1" applyBorder="1" applyAlignment="1">
      <alignment horizontal="left" vertical="center" wrapText="1"/>
    </xf>
    <xf numFmtId="0" fontId="11" fillId="2" borderId="0" xfId="2" applyFont="1" applyFill="1" applyBorder="1" applyAlignment="1">
      <alignment horizontal="center" vertical="center" wrapText="1"/>
    </xf>
    <xf numFmtId="0" fontId="12" fillId="2" borderId="0" xfId="2" applyFont="1" applyFill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0" fontId="49" fillId="12" borderId="76" xfId="3" applyFont="1" applyFill="1" applyBorder="1" applyAlignment="1">
      <alignment horizontal="center" vertical="center" wrapText="1"/>
    </xf>
    <xf numFmtId="0" fontId="49" fillId="12" borderId="77" xfId="3" applyFont="1" applyFill="1" applyBorder="1" applyAlignment="1">
      <alignment horizontal="center" vertical="center" wrapText="1"/>
    </xf>
    <xf numFmtId="0" fontId="49" fillId="12" borderId="78" xfId="3" applyFont="1" applyFill="1" applyBorder="1" applyAlignment="1">
      <alignment horizontal="center" vertical="center" wrapText="1"/>
    </xf>
    <xf numFmtId="0" fontId="49" fillId="12" borderId="79" xfId="3" applyFont="1" applyFill="1" applyBorder="1" applyAlignment="1">
      <alignment horizontal="center" vertical="center" wrapText="1"/>
    </xf>
    <xf numFmtId="0" fontId="49" fillId="12" borderId="80" xfId="3" applyFont="1" applyFill="1" applyBorder="1" applyAlignment="1">
      <alignment horizontal="center" vertical="center" wrapText="1"/>
    </xf>
    <xf numFmtId="0" fontId="49" fillId="12" borderId="81" xfId="3" applyFont="1" applyFill="1" applyBorder="1" applyAlignment="1">
      <alignment horizontal="center" vertical="center" wrapText="1"/>
    </xf>
    <xf numFmtId="0" fontId="19" fillId="13" borderId="33" xfId="3" applyFont="1" applyFill="1" applyBorder="1" applyAlignment="1">
      <alignment horizontal="center" vertical="center" wrapText="1"/>
    </xf>
    <xf numFmtId="0" fontId="19" fillId="13" borderId="24" xfId="3" applyFont="1" applyFill="1" applyBorder="1" applyAlignment="1">
      <alignment horizontal="center" vertical="center" wrapText="1"/>
    </xf>
    <xf numFmtId="0" fontId="19" fillId="13" borderId="28" xfId="3" applyFont="1" applyFill="1" applyBorder="1" applyAlignment="1">
      <alignment horizontal="center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9" xfId="3" applyFont="1" applyFill="1" applyBorder="1" applyAlignment="1">
      <alignment horizontal="center" vertical="center" wrapText="1"/>
    </xf>
    <xf numFmtId="0" fontId="15" fillId="2" borderId="10" xfId="3" applyFont="1" applyFill="1" applyBorder="1" applyAlignment="1">
      <alignment horizontal="center" vertical="center" wrapText="1"/>
    </xf>
    <xf numFmtId="0" fontId="17" fillId="2" borderId="11" xfId="3" applyFont="1" applyFill="1" applyBorder="1" applyAlignment="1">
      <alignment horizontal="center" vertical="center" wrapText="1"/>
    </xf>
    <xf numFmtId="0" fontId="17" fillId="2" borderId="12" xfId="3" applyFont="1" applyFill="1" applyBorder="1" applyAlignment="1">
      <alignment horizontal="center" vertical="center" wrapText="1"/>
    </xf>
    <xf numFmtId="0" fontId="17" fillId="2" borderId="13" xfId="3" applyFont="1" applyFill="1" applyBorder="1" applyAlignment="1">
      <alignment horizontal="center" vertical="center" wrapText="1"/>
    </xf>
    <xf numFmtId="0" fontId="15" fillId="0" borderId="5" xfId="3" applyFont="1" applyFill="1" applyBorder="1" applyAlignment="1">
      <alignment horizontal="center" vertical="center"/>
    </xf>
    <xf numFmtId="0" fontId="15" fillId="0" borderId="6" xfId="3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 wrapText="1"/>
    </xf>
    <xf numFmtId="0" fontId="9" fillId="2" borderId="23" xfId="3" applyFont="1" applyFill="1" applyBorder="1" applyAlignment="1">
      <alignment horizontal="center" vertical="center" wrapText="1"/>
    </xf>
    <xf numFmtId="2" fontId="24" fillId="0" borderId="11" xfId="4" applyNumberFormat="1" applyFont="1" applyFill="1" applyBorder="1" applyAlignment="1">
      <alignment horizontal="center" vertical="center" wrapText="1"/>
    </xf>
    <xf numFmtId="2" fontId="24" fillId="0" borderId="13" xfId="4" applyNumberFormat="1" applyFont="1" applyFill="1" applyBorder="1" applyAlignment="1">
      <alignment horizontal="center" vertical="center" wrapText="1"/>
    </xf>
    <xf numFmtId="0" fontId="19" fillId="8" borderId="33" xfId="3" applyFont="1" applyFill="1" applyBorder="1" applyAlignment="1">
      <alignment horizontal="center" vertical="center" wrapText="1"/>
    </xf>
    <xf numFmtId="0" fontId="19" fillId="8" borderId="24" xfId="3" applyFont="1" applyFill="1" applyBorder="1" applyAlignment="1">
      <alignment horizontal="center" vertical="center" wrapText="1"/>
    </xf>
    <xf numFmtId="0" fontId="19" fillId="8" borderId="28" xfId="3" applyFont="1" applyFill="1" applyBorder="1" applyAlignment="1">
      <alignment horizontal="center" vertical="center" wrapText="1"/>
    </xf>
    <xf numFmtId="2" fontId="9" fillId="2" borderId="15" xfId="3" applyNumberFormat="1" applyFont="1" applyFill="1" applyBorder="1" applyAlignment="1">
      <alignment horizontal="center" vertical="center" wrapText="1"/>
    </xf>
    <xf numFmtId="2" fontId="9" fillId="2" borderId="32" xfId="3" applyNumberFormat="1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60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61" xfId="3" applyFont="1" applyBorder="1" applyAlignment="1">
      <alignment horizontal="left" vertical="center" wrapText="1"/>
    </xf>
    <xf numFmtId="0" fontId="9" fillId="0" borderId="36" xfId="3" applyFont="1" applyBorder="1" applyAlignment="1">
      <alignment horizontal="left" vertical="center" wrapText="1"/>
    </xf>
    <xf numFmtId="0" fontId="9" fillId="0" borderId="0" xfId="3" applyFont="1" applyBorder="1" applyAlignment="1">
      <alignment horizontal="left" vertical="center" wrapText="1"/>
    </xf>
    <xf numFmtId="0" fontId="9" fillId="0" borderId="16" xfId="3" applyFont="1" applyBorder="1" applyAlignment="1">
      <alignment horizontal="left" vertical="center" wrapText="1"/>
    </xf>
    <xf numFmtId="0" fontId="9" fillId="0" borderId="62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 wrapText="1"/>
    </xf>
    <xf numFmtId="0" fontId="9" fillId="0" borderId="63" xfId="3" applyFont="1" applyBorder="1" applyAlignment="1">
      <alignment horizontal="left" vertical="center" wrapText="1"/>
    </xf>
    <xf numFmtId="0" fontId="19" fillId="14" borderId="24" xfId="3" applyFont="1" applyFill="1" applyBorder="1" applyAlignment="1">
      <alignment horizontal="center" vertical="center" wrapText="1"/>
    </xf>
    <xf numFmtId="9" fontId="3" fillId="12" borderId="8" xfId="2" applyNumberFormat="1" applyFont="1" applyFill="1" applyBorder="1" applyAlignment="1">
      <alignment horizontal="center" vertical="center" wrapText="1"/>
    </xf>
    <xf numFmtId="9" fontId="3" fillId="12" borderId="37" xfId="2" applyNumberFormat="1" applyFont="1" applyFill="1" applyBorder="1" applyAlignment="1">
      <alignment horizontal="center" vertical="center" wrapText="1"/>
    </xf>
    <xf numFmtId="9" fontId="3" fillId="12" borderId="34" xfId="2" applyNumberFormat="1" applyFont="1" applyFill="1" applyBorder="1" applyAlignment="1">
      <alignment horizontal="center" vertical="center" wrapText="1"/>
    </xf>
    <xf numFmtId="9" fontId="3" fillId="12" borderId="10" xfId="2" applyNumberFormat="1" applyFont="1" applyFill="1" applyBorder="1" applyAlignment="1">
      <alignment horizontal="center" vertical="center" wrapText="1"/>
    </xf>
    <xf numFmtId="3" fontId="36" fillId="0" borderId="0" xfId="3" applyNumberFormat="1" applyFont="1" applyAlignment="1">
      <alignment horizontal="center"/>
    </xf>
    <xf numFmtId="0" fontId="9" fillId="0" borderId="72" xfId="3" applyFont="1" applyBorder="1" applyAlignment="1">
      <alignment horizontal="left" vertical="center" wrapText="1"/>
    </xf>
    <xf numFmtId="9" fontId="3" fillId="11" borderId="8" xfId="2" applyNumberFormat="1" applyFont="1" applyFill="1" applyBorder="1" applyAlignment="1">
      <alignment horizontal="center" vertical="center" wrapText="1"/>
    </xf>
    <xf numFmtId="9" fontId="3" fillId="11" borderId="37" xfId="2" applyNumberFormat="1" applyFont="1" applyFill="1" applyBorder="1" applyAlignment="1">
      <alignment horizontal="center" vertical="center" wrapText="1"/>
    </xf>
    <xf numFmtId="9" fontId="3" fillId="11" borderId="34" xfId="2" applyNumberFormat="1" applyFont="1" applyFill="1" applyBorder="1" applyAlignment="1">
      <alignment horizontal="center" vertical="center" wrapText="1"/>
    </xf>
    <xf numFmtId="9" fontId="3" fillId="11" borderId="10" xfId="2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51" fillId="0" borderId="60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61" xfId="0" applyFont="1" applyBorder="1" applyAlignment="1">
      <alignment horizontal="center" vertical="center" wrapText="1"/>
    </xf>
    <xf numFmtId="0" fontId="51" fillId="0" borderId="36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75" xfId="0" applyBorder="1" applyAlignment="1">
      <alignment horizontal="center"/>
    </xf>
    <xf numFmtId="0" fontId="24" fillId="2" borderId="11" xfId="3" applyFont="1" applyFill="1" applyBorder="1" applyAlignment="1">
      <alignment horizontal="center" vertical="center" wrapText="1"/>
    </xf>
    <xf numFmtId="0" fontId="24" fillId="2" borderId="13" xfId="3" applyFont="1" applyFill="1" applyBorder="1" applyAlignment="1">
      <alignment horizontal="center" vertical="center" wrapText="1"/>
    </xf>
    <xf numFmtId="164" fontId="52" fillId="12" borderId="5" xfId="5" applyNumberFormat="1" applyFont="1" applyFill="1" applyBorder="1" applyAlignment="1">
      <alignment horizontal="center" vertical="center" wrapText="1"/>
    </xf>
    <xf numFmtId="164" fontId="52" fillId="12" borderId="6" xfId="5" applyNumberFormat="1" applyFont="1" applyFill="1" applyBorder="1" applyAlignment="1">
      <alignment horizontal="center" vertical="center" wrapText="1"/>
    </xf>
    <xf numFmtId="0" fontId="53" fillId="12" borderId="40" xfId="2" applyFont="1" applyFill="1" applyBorder="1" applyAlignment="1">
      <alignment horizontal="center" vertical="center" wrapText="1"/>
    </xf>
    <xf numFmtId="0" fontId="53" fillId="12" borderId="2" xfId="2" applyFont="1" applyFill="1" applyBorder="1" applyAlignment="1">
      <alignment horizontal="center" vertical="center" wrapText="1"/>
    </xf>
    <xf numFmtId="9" fontId="53" fillId="12" borderId="40" xfId="2" applyNumberFormat="1" applyFont="1" applyFill="1" applyBorder="1" applyAlignment="1">
      <alignment horizontal="center" vertical="center" wrapText="1"/>
    </xf>
    <xf numFmtId="9" fontId="53" fillId="12" borderId="2" xfId="2" applyNumberFormat="1" applyFont="1" applyFill="1" applyBorder="1" applyAlignment="1">
      <alignment horizontal="center" vertical="center" wrapText="1"/>
    </xf>
    <xf numFmtId="9" fontId="53" fillId="12" borderId="21" xfId="2" applyNumberFormat="1" applyFont="1" applyFill="1" applyBorder="1" applyAlignment="1">
      <alignment horizontal="center" vertical="center" wrapText="1"/>
    </xf>
    <xf numFmtId="9" fontId="53" fillId="12" borderId="22" xfId="2" applyNumberFormat="1" applyFont="1" applyFill="1" applyBorder="1" applyAlignment="1">
      <alignment horizontal="center" vertical="center" wrapText="1"/>
    </xf>
    <xf numFmtId="9" fontId="53" fillId="12" borderId="5" xfId="2" applyNumberFormat="1" applyFont="1" applyFill="1" applyBorder="1" applyAlignment="1">
      <alignment horizontal="center" vertical="center" wrapText="1"/>
    </xf>
    <xf numFmtId="9" fontId="53" fillId="12" borderId="6" xfId="2" applyNumberFormat="1" applyFont="1" applyFill="1" applyBorder="1" applyAlignment="1">
      <alignment horizontal="center" vertical="center" wrapText="1"/>
    </xf>
    <xf numFmtId="164" fontId="53" fillId="12" borderId="28" xfId="2" applyNumberFormat="1" applyFont="1" applyFill="1" applyBorder="1" applyAlignment="1">
      <alignment horizontal="center" vertical="center" wrapText="1"/>
    </xf>
    <xf numFmtId="164" fontId="53" fillId="12" borderId="29" xfId="2" applyNumberFormat="1" applyFont="1" applyFill="1" applyBorder="1" applyAlignment="1">
      <alignment horizontal="center" vertical="center" wrapText="1"/>
    </xf>
  </cellXfs>
  <cellStyles count="22">
    <cellStyle name="Bon" xfId="7"/>
    <cellStyle name="Normal" xfId="0" builtinId="0"/>
    <cellStyle name="Normal 2" xfId="3"/>
    <cellStyle name="Normal 2 2" xfId="8"/>
    <cellStyle name="Normal 2 3" xfId="9"/>
    <cellStyle name="Normal 3" xfId="10"/>
    <cellStyle name="Normal 4" xfId="11"/>
    <cellStyle name="Normal 5" xfId="12"/>
    <cellStyle name="Normal 6" xfId="13"/>
    <cellStyle name="Normal_Feuil1" xfId="4"/>
    <cellStyle name="Normal_Paris-Caen-Cherbourg" xfId="5"/>
    <cellStyle name="Normal_Qualicités - collecte  restitution - IC - vague 1&amp;2 V2011-10-11" xfId="2"/>
    <cellStyle name="Pourcentage" xfId="1" builtinId="5"/>
    <cellStyle name="Pourcentage 2" xfId="6"/>
    <cellStyle name="Pourcentage 3" xfId="14"/>
    <cellStyle name="Remarque" xfId="15"/>
    <cellStyle name="Titre 1" xfId="16"/>
    <cellStyle name="Titre 2" xfId="17"/>
    <cellStyle name="Titre 3" xfId="18"/>
    <cellStyle name="Titre 4" xfId="19"/>
    <cellStyle name="Titre " xfId="20"/>
    <cellStyle name="Vérification de cellule" xfId="21"/>
  </cellStyles>
  <dxfs count="320">
    <dxf>
      <fill>
        <patternFill>
          <bgColor rgb="FFCCCC00"/>
        </patternFill>
      </fill>
    </dxf>
    <dxf>
      <fill>
        <patternFill>
          <bgColor theme="0" tint="-0.34998626667073579"/>
        </patternFill>
      </fill>
    </dxf>
    <dxf>
      <fill>
        <patternFill>
          <bgColor rgb="FFCC66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</dxf>
    <dxf>
      <fill>
        <patternFill>
          <bgColor rgb="FFCCCC00"/>
        </patternFill>
      </fill>
    </dxf>
    <dxf>
      <fill>
        <patternFill>
          <bgColor theme="0" tint="-0.34998626667073579"/>
        </patternFill>
      </fill>
    </dxf>
    <dxf>
      <fill>
        <patternFill>
          <bgColor rgb="FFCC66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</dxf>
    <dxf>
      <fill>
        <patternFill>
          <bgColor rgb="FFCCCC00"/>
        </patternFill>
      </fill>
    </dxf>
    <dxf>
      <fill>
        <patternFill>
          <bgColor theme="0" tint="-0.34998626667073579"/>
        </patternFill>
      </fill>
    </dxf>
    <dxf>
      <fill>
        <patternFill>
          <bgColor rgb="FFCC66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</dxf>
    <dxf>
      <fill>
        <patternFill>
          <bgColor rgb="FFCCCC00"/>
        </patternFill>
      </fill>
    </dxf>
    <dxf>
      <fill>
        <patternFill>
          <bgColor theme="0" tint="-0.34998626667073579"/>
        </patternFill>
      </fill>
    </dxf>
    <dxf>
      <fill>
        <patternFill>
          <bgColor rgb="FFCC66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2" defaultPivotStyle="PivotStyleMedium9"/>
  <colors>
    <mruColors>
      <color rgb="FFCCCC00"/>
      <color rgb="FFCC66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B1:AV50"/>
  <sheetViews>
    <sheetView showGridLines="0" topLeftCell="A7" zoomScale="89" zoomScaleNormal="89" zoomScaleSheetLayoutView="90" workbookViewId="0">
      <selection activeCell="G17" sqref="G17:J17"/>
    </sheetView>
  </sheetViews>
  <sheetFormatPr baseColWidth="10" defaultRowHeight="15.75" outlineLevelCol="1"/>
  <cols>
    <col min="1" max="1" width="3.42578125" style="11" customWidth="1"/>
    <col min="2" max="2" width="13.7109375" style="11" customWidth="1"/>
    <col min="3" max="3" width="11.42578125" style="11"/>
    <col min="4" max="4" width="42.42578125" style="11" customWidth="1"/>
    <col min="5" max="5" width="13.140625" style="11" customWidth="1" outlineLevel="1"/>
    <col min="6" max="6" width="1.7109375" style="114" customWidth="1"/>
    <col min="7" max="11" width="9.85546875" style="11" customWidth="1" outlineLevel="1"/>
    <col min="12" max="12" width="1.7109375" style="3" customWidth="1"/>
    <col min="13" max="15" width="8.7109375" style="11" customWidth="1" outlineLevel="1"/>
    <col min="16" max="16" width="1.7109375" style="114" customWidth="1"/>
    <col min="17" max="20" width="9.7109375" style="5" customWidth="1" outlineLevel="1"/>
    <col min="21" max="21" width="13.7109375" style="20" customWidth="1"/>
    <col min="22" max="22" width="4.7109375" style="20" customWidth="1" outlineLevel="1"/>
    <col min="23" max="23" width="2.7109375" style="21" customWidth="1" outlineLevel="1"/>
    <col min="24" max="24" width="2.7109375" style="5" customWidth="1"/>
    <col min="25" max="28" width="9.7109375" style="5" customWidth="1" outlineLevel="1"/>
    <col min="29" max="29" width="13.7109375" style="20" customWidth="1"/>
    <col min="30" max="30" width="4.7109375" style="20" customWidth="1" outlineLevel="1"/>
    <col min="31" max="31" width="2.7109375" style="21" customWidth="1" outlineLevel="1"/>
    <col min="32" max="32" width="2.7109375" style="5" customWidth="1"/>
    <col min="33" max="36" width="9.7109375" style="5" customWidth="1" outlineLevel="1"/>
    <col min="37" max="37" width="13.7109375" style="20" customWidth="1"/>
    <col min="38" max="38" width="4.7109375" style="20" customWidth="1" outlineLevel="1"/>
    <col min="39" max="39" width="2.7109375" style="21" customWidth="1" outlineLevel="1"/>
    <col min="40" max="40" width="2.7109375" style="5" customWidth="1"/>
    <col min="41" max="41" width="13.7109375" style="20" customWidth="1"/>
    <col min="42" max="42" width="7" style="20" customWidth="1"/>
    <col min="43" max="43" width="1.7109375" style="115" customWidth="1"/>
    <col min="44" max="44" width="2.7109375" style="5" customWidth="1"/>
    <col min="45" max="45" width="18.140625" style="11" customWidth="1"/>
    <col min="46" max="46" width="11.42578125" style="11"/>
    <col min="47" max="47" width="7.7109375" style="11" customWidth="1"/>
    <col min="48" max="16384" width="11.42578125" style="11"/>
  </cols>
  <sheetData>
    <row r="1" spans="2:47" ht="21.75" customHeight="1" thickBot="1">
      <c r="B1" s="1"/>
      <c r="C1" s="1"/>
      <c r="D1" s="2"/>
      <c r="E1" s="4"/>
      <c r="F1" s="5"/>
      <c r="G1" s="6"/>
      <c r="H1" s="6"/>
      <c r="I1" s="6"/>
      <c r="J1" s="6"/>
      <c r="K1" s="6"/>
      <c r="L1" s="7"/>
      <c r="M1" s="3"/>
      <c r="N1" s="7"/>
      <c r="O1" s="3"/>
      <c r="P1" s="5"/>
      <c r="U1" s="8"/>
      <c r="V1" s="8"/>
      <c r="W1" s="9"/>
      <c r="AC1" s="8"/>
      <c r="AD1" s="8"/>
      <c r="AE1" s="9"/>
      <c r="AK1" s="8"/>
      <c r="AL1" s="8"/>
      <c r="AM1" s="9"/>
      <c r="AO1" s="8"/>
      <c r="AP1" s="8"/>
      <c r="AQ1" s="10"/>
      <c r="AU1" s="12"/>
    </row>
    <row r="2" spans="2:47" ht="30" customHeight="1" thickTop="1">
      <c r="B2" s="310" t="s">
        <v>0</v>
      </c>
      <c r="C2" s="311"/>
      <c r="D2" s="13" t="str">
        <f>IF(AT23&gt;=2100,"OUI","NON")</f>
        <v>OUI</v>
      </c>
      <c r="E2" s="14"/>
      <c r="F2" s="14"/>
      <c r="G2" s="317" t="s">
        <v>78</v>
      </c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9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5"/>
      <c r="AQ2" s="10"/>
      <c r="AR2" s="10"/>
      <c r="AU2" s="12"/>
    </row>
    <row r="3" spans="2:47" ht="30" customHeight="1" thickBot="1">
      <c r="B3" s="310" t="s">
        <v>1</v>
      </c>
      <c r="C3" s="310"/>
      <c r="D3" s="16" t="str">
        <f>IF(AT23&gt;=2700,"OR",IF(AT23&gt;=2400,"ARGENT",IF(AT23&gt;=2100,"BRONZE","aucune")))</f>
        <v>OR</v>
      </c>
      <c r="E3" s="14"/>
      <c r="F3" s="14"/>
      <c r="G3" s="320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2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5"/>
      <c r="AQ3" s="17"/>
      <c r="AR3" s="17"/>
      <c r="AU3" s="12"/>
    </row>
    <row r="4" spans="2:47" ht="16.5" customHeight="1" thickTop="1">
      <c r="B4" s="1"/>
      <c r="C4" s="1"/>
      <c r="D4" s="2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8"/>
      <c r="AQ4" s="17"/>
      <c r="AR4" s="17"/>
      <c r="AU4" s="12"/>
    </row>
    <row r="5" spans="2:47">
      <c r="B5" s="312" t="s">
        <v>2</v>
      </c>
      <c r="C5" s="313"/>
      <c r="D5" s="3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8"/>
      <c r="AQ5" s="17"/>
      <c r="AR5" s="18"/>
      <c r="AU5" s="12"/>
    </row>
    <row r="6" spans="2:47" ht="16.5" thickBot="1">
      <c r="F6" s="5"/>
      <c r="G6" s="19"/>
      <c r="H6" s="19"/>
      <c r="I6" s="19"/>
      <c r="J6" s="19"/>
      <c r="K6" s="19"/>
      <c r="L6" s="7"/>
      <c r="M6" s="19"/>
      <c r="N6" s="19"/>
      <c r="O6" s="19"/>
      <c r="P6" s="5"/>
      <c r="AQ6" s="10"/>
      <c r="AS6" s="19"/>
      <c r="AT6" s="19"/>
    </row>
    <row r="7" spans="2:47" ht="32.25" customHeight="1" thickTop="1" thickBot="1">
      <c r="B7" s="314" t="s">
        <v>79</v>
      </c>
      <c r="C7" s="314"/>
      <c r="D7" s="314"/>
      <c r="E7" s="314"/>
      <c r="F7" s="22"/>
      <c r="G7" s="315" t="s">
        <v>3</v>
      </c>
      <c r="H7" s="315" t="s">
        <v>4</v>
      </c>
      <c r="I7" s="315" t="s">
        <v>5</v>
      </c>
      <c r="J7" s="315" t="s">
        <v>6</v>
      </c>
      <c r="K7" s="315" t="s">
        <v>62</v>
      </c>
      <c r="L7" s="23"/>
      <c r="M7" s="332" t="s">
        <v>7</v>
      </c>
      <c r="N7" s="333"/>
      <c r="O7" s="334"/>
      <c r="P7" s="22"/>
      <c r="Q7" s="326" t="s">
        <v>8</v>
      </c>
      <c r="R7" s="327"/>
      <c r="S7" s="327"/>
      <c r="T7" s="328"/>
      <c r="U7" s="329" t="s">
        <v>9</v>
      </c>
      <c r="V7" s="330"/>
      <c r="W7" s="331"/>
      <c r="X7" s="24"/>
      <c r="Y7" s="326" t="s">
        <v>8</v>
      </c>
      <c r="Z7" s="327"/>
      <c r="AA7" s="327"/>
      <c r="AB7" s="328"/>
      <c r="AC7" s="329" t="s">
        <v>10</v>
      </c>
      <c r="AD7" s="330"/>
      <c r="AE7" s="331"/>
      <c r="AF7" s="24"/>
      <c r="AG7" s="326" t="s">
        <v>8</v>
      </c>
      <c r="AH7" s="327"/>
      <c r="AI7" s="327"/>
      <c r="AJ7" s="328"/>
      <c r="AK7" s="329" t="s">
        <v>11</v>
      </c>
      <c r="AL7" s="330"/>
      <c r="AM7" s="331"/>
      <c r="AN7" s="24"/>
      <c r="AO7" s="25" t="s">
        <v>12</v>
      </c>
      <c r="AP7" s="342" t="s">
        <v>13</v>
      </c>
      <c r="AQ7" s="26"/>
      <c r="AR7" s="27"/>
      <c r="AS7" s="344" t="s">
        <v>14</v>
      </c>
      <c r="AT7" s="335" t="s">
        <v>15</v>
      </c>
    </row>
    <row r="8" spans="2:47" ht="45.75" customHeight="1" thickBot="1">
      <c r="B8" s="28" t="s">
        <v>16</v>
      </c>
      <c r="C8" s="29" t="s">
        <v>17</v>
      </c>
      <c r="D8" s="30" t="s">
        <v>18</v>
      </c>
      <c r="E8" s="31" t="s">
        <v>19</v>
      </c>
      <c r="F8" s="32"/>
      <c r="G8" s="316"/>
      <c r="H8" s="316"/>
      <c r="I8" s="316"/>
      <c r="J8" s="316"/>
      <c r="K8" s="316"/>
      <c r="L8" s="33"/>
      <c r="M8" s="34" t="s">
        <v>20</v>
      </c>
      <c r="N8" s="35" t="s">
        <v>21</v>
      </c>
      <c r="O8" s="36" t="s">
        <v>22</v>
      </c>
      <c r="P8" s="32"/>
      <c r="Q8" s="37" t="s">
        <v>23</v>
      </c>
      <c r="R8" s="38" t="s">
        <v>24</v>
      </c>
      <c r="S8" s="38" t="s">
        <v>25</v>
      </c>
      <c r="T8" s="39" t="s">
        <v>26</v>
      </c>
      <c r="U8" s="40" t="s">
        <v>27</v>
      </c>
      <c r="V8" s="337" t="s">
        <v>28</v>
      </c>
      <c r="W8" s="338"/>
      <c r="X8" s="41"/>
      <c r="Y8" s="37" t="s">
        <v>29</v>
      </c>
      <c r="Z8" s="38" t="s">
        <v>30</v>
      </c>
      <c r="AA8" s="38" t="s">
        <v>31</v>
      </c>
      <c r="AB8" s="39" t="s">
        <v>32</v>
      </c>
      <c r="AC8" s="42" t="s">
        <v>33</v>
      </c>
      <c r="AD8" s="337" t="s">
        <v>34</v>
      </c>
      <c r="AE8" s="338"/>
      <c r="AF8" s="41"/>
      <c r="AG8" s="43" t="s">
        <v>35</v>
      </c>
      <c r="AH8" s="44" t="s">
        <v>36</v>
      </c>
      <c r="AI8" s="44" t="s">
        <v>37</v>
      </c>
      <c r="AJ8" s="45" t="s">
        <v>38</v>
      </c>
      <c r="AK8" s="40" t="s">
        <v>39</v>
      </c>
      <c r="AL8" s="337" t="s">
        <v>40</v>
      </c>
      <c r="AM8" s="338"/>
      <c r="AN8" s="41"/>
      <c r="AO8" s="46" t="s">
        <v>41</v>
      </c>
      <c r="AP8" s="343"/>
      <c r="AQ8" s="47"/>
      <c r="AR8" s="48"/>
      <c r="AS8" s="345"/>
      <c r="AT8" s="336"/>
    </row>
    <row r="9" spans="2:47" s="60" customFormat="1" ht="30" customHeight="1" thickBot="1">
      <c r="B9" s="339" t="s">
        <v>42</v>
      </c>
      <c r="C9" s="49">
        <v>1</v>
      </c>
      <c r="D9" s="50" t="s">
        <v>43</v>
      </c>
      <c r="E9" s="276">
        <v>400</v>
      </c>
      <c r="F9" s="51"/>
      <c r="G9" s="284"/>
      <c r="H9" s="284"/>
      <c r="I9" s="284"/>
      <c r="J9" s="136">
        <v>0.92100000000000004</v>
      </c>
      <c r="K9" s="135">
        <v>0.92200000000000004</v>
      </c>
      <c r="L9" s="52"/>
      <c r="M9" s="292">
        <v>0.92100000000000004</v>
      </c>
      <c r="N9" s="293">
        <v>0.92900000000000005</v>
      </c>
      <c r="O9" s="294">
        <v>0.93100000000000005</v>
      </c>
      <c r="P9" s="53"/>
      <c r="Q9" s="187"/>
      <c r="R9" s="188"/>
      <c r="S9" s="188"/>
      <c r="T9" s="189"/>
      <c r="U9" s="191"/>
      <c r="V9" s="202" t="str">
        <f>IF(U9=K9,"g",IF(U9&gt;K9,"k","m"))</f>
        <v>m</v>
      </c>
      <c r="W9" s="161">
        <f>IF(U9&lt;&gt;"",IF(U9&gt;=$O9,$E9,IF(U9&gt;=$N9,$E9*0.85,IF(U9&gt;=$M9,$E9*0.7,0))),0)</f>
        <v>0</v>
      </c>
      <c r="X9" s="54"/>
      <c r="Y9" s="195"/>
      <c r="Z9" s="196"/>
      <c r="AA9" s="196"/>
      <c r="AB9" s="197"/>
      <c r="AC9" s="198"/>
      <c r="AD9" s="192" t="str">
        <f>IF(AC9=U9,"g",IF(AC9&gt;U9,"k","m"))</f>
        <v>g</v>
      </c>
      <c r="AE9" s="161">
        <f>IF(AC9&lt;&gt;"",IF(AC9&gt;=$O9,$E9,IF(AC9&gt;=$N9,$E9*0.85,IF(AC9&gt;=$M9,$E9*0.7,0))),0)</f>
        <v>0</v>
      </c>
      <c r="AF9" s="55"/>
      <c r="AG9" s="195"/>
      <c r="AH9" s="196"/>
      <c r="AI9" s="196"/>
      <c r="AJ9" s="197"/>
      <c r="AK9" s="199"/>
      <c r="AL9" s="194" t="str">
        <f>IF(AK9=AC9,"g",IF(AK9&gt;AC9,"k","m"))</f>
        <v>g</v>
      </c>
      <c r="AM9" s="161">
        <f>IF(AK9&lt;&gt;"",IF(AK9&gt;=$O9,$E9,IF(AK9&gt;=$N9,$E9*0.85,IF(AK9&gt;=$M9,$E9*0.7,0))),0)</f>
        <v>0</v>
      </c>
      <c r="AN9" s="54"/>
      <c r="AO9" s="135"/>
      <c r="AP9" s="193" t="str">
        <f>IF(AO9=K9,"g",IF(AO9&gt;K9,"k","m"))</f>
        <v>m</v>
      </c>
      <c r="AQ9" s="56" t="b">
        <f>IF($AO9&lt;&gt;"",IF($AO9&lt;=$O9,$E9,IF($AO9&lt;=$N9,$E9*0.85,IF($AO9&lt;=$M9,$E9*0.7,0))))</f>
        <v>0</v>
      </c>
      <c r="AR9" s="57"/>
      <c r="AS9" s="69" t="str">
        <f>IF(AO9&lt;&gt;"",IF(AO9&gt;=O9,"surperformance",IF(AO9&gt;=N9,"cible",IF(AO9&gt;=M9,"minimum","non validé"))),"")</f>
        <v/>
      </c>
      <c r="AT9" s="59">
        <f t="shared" ref="AT9:AT20" si="0">IF(AS9="surperformance",E9,IF(AS9="cible",E9*0.85,IF(AS9="minimum",E9*0.7,0)))</f>
        <v>0</v>
      </c>
    </row>
    <row r="10" spans="2:47" s="19" customFormat="1" ht="30" customHeight="1" thickBot="1">
      <c r="B10" s="340"/>
      <c r="C10" s="61">
        <v>2</v>
      </c>
      <c r="D10" s="62" t="s">
        <v>44</v>
      </c>
      <c r="E10" s="277">
        <v>200</v>
      </c>
      <c r="F10" s="63"/>
      <c r="G10" s="64">
        <v>19</v>
      </c>
      <c r="H10" s="64">
        <v>20</v>
      </c>
      <c r="I10" s="64">
        <v>82</v>
      </c>
      <c r="J10" s="64">
        <v>25</v>
      </c>
      <c r="K10" s="128">
        <v>26</v>
      </c>
      <c r="L10" s="65"/>
      <c r="M10" s="289">
        <v>24</v>
      </c>
      <c r="N10" s="290">
        <v>22</v>
      </c>
      <c r="O10" s="291">
        <v>20</v>
      </c>
      <c r="P10" s="66"/>
      <c r="Q10" s="137"/>
      <c r="R10" s="138"/>
      <c r="S10" s="138"/>
      <c r="T10" s="139"/>
      <c r="U10" s="140"/>
      <c r="V10" s="201" t="str">
        <f>IF(U10=K10,"g",IF(U10&lt;(K10)/3,"k","m"))</f>
        <v>k</v>
      </c>
      <c r="W10" s="67">
        <f>IF(U10&lt;&gt;"",IF(U10&lt;=$O10/3,$E10,IF(U10&lt;=$N10/3,$E10*0.85,IF(U10&lt;=$M10/3,$E10*0.7,0))),0)</f>
        <v>0</v>
      </c>
      <c r="X10" s="68"/>
      <c r="Y10" s="162"/>
      <c r="Z10" s="138"/>
      <c r="AA10" s="138"/>
      <c r="AB10" s="163"/>
      <c r="AC10" s="140"/>
      <c r="AD10" s="192" t="str">
        <f>IF(AC10=U10,"g",IF(AC10&lt;U10,"k","m"))</f>
        <v>g</v>
      </c>
      <c r="AE10" s="164">
        <f>IF(AC10&lt;&gt;"",IF(AC10&lt;=$O10/3,$E10,IF(AC10&lt;=$N10/3,$E10*0.85,IF(AC10&lt;=$M10/3,$E10*0.7,0))),0)</f>
        <v>0</v>
      </c>
      <c r="AF10" s="165"/>
      <c r="AG10" s="162"/>
      <c r="AH10" s="138"/>
      <c r="AI10" s="138"/>
      <c r="AJ10" s="163"/>
      <c r="AK10" s="140"/>
      <c r="AL10" s="194" t="str">
        <f>IF(AK10=AC10,"g",IF(AK10&lt;AC10,"k","m"))</f>
        <v>g</v>
      </c>
      <c r="AM10" s="164">
        <f>IF(AK10&lt;&gt;"",IF(AK10&lt;=$O10/3,$E10,IF(AK10&lt;=$N10/3,$E10*0.85,IF(AK10&lt;=$M10/3,$E10*0.7,0))),0)</f>
        <v>0</v>
      </c>
      <c r="AN10" s="166"/>
      <c r="AO10" s="128">
        <f>SUM(Q10:T10,Y10:AB10,AG10:AJ10)</f>
        <v>0</v>
      </c>
      <c r="AP10" s="193" t="str">
        <f>IF(AO10=K10,"g",IF(AO10&lt;K10,"k","m"))</f>
        <v>k</v>
      </c>
      <c r="AQ10" s="56">
        <f>IF($AO10&lt;&gt;"",IF($AO10&lt;=$O10,$E10,IF($AO10&lt;=$N10,$E10*0.85,IF($AO10&lt;=$M10,$E10*0.7,0))))</f>
        <v>200</v>
      </c>
      <c r="AR10" s="255">
        <f>COUNTA(Q10:T10,Y10:AB10,AG10:AJ10)</f>
        <v>0</v>
      </c>
      <c r="AS10" s="69" t="str">
        <f>IF(AO10&lt;&gt;"",IF(AO10&lt;=O10*($AR$10)/12,"surperformance",IF(AO10&lt;=N10*($AR$10)/12,"cible",IF(AO10&lt;=M10*($AR$10)/12,"minimum","non validé"))),"")</f>
        <v>surperformance</v>
      </c>
      <c r="AT10" s="70">
        <f t="shared" si="0"/>
        <v>200</v>
      </c>
    </row>
    <row r="11" spans="2:47" s="19" customFormat="1" ht="30" customHeight="1" thickBot="1">
      <c r="B11" s="340"/>
      <c r="C11" s="61">
        <v>3</v>
      </c>
      <c r="D11" s="62" t="s">
        <v>45</v>
      </c>
      <c r="E11" s="278">
        <v>200</v>
      </c>
      <c r="F11" s="71"/>
      <c r="G11" s="72">
        <v>0.95596458527493011</v>
      </c>
      <c r="H11" s="72">
        <v>0.96773465703971118</v>
      </c>
      <c r="I11" s="72">
        <v>0.96</v>
      </c>
      <c r="J11" s="72">
        <v>0.85</v>
      </c>
      <c r="K11" s="129">
        <f>95.6%</f>
        <v>0.95599999999999996</v>
      </c>
      <c r="L11" s="73"/>
      <c r="M11" s="275">
        <v>0.91</v>
      </c>
      <c r="N11" s="273">
        <v>0.95</v>
      </c>
      <c r="O11" s="274">
        <v>0.97</v>
      </c>
      <c r="P11" s="74"/>
      <c r="Q11" s="142"/>
      <c r="R11" s="143"/>
      <c r="S11" s="143"/>
      <c r="T11" s="144"/>
      <c r="U11" s="141"/>
      <c r="V11" s="190" t="str">
        <f>IF(U11=K11,"g",IF(U11&gt;K11,"k","m"))</f>
        <v>m</v>
      </c>
      <c r="W11" s="67">
        <f t="shared" ref="W11:W20" si="1">IF(U11&gt;=$O11,$E11,IF(U11&gt;=$N11,$E11*0.85,IF(U11&gt;=$M11,$E11*0.7,0)))</f>
        <v>0</v>
      </c>
      <c r="X11" s="75"/>
      <c r="Y11" s="142"/>
      <c r="Z11" s="143"/>
      <c r="AA11" s="143"/>
      <c r="AB11" s="168"/>
      <c r="AC11" s="141"/>
      <c r="AD11" s="192" t="str">
        <f>IF(AC11=U11,"g",IF(AC11&gt;U11,"k","m"))</f>
        <v>g</v>
      </c>
      <c r="AE11" s="164">
        <f t="shared" ref="AE11:AE20" si="2">IF(AC11&gt;=$O11,$E11,IF(AC11&gt;=$N11,$E11*0.85,IF(AC11&gt;=$M11,$E11*0.7,0)))</f>
        <v>0</v>
      </c>
      <c r="AF11" s="167"/>
      <c r="AG11" s="142"/>
      <c r="AH11" s="143"/>
      <c r="AI11" s="143"/>
      <c r="AJ11" s="168"/>
      <c r="AK11" s="141"/>
      <c r="AL11" s="194" t="str">
        <f t="shared" ref="AL11:AL20" si="3">IF(AK11=AC11,"g",IF(AK11&gt;AC11,"k","m"))</f>
        <v>g</v>
      </c>
      <c r="AM11" s="164">
        <f t="shared" ref="AM11:AM20" si="4">IF(AK11&gt;=$O11,$E11,IF(AK11&gt;=$N11,$E11*0.85,IF(AK11&gt;=$M11,$E11*0.7,0)))</f>
        <v>0</v>
      </c>
      <c r="AN11" s="169"/>
      <c r="AO11" s="129"/>
      <c r="AP11" s="193" t="str">
        <f t="shared" ref="AP11:AP20" si="5">IF(AO11=K11,"g",IF(AO11&gt;K11,"k","m"))</f>
        <v>m</v>
      </c>
      <c r="AQ11" s="56">
        <f>IF($AO11&gt;=$O11,$E11,IF($AO11&gt;=$N11,$E11*0.85,IF($AO11&gt;=$M11,$E11*0.7,0)))</f>
        <v>0</v>
      </c>
      <c r="AR11" s="76"/>
      <c r="AS11" s="69" t="str">
        <f>IF(AO11&lt;&gt;"",IF(AO11&gt;=O11,"surperformance",IF(AO11&gt;=N11,"cible",IF(AO11&gt;=M11,"minimum","non validé"))),"")</f>
        <v/>
      </c>
      <c r="AT11" s="70">
        <f t="shared" si="0"/>
        <v>0</v>
      </c>
    </row>
    <row r="12" spans="2:47" s="19" customFormat="1" ht="30" customHeight="1" thickBot="1">
      <c r="B12" s="340"/>
      <c r="C12" s="61">
        <v>4</v>
      </c>
      <c r="D12" s="62" t="s">
        <v>46</v>
      </c>
      <c r="E12" s="277">
        <v>200</v>
      </c>
      <c r="F12" s="71"/>
      <c r="G12" s="72">
        <v>0.79</v>
      </c>
      <c r="H12" s="72">
        <v>0.76</v>
      </c>
      <c r="I12" s="72">
        <v>0.7</v>
      </c>
      <c r="J12" s="72">
        <v>0.73</v>
      </c>
      <c r="K12" s="129">
        <v>0.82</v>
      </c>
      <c r="L12" s="73"/>
      <c r="M12" s="77">
        <v>0.75</v>
      </c>
      <c r="N12" s="78">
        <v>0.78</v>
      </c>
      <c r="O12" s="79">
        <v>0.83</v>
      </c>
      <c r="P12" s="74"/>
      <c r="Q12" s="142"/>
      <c r="R12" s="143"/>
      <c r="S12" s="143"/>
      <c r="T12" s="144"/>
      <c r="U12" s="141"/>
      <c r="V12" s="190" t="str">
        <f t="shared" ref="V12:V20" si="6">IF(U12=K12,"g",IF(U12&gt;K12,"k","m"))</f>
        <v>m</v>
      </c>
      <c r="W12" s="67">
        <f t="shared" si="1"/>
        <v>0</v>
      </c>
      <c r="X12" s="80"/>
      <c r="Y12" s="142"/>
      <c r="Z12" s="143"/>
      <c r="AA12" s="143"/>
      <c r="AB12" s="168"/>
      <c r="AC12" s="141"/>
      <c r="AD12" s="192" t="str">
        <f t="shared" ref="AD12:AD20" si="7">IF(AC12=U12,"g",IF(AC12&gt;U12,"k","m"))</f>
        <v>g</v>
      </c>
      <c r="AE12" s="164">
        <f t="shared" si="2"/>
        <v>0</v>
      </c>
      <c r="AF12" s="170"/>
      <c r="AG12" s="142"/>
      <c r="AH12" s="143"/>
      <c r="AI12" s="143"/>
      <c r="AJ12" s="168"/>
      <c r="AK12" s="141"/>
      <c r="AL12" s="194" t="str">
        <f t="shared" si="3"/>
        <v>g</v>
      </c>
      <c r="AM12" s="164">
        <f t="shared" si="4"/>
        <v>0</v>
      </c>
      <c r="AN12" s="171"/>
      <c r="AO12" s="129"/>
      <c r="AP12" s="193" t="str">
        <f t="shared" si="5"/>
        <v>m</v>
      </c>
      <c r="AQ12" s="56">
        <f>IF($AO12&gt;=$O12,$E12,IF($AO12&gt;=$N12,$E12*0.85,IF($AO12&gt;=$M12,$E12*0.7,0)))</f>
        <v>0</v>
      </c>
      <c r="AR12" s="81"/>
      <c r="AS12" s="69" t="str">
        <f t="shared" ref="AS12:AS20" si="8">IF(AO12&lt;&gt;"",IF(AO12&gt;=O12,"surperformance",IF(AO12&gt;=N12,"cible",IF(AO12&gt;=M12,"minimum","non validé"))),"")</f>
        <v/>
      </c>
      <c r="AT12" s="70">
        <f t="shared" si="0"/>
        <v>0</v>
      </c>
    </row>
    <row r="13" spans="2:47" s="19" customFormat="1" ht="30" customHeight="1" thickBot="1">
      <c r="B13" s="341"/>
      <c r="C13" s="82">
        <v>5</v>
      </c>
      <c r="D13" s="62" t="s">
        <v>47</v>
      </c>
      <c r="E13" s="277">
        <v>200</v>
      </c>
      <c r="F13" s="71"/>
      <c r="G13" s="83">
        <v>0.44</v>
      </c>
      <c r="H13" s="84">
        <v>0.41</v>
      </c>
      <c r="I13" s="83">
        <v>0.4</v>
      </c>
      <c r="J13" s="83">
        <v>0.41</v>
      </c>
      <c r="K13" s="130">
        <v>0.48</v>
      </c>
      <c r="L13" s="73"/>
      <c r="M13" s="85">
        <v>0.43</v>
      </c>
      <c r="N13" s="86">
        <v>0.47</v>
      </c>
      <c r="O13" s="87">
        <v>0.55000000000000004</v>
      </c>
      <c r="P13" s="74"/>
      <c r="Q13" s="145"/>
      <c r="R13" s="146"/>
      <c r="S13" s="147"/>
      <c r="T13" s="148"/>
      <c r="U13" s="149"/>
      <c r="V13" s="190" t="str">
        <f t="shared" si="6"/>
        <v>m</v>
      </c>
      <c r="W13" s="88">
        <f t="shared" si="1"/>
        <v>0</v>
      </c>
      <c r="X13" s="80"/>
      <c r="Y13" s="145"/>
      <c r="Z13" s="146"/>
      <c r="AA13" s="146"/>
      <c r="AB13" s="172"/>
      <c r="AC13" s="173"/>
      <c r="AD13" s="192" t="str">
        <f t="shared" si="7"/>
        <v>g</v>
      </c>
      <c r="AE13" s="174">
        <f t="shared" si="2"/>
        <v>0</v>
      </c>
      <c r="AF13" s="170"/>
      <c r="AG13" s="145"/>
      <c r="AH13" s="146"/>
      <c r="AI13" s="146"/>
      <c r="AJ13" s="172"/>
      <c r="AK13" s="149"/>
      <c r="AL13" s="194" t="str">
        <f t="shared" si="3"/>
        <v>g</v>
      </c>
      <c r="AM13" s="175">
        <f t="shared" si="4"/>
        <v>0</v>
      </c>
      <c r="AN13" s="171"/>
      <c r="AO13" s="130"/>
      <c r="AP13" s="193" t="str">
        <f t="shared" si="5"/>
        <v>m</v>
      </c>
      <c r="AQ13" s="56">
        <f>IF($AO13&gt;=$O13,$E13,IF($AO13&gt;=$N13,$E13*0.85,IF($AO13&gt;=$M13,$E13*0.7,0)))</f>
        <v>0</v>
      </c>
      <c r="AR13" s="81"/>
      <c r="AS13" s="89" t="str">
        <f t="shared" si="8"/>
        <v/>
      </c>
      <c r="AT13" s="90">
        <f t="shared" si="0"/>
        <v>0</v>
      </c>
    </row>
    <row r="14" spans="2:47" s="19" customFormat="1" ht="30" customHeight="1" thickBot="1">
      <c r="B14" s="323" t="s">
        <v>48</v>
      </c>
      <c r="C14" s="91">
        <v>6</v>
      </c>
      <c r="D14" s="92" t="s">
        <v>49</v>
      </c>
      <c r="E14" s="279">
        <v>250</v>
      </c>
      <c r="F14" s="71"/>
      <c r="G14" s="93">
        <v>0.92</v>
      </c>
      <c r="H14" s="93">
        <v>0.91</v>
      </c>
      <c r="I14" s="93">
        <v>0.92</v>
      </c>
      <c r="J14" s="94">
        <v>0.92</v>
      </c>
      <c r="K14" s="131">
        <v>0.94</v>
      </c>
      <c r="L14" s="95"/>
      <c r="M14" s="96">
        <v>0.91</v>
      </c>
      <c r="N14" s="97">
        <v>0.93</v>
      </c>
      <c r="O14" s="98">
        <v>0.95</v>
      </c>
      <c r="P14" s="74"/>
      <c r="Q14" s="150"/>
      <c r="R14" s="151"/>
      <c r="S14" s="151"/>
      <c r="T14" s="152"/>
      <c r="U14" s="153"/>
      <c r="V14" s="190" t="str">
        <f t="shared" si="6"/>
        <v>m</v>
      </c>
      <c r="W14" s="99">
        <f t="shared" si="1"/>
        <v>0</v>
      </c>
      <c r="X14" s="80"/>
      <c r="Y14" s="150"/>
      <c r="Z14" s="151"/>
      <c r="AA14" s="151"/>
      <c r="AB14" s="176"/>
      <c r="AC14" s="153"/>
      <c r="AD14" s="192" t="str">
        <f t="shared" si="7"/>
        <v>g</v>
      </c>
      <c r="AE14" s="161">
        <f t="shared" si="2"/>
        <v>0</v>
      </c>
      <c r="AF14" s="170"/>
      <c r="AG14" s="150"/>
      <c r="AH14" s="151"/>
      <c r="AI14" s="151"/>
      <c r="AJ14" s="176"/>
      <c r="AK14" s="153"/>
      <c r="AL14" s="194" t="str">
        <f t="shared" si="3"/>
        <v>g</v>
      </c>
      <c r="AM14" s="161">
        <f t="shared" si="4"/>
        <v>0</v>
      </c>
      <c r="AN14" s="171"/>
      <c r="AO14" s="131"/>
      <c r="AP14" s="193" t="str">
        <f t="shared" si="5"/>
        <v>m</v>
      </c>
      <c r="AQ14" s="56">
        <f>IF($AO14&gt;=$O14,$E14,IF($AO14&gt;=$N14,$E14*0.85,IF($AO14&gt;=$M14,$E14*0.7,0)))</f>
        <v>0</v>
      </c>
      <c r="AR14" s="81"/>
      <c r="AS14" s="58" t="str">
        <f t="shared" si="8"/>
        <v/>
      </c>
      <c r="AT14" s="59">
        <f t="shared" si="0"/>
        <v>0</v>
      </c>
    </row>
    <row r="15" spans="2:47" s="19" customFormat="1" ht="30" customHeight="1" thickBot="1">
      <c r="B15" s="324"/>
      <c r="C15" s="61">
        <v>7</v>
      </c>
      <c r="D15" s="62" t="s">
        <v>50</v>
      </c>
      <c r="E15" s="277">
        <v>250</v>
      </c>
      <c r="F15" s="71"/>
      <c r="G15" s="102">
        <v>0.71</v>
      </c>
      <c r="H15" s="102">
        <v>0.69</v>
      </c>
      <c r="I15" s="102">
        <v>0.72</v>
      </c>
      <c r="J15" s="103">
        <v>0.78</v>
      </c>
      <c r="K15" s="129">
        <v>0.76</v>
      </c>
      <c r="L15" s="95"/>
      <c r="M15" s="77">
        <v>0.75</v>
      </c>
      <c r="N15" s="78">
        <v>0.77</v>
      </c>
      <c r="O15" s="79">
        <v>0.8</v>
      </c>
      <c r="P15" s="74"/>
      <c r="Q15" s="142"/>
      <c r="R15" s="143"/>
      <c r="S15" s="143"/>
      <c r="T15" s="144"/>
      <c r="U15" s="141"/>
      <c r="V15" s="190" t="str">
        <f t="shared" si="6"/>
        <v>m</v>
      </c>
      <c r="W15" s="67">
        <f t="shared" si="1"/>
        <v>0</v>
      </c>
      <c r="X15" s="80"/>
      <c r="Y15" s="142"/>
      <c r="Z15" s="143"/>
      <c r="AA15" s="143"/>
      <c r="AB15" s="168"/>
      <c r="AC15" s="141"/>
      <c r="AD15" s="192" t="str">
        <f t="shared" si="7"/>
        <v>g</v>
      </c>
      <c r="AE15" s="164">
        <f t="shared" si="2"/>
        <v>0</v>
      </c>
      <c r="AF15" s="170"/>
      <c r="AG15" s="142"/>
      <c r="AH15" s="143"/>
      <c r="AI15" s="143"/>
      <c r="AJ15" s="168"/>
      <c r="AK15" s="141"/>
      <c r="AL15" s="194" t="str">
        <f t="shared" si="3"/>
        <v>g</v>
      </c>
      <c r="AM15" s="164">
        <f t="shared" si="4"/>
        <v>0</v>
      </c>
      <c r="AN15" s="171"/>
      <c r="AO15" s="129"/>
      <c r="AP15" s="193" t="str">
        <f t="shared" si="5"/>
        <v>m</v>
      </c>
      <c r="AQ15" s="56">
        <f>IF($AO15&gt;=$O15,$E18,IF($AO15&gt;=$N15,$E18*0.85,IF($AO15&gt;=$M15,$E18*0.7,0)))</f>
        <v>0</v>
      </c>
      <c r="AR15" s="81"/>
      <c r="AS15" s="69" t="str">
        <f t="shared" si="8"/>
        <v/>
      </c>
      <c r="AT15" s="70">
        <f t="shared" si="0"/>
        <v>0</v>
      </c>
    </row>
    <row r="16" spans="2:47" s="19" customFormat="1" ht="39.75" customHeight="1" thickBot="1">
      <c r="B16" s="325"/>
      <c r="C16" s="82">
        <v>8</v>
      </c>
      <c r="D16" s="104" t="s">
        <v>51</v>
      </c>
      <c r="E16" s="280">
        <v>300</v>
      </c>
      <c r="F16" s="71"/>
      <c r="G16" s="84">
        <v>0.44</v>
      </c>
      <c r="H16" s="84">
        <v>0.7</v>
      </c>
      <c r="I16" s="84">
        <v>0.65</v>
      </c>
      <c r="J16" s="105">
        <v>0.74</v>
      </c>
      <c r="K16" s="132">
        <v>0.63</v>
      </c>
      <c r="L16" s="95"/>
      <c r="M16" s="85">
        <v>0.65</v>
      </c>
      <c r="N16" s="86">
        <v>0.68</v>
      </c>
      <c r="O16" s="87">
        <v>0.73</v>
      </c>
      <c r="P16" s="74"/>
      <c r="Q16" s="154"/>
      <c r="R16" s="155"/>
      <c r="S16" s="155"/>
      <c r="T16" s="156"/>
      <c r="U16" s="149"/>
      <c r="V16" s="190" t="str">
        <f t="shared" si="6"/>
        <v>m</v>
      </c>
      <c r="W16" s="88">
        <f t="shared" si="1"/>
        <v>0</v>
      </c>
      <c r="X16" s="80"/>
      <c r="Y16" s="145"/>
      <c r="Z16" s="146"/>
      <c r="AA16" s="146"/>
      <c r="AB16" s="172"/>
      <c r="AC16" s="149"/>
      <c r="AD16" s="192" t="str">
        <f t="shared" si="7"/>
        <v>g</v>
      </c>
      <c r="AE16" s="175">
        <f t="shared" si="2"/>
        <v>0</v>
      </c>
      <c r="AF16" s="170"/>
      <c r="AG16" s="145"/>
      <c r="AH16" s="146"/>
      <c r="AI16" s="146"/>
      <c r="AJ16" s="172"/>
      <c r="AK16" s="149"/>
      <c r="AL16" s="194" t="str">
        <f t="shared" si="3"/>
        <v>g</v>
      </c>
      <c r="AM16" s="175">
        <f t="shared" si="4"/>
        <v>0</v>
      </c>
      <c r="AN16" s="171"/>
      <c r="AO16" s="177"/>
      <c r="AP16" s="193" t="str">
        <f t="shared" si="5"/>
        <v>m</v>
      </c>
      <c r="AQ16" s="56">
        <f>IF($AO16&gt;=$O16,$E16,IF($AO16&gt;=$N16,$E16*0.85,IF($AO16&gt;=$M16,$E16*0.7,0)))</f>
        <v>0</v>
      </c>
      <c r="AR16" s="81"/>
      <c r="AS16" s="89" t="str">
        <f t="shared" si="8"/>
        <v/>
      </c>
      <c r="AT16" s="90">
        <f t="shared" si="0"/>
        <v>0</v>
      </c>
    </row>
    <row r="17" spans="2:48" s="60" customFormat="1" ht="34.5" customHeight="1" thickBot="1">
      <c r="B17" s="355" t="s">
        <v>52</v>
      </c>
      <c r="C17" s="91">
        <v>9</v>
      </c>
      <c r="D17" s="50" t="s">
        <v>53</v>
      </c>
      <c r="E17" s="276">
        <v>400</v>
      </c>
      <c r="F17" s="106"/>
      <c r="G17" s="93">
        <v>0.71</v>
      </c>
      <c r="H17" s="93">
        <v>0.66</v>
      </c>
      <c r="I17" s="93">
        <v>0.67</v>
      </c>
      <c r="J17" s="94">
        <v>0.7</v>
      </c>
      <c r="K17" s="133">
        <v>0.79</v>
      </c>
      <c r="L17" s="107"/>
      <c r="M17" s="96">
        <v>0.7</v>
      </c>
      <c r="N17" s="97">
        <v>0.75</v>
      </c>
      <c r="O17" s="98">
        <v>0.8</v>
      </c>
      <c r="P17" s="108"/>
      <c r="Q17" s="356"/>
      <c r="R17" s="357"/>
      <c r="S17" s="358"/>
      <c r="T17" s="359"/>
      <c r="U17" s="153"/>
      <c r="V17" s="190" t="str">
        <f t="shared" si="6"/>
        <v>m</v>
      </c>
      <c r="W17" s="99">
        <f t="shared" si="1"/>
        <v>0</v>
      </c>
      <c r="X17" s="109"/>
      <c r="Y17" s="356"/>
      <c r="Z17" s="357"/>
      <c r="AA17" s="358"/>
      <c r="AB17" s="359"/>
      <c r="AC17" s="178"/>
      <c r="AD17" s="192" t="str">
        <f t="shared" si="7"/>
        <v>g</v>
      </c>
      <c r="AE17" s="179">
        <f t="shared" si="2"/>
        <v>0</v>
      </c>
      <c r="AF17" s="180"/>
      <c r="AG17" s="356"/>
      <c r="AH17" s="357"/>
      <c r="AI17" s="358"/>
      <c r="AJ17" s="359"/>
      <c r="AK17" s="153"/>
      <c r="AL17" s="194" t="str">
        <f t="shared" si="3"/>
        <v>g</v>
      </c>
      <c r="AM17" s="161">
        <f t="shared" si="4"/>
        <v>0</v>
      </c>
      <c r="AN17" s="181"/>
      <c r="AO17" s="133"/>
      <c r="AP17" s="193" t="str">
        <f t="shared" si="5"/>
        <v>m</v>
      </c>
      <c r="AQ17" s="56">
        <f>IF($AO17&gt;=$O17,$E17,IF($AO17&gt;=$N17,$E17*0.85,IF($AO17&gt;=$M17,$E17*0.7,0)))</f>
        <v>0</v>
      </c>
      <c r="AR17" s="110"/>
      <c r="AS17" s="111" t="str">
        <f t="shared" si="8"/>
        <v/>
      </c>
      <c r="AT17" s="59">
        <f t="shared" si="0"/>
        <v>0</v>
      </c>
    </row>
    <row r="18" spans="2:48" s="19" customFormat="1" ht="30" customHeight="1" thickBot="1">
      <c r="B18" s="355"/>
      <c r="C18" s="61">
        <v>10</v>
      </c>
      <c r="D18" s="100" t="s">
        <v>54</v>
      </c>
      <c r="E18" s="277">
        <v>200</v>
      </c>
      <c r="F18" s="71"/>
      <c r="G18" s="72">
        <v>0.96</v>
      </c>
      <c r="H18" s="72">
        <v>0.97</v>
      </c>
      <c r="I18" s="72">
        <v>0.96</v>
      </c>
      <c r="J18" s="101">
        <v>0.95</v>
      </c>
      <c r="K18" s="129">
        <v>0.97</v>
      </c>
      <c r="L18" s="95"/>
      <c r="M18" s="77">
        <v>0.91</v>
      </c>
      <c r="N18" s="78">
        <v>0.94</v>
      </c>
      <c r="O18" s="79">
        <v>0.97</v>
      </c>
      <c r="P18" s="74"/>
      <c r="Q18" s="142"/>
      <c r="R18" s="143"/>
      <c r="S18" s="143"/>
      <c r="T18" s="144"/>
      <c r="U18" s="141"/>
      <c r="V18" s="190" t="str">
        <f t="shared" si="6"/>
        <v>m</v>
      </c>
      <c r="W18" s="67">
        <f t="shared" si="1"/>
        <v>0</v>
      </c>
      <c r="X18" s="80"/>
      <c r="Y18" s="142"/>
      <c r="Z18" s="143"/>
      <c r="AA18" s="143"/>
      <c r="AB18" s="168"/>
      <c r="AC18" s="141"/>
      <c r="AD18" s="192" t="str">
        <f t="shared" si="7"/>
        <v>g</v>
      </c>
      <c r="AE18" s="164">
        <f t="shared" si="2"/>
        <v>0</v>
      </c>
      <c r="AF18" s="170"/>
      <c r="AG18" s="142"/>
      <c r="AH18" s="143"/>
      <c r="AI18" s="143"/>
      <c r="AJ18" s="168"/>
      <c r="AK18" s="141"/>
      <c r="AL18" s="194" t="str">
        <f t="shared" si="3"/>
        <v>g</v>
      </c>
      <c r="AM18" s="164">
        <f t="shared" si="4"/>
        <v>0</v>
      </c>
      <c r="AN18" s="171"/>
      <c r="AO18" s="129"/>
      <c r="AP18" s="193" t="str">
        <f t="shared" si="5"/>
        <v>m</v>
      </c>
      <c r="AQ18" s="56">
        <f>IF($AO18&gt;=$O18,$E15,IF($AO18&gt;=$N18,$E15*0.85,IF($AO18&gt;=$M18,$E15*0.7,0)))</f>
        <v>0</v>
      </c>
      <c r="AR18" s="81"/>
      <c r="AS18" s="69" t="str">
        <f t="shared" si="8"/>
        <v/>
      </c>
      <c r="AT18" s="70">
        <f t="shared" si="0"/>
        <v>0</v>
      </c>
    </row>
    <row r="19" spans="2:48" s="19" customFormat="1" ht="30" customHeight="1" thickBot="1">
      <c r="B19" s="355"/>
      <c r="C19" s="82">
        <v>11</v>
      </c>
      <c r="D19" s="104" t="s">
        <v>55</v>
      </c>
      <c r="E19" s="280">
        <v>200</v>
      </c>
      <c r="F19" s="71"/>
      <c r="G19" s="84">
        <v>0.96</v>
      </c>
      <c r="H19" s="84">
        <v>0.95</v>
      </c>
      <c r="I19" s="84">
        <v>0.95</v>
      </c>
      <c r="J19" s="105">
        <v>0.95</v>
      </c>
      <c r="K19" s="130">
        <v>0.97</v>
      </c>
      <c r="L19" s="95"/>
      <c r="M19" s="85">
        <v>0.91</v>
      </c>
      <c r="N19" s="86">
        <v>0.93</v>
      </c>
      <c r="O19" s="87">
        <v>0.95</v>
      </c>
      <c r="P19" s="74"/>
      <c r="Q19" s="145"/>
      <c r="R19" s="146"/>
      <c r="S19" s="146"/>
      <c r="T19" s="148"/>
      <c r="U19" s="149"/>
      <c r="V19" s="190" t="str">
        <f t="shared" si="6"/>
        <v>m</v>
      </c>
      <c r="W19" s="88">
        <f t="shared" si="1"/>
        <v>0</v>
      </c>
      <c r="X19" s="80"/>
      <c r="Y19" s="145"/>
      <c r="Z19" s="146"/>
      <c r="AA19" s="146"/>
      <c r="AB19" s="172"/>
      <c r="AC19" s="173"/>
      <c r="AD19" s="192" t="str">
        <f t="shared" si="7"/>
        <v>g</v>
      </c>
      <c r="AE19" s="174">
        <f t="shared" si="2"/>
        <v>0</v>
      </c>
      <c r="AF19" s="170"/>
      <c r="AG19" s="145"/>
      <c r="AH19" s="146"/>
      <c r="AI19" s="146"/>
      <c r="AJ19" s="172"/>
      <c r="AK19" s="149"/>
      <c r="AL19" s="194" t="str">
        <f t="shared" si="3"/>
        <v>g</v>
      </c>
      <c r="AM19" s="175">
        <f t="shared" si="4"/>
        <v>0</v>
      </c>
      <c r="AN19" s="171"/>
      <c r="AO19" s="130"/>
      <c r="AP19" s="193" t="str">
        <f t="shared" si="5"/>
        <v>m</v>
      </c>
      <c r="AQ19" s="56">
        <f>IF($AO19&gt;=$O19,$E19,IF($AO19&gt;=$N19,$E19*0.85,IF($AO19&gt;=$M19,$E19*0.7,0)))</f>
        <v>0</v>
      </c>
      <c r="AR19" s="81"/>
      <c r="AS19" s="89" t="str">
        <f t="shared" si="8"/>
        <v/>
      </c>
      <c r="AT19" s="90">
        <f t="shared" si="0"/>
        <v>0</v>
      </c>
    </row>
    <row r="20" spans="2:48" s="19" customFormat="1" ht="30" customHeight="1" thickBot="1">
      <c r="B20" s="282" t="s">
        <v>56</v>
      </c>
      <c r="C20" s="283">
        <v>12</v>
      </c>
      <c r="D20" s="112" t="s">
        <v>57</v>
      </c>
      <c r="E20" s="281">
        <v>200</v>
      </c>
      <c r="G20" s="84">
        <v>0.51500000000000001</v>
      </c>
      <c r="H20" s="84">
        <v>0.59399999999999997</v>
      </c>
      <c r="I20" s="84">
        <v>0.52</v>
      </c>
      <c r="J20" s="105">
        <v>0.47</v>
      </c>
      <c r="K20" s="134">
        <v>0.47</v>
      </c>
      <c r="L20" s="95"/>
      <c r="M20" s="85">
        <v>0.48</v>
      </c>
      <c r="N20" s="86">
        <v>0.5</v>
      </c>
      <c r="O20" s="87">
        <v>0.52</v>
      </c>
      <c r="P20" s="74"/>
      <c r="Q20" s="157"/>
      <c r="R20" s="158"/>
      <c r="S20" s="158"/>
      <c r="T20" s="159"/>
      <c r="U20" s="160"/>
      <c r="V20" s="190" t="str">
        <f t="shared" si="6"/>
        <v>m</v>
      </c>
      <c r="W20" s="88">
        <f t="shared" si="1"/>
        <v>0</v>
      </c>
      <c r="X20" s="80"/>
      <c r="Y20" s="157"/>
      <c r="Z20" s="158"/>
      <c r="AA20" s="158"/>
      <c r="AB20" s="182"/>
      <c r="AC20" s="183"/>
      <c r="AD20" s="192" t="str">
        <f t="shared" si="7"/>
        <v>g</v>
      </c>
      <c r="AE20" s="184">
        <f t="shared" si="2"/>
        <v>0</v>
      </c>
      <c r="AF20" s="170"/>
      <c r="AG20" s="157"/>
      <c r="AH20" s="158"/>
      <c r="AI20" s="158"/>
      <c r="AJ20" s="182"/>
      <c r="AK20" s="185"/>
      <c r="AL20" s="194" t="str">
        <f t="shared" si="3"/>
        <v>g</v>
      </c>
      <c r="AM20" s="186">
        <f t="shared" si="4"/>
        <v>0</v>
      </c>
      <c r="AN20" s="171"/>
      <c r="AO20" s="134"/>
      <c r="AP20" s="193" t="str">
        <f t="shared" si="5"/>
        <v>m</v>
      </c>
      <c r="AQ20" s="56">
        <f>IF($AO20&gt;=$O20,$E20,IF($AO20&gt;=$N20,$E20*0.85,IF($AO20&gt;=$M20,$E20*0.7,0)))</f>
        <v>0</v>
      </c>
      <c r="AR20" s="81"/>
      <c r="AS20" s="89" t="str">
        <f t="shared" si="8"/>
        <v/>
      </c>
      <c r="AT20" s="90">
        <f t="shared" si="0"/>
        <v>0</v>
      </c>
      <c r="AV20" s="113"/>
    </row>
    <row r="21" spans="2:48" ht="16.5" thickBot="1"/>
    <row r="22" spans="2:48" ht="16.5" thickBot="1">
      <c r="O22" s="116" t="s">
        <v>58</v>
      </c>
      <c r="Q22" s="285"/>
      <c r="U22" s="117">
        <f>SUM(W9:W20)</f>
        <v>0</v>
      </c>
      <c r="V22" s="8"/>
      <c r="W22" s="9"/>
      <c r="AC22" s="117">
        <f>SUM(AE9:AE20)</f>
        <v>0</v>
      </c>
      <c r="AD22" s="360">
        <f>AC22-U22</f>
        <v>0</v>
      </c>
      <c r="AE22" s="360"/>
      <c r="AK22" s="117">
        <f>SUM(AM9:AM20)</f>
        <v>0</v>
      </c>
      <c r="AL22" s="360">
        <f>AK22-AC22</f>
        <v>0</v>
      </c>
      <c r="AM22" s="360"/>
      <c r="AO22" s="117"/>
      <c r="AP22" s="8"/>
      <c r="AS22" s="118" t="s">
        <v>59</v>
      </c>
      <c r="AT22" s="119">
        <f>SUM(AT9:AT20)</f>
        <v>200</v>
      </c>
    </row>
    <row r="23" spans="2:48" ht="16.5" thickBot="1">
      <c r="O23" s="116" t="s">
        <v>60</v>
      </c>
      <c r="U23" s="120" t="e">
        <f>U22/(3000-SUMIF(U9:U20,"",$E9:$E20))*3000</f>
        <v>#DIV/0!</v>
      </c>
      <c r="V23" s="121"/>
      <c r="W23" s="122"/>
      <c r="X23" s="123"/>
      <c r="Y23" s="123"/>
      <c r="Z23" s="123"/>
      <c r="AA23" s="123"/>
      <c r="AB23" s="123"/>
      <c r="AC23" s="120" t="e">
        <f>AC22/(3000-SUMIF(AC9:AC20,"",$E9:$E20))*3000</f>
        <v>#DIV/0!</v>
      </c>
      <c r="AD23" s="360" t="e">
        <f>AC23-U23</f>
        <v>#DIV/0!</v>
      </c>
      <c r="AE23" s="360"/>
      <c r="AF23" s="123"/>
      <c r="AG23" s="123"/>
      <c r="AH23" s="123"/>
      <c r="AI23" s="123"/>
      <c r="AJ23" s="123"/>
      <c r="AK23" s="120" t="e">
        <f>AK22/(3000-SUMIF(AK9:AK20,"",$E9:$E20))*3000</f>
        <v>#DIV/0!</v>
      </c>
      <c r="AL23" s="360" t="e">
        <f>AK23-AC23</f>
        <v>#DIV/0!</v>
      </c>
      <c r="AM23" s="360"/>
      <c r="AO23" s="124"/>
      <c r="AP23" s="8"/>
      <c r="AS23" s="125" t="s">
        <v>61</v>
      </c>
      <c r="AT23" s="126">
        <f>AT22/(3000-SUMIF(AO9:AO20,"",$E9:$E20))*3000</f>
        <v>3000</v>
      </c>
    </row>
    <row r="24" spans="2:48" ht="16.5" thickBot="1"/>
    <row r="25" spans="2:48" s="127" customFormat="1" ht="30" customHeight="1"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47"/>
      <c r="AK25" s="347"/>
      <c r="AL25" s="347"/>
      <c r="AM25" s="347"/>
      <c r="AN25" s="347"/>
      <c r="AO25" s="347"/>
      <c r="AP25" s="347"/>
      <c r="AQ25" s="347"/>
      <c r="AR25" s="347"/>
      <c r="AS25" s="347"/>
      <c r="AT25" s="348"/>
    </row>
    <row r="26" spans="2:48" s="127" customFormat="1" ht="30" customHeight="1">
      <c r="C26" s="349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50"/>
      <c r="AJ26" s="350"/>
      <c r="AK26" s="350"/>
      <c r="AL26" s="350"/>
      <c r="AM26" s="350"/>
      <c r="AN26" s="350"/>
      <c r="AO26" s="350"/>
      <c r="AP26" s="350"/>
      <c r="AQ26" s="350"/>
      <c r="AR26" s="350"/>
      <c r="AS26" s="350"/>
      <c r="AT26" s="351"/>
    </row>
    <row r="27" spans="2:48" ht="35.25" customHeight="1">
      <c r="C27" s="349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  <c r="AA27" s="350"/>
      <c r="AB27" s="350"/>
      <c r="AC27" s="350"/>
      <c r="AD27" s="350"/>
      <c r="AE27" s="350"/>
      <c r="AF27" s="350"/>
      <c r="AG27" s="350"/>
      <c r="AH27" s="350"/>
      <c r="AI27" s="350"/>
      <c r="AJ27" s="350"/>
      <c r="AK27" s="350"/>
      <c r="AL27" s="350"/>
      <c r="AM27" s="350"/>
      <c r="AN27" s="350"/>
      <c r="AO27" s="350"/>
      <c r="AP27" s="350"/>
      <c r="AQ27" s="350"/>
      <c r="AR27" s="350"/>
      <c r="AS27" s="350"/>
      <c r="AT27" s="351"/>
    </row>
    <row r="28" spans="2:48" ht="12.75">
      <c r="C28" s="349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0"/>
      <c r="AP28" s="350"/>
      <c r="AQ28" s="350"/>
      <c r="AR28" s="350"/>
      <c r="AS28" s="350"/>
      <c r="AT28" s="351"/>
    </row>
    <row r="29" spans="2:48" ht="12.75">
      <c r="C29" s="349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  <c r="AA29" s="350"/>
      <c r="AB29" s="350"/>
      <c r="AC29" s="350"/>
      <c r="AD29" s="350"/>
      <c r="AE29" s="350"/>
      <c r="AF29" s="350"/>
      <c r="AG29" s="350"/>
      <c r="AH29" s="350"/>
      <c r="AI29" s="350"/>
      <c r="AJ29" s="350"/>
      <c r="AK29" s="350"/>
      <c r="AL29" s="350"/>
      <c r="AM29" s="350"/>
      <c r="AN29" s="350"/>
      <c r="AO29" s="350"/>
      <c r="AP29" s="350"/>
      <c r="AQ29" s="350"/>
      <c r="AR29" s="350"/>
      <c r="AS29" s="350"/>
      <c r="AT29" s="351"/>
    </row>
    <row r="30" spans="2:48" ht="12.75">
      <c r="C30" s="349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0"/>
      <c r="AO30" s="350"/>
      <c r="AP30" s="350"/>
      <c r="AQ30" s="350"/>
      <c r="AR30" s="350"/>
      <c r="AS30" s="350"/>
      <c r="AT30" s="351"/>
    </row>
    <row r="31" spans="2:48" ht="12.75">
      <c r="C31" s="349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0"/>
      <c r="T31" s="350"/>
      <c r="U31" s="350"/>
      <c r="V31" s="350"/>
      <c r="W31" s="350"/>
      <c r="X31" s="350"/>
      <c r="Y31" s="350"/>
      <c r="Z31" s="350"/>
      <c r="AA31" s="350"/>
      <c r="AB31" s="350"/>
      <c r="AC31" s="350"/>
      <c r="AD31" s="350"/>
      <c r="AE31" s="350"/>
      <c r="AF31" s="350"/>
      <c r="AG31" s="350"/>
      <c r="AH31" s="350"/>
      <c r="AI31" s="350"/>
      <c r="AJ31" s="350"/>
      <c r="AK31" s="350"/>
      <c r="AL31" s="350"/>
      <c r="AM31" s="350"/>
      <c r="AN31" s="350"/>
      <c r="AO31" s="350"/>
      <c r="AP31" s="350"/>
      <c r="AQ31" s="350"/>
      <c r="AR31" s="350"/>
      <c r="AS31" s="350"/>
      <c r="AT31" s="351"/>
    </row>
    <row r="32" spans="2:48" ht="12.75">
      <c r="C32" s="349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350"/>
      <c r="AC32" s="350"/>
      <c r="AD32" s="350"/>
      <c r="AE32" s="350"/>
      <c r="AF32" s="350"/>
      <c r="AG32" s="350"/>
      <c r="AH32" s="350"/>
      <c r="AI32" s="350"/>
      <c r="AJ32" s="350"/>
      <c r="AK32" s="350"/>
      <c r="AL32" s="350"/>
      <c r="AM32" s="350"/>
      <c r="AN32" s="350"/>
      <c r="AO32" s="350"/>
      <c r="AP32" s="350"/>
      <c r="AQ32" s="350"/>
      <c r="AR32" s="350"/>
      <c r="AS32" s="350"/>
      <c r="AT32" s="351"/>
    </row>
    <row r="33" spans="3:46" ht="12.75">
      <c r="C33" s="349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  <c r="AA33" s="350"/>
      <c r="AB33" s="350"/>
      <c r="AC33" s="350"/>
      <c r="AD33" s="350"/>
      <c r="AE33" s="350"/>
      <c r="AF33" s="350"/>
      <c r="AG33" s="350"/>
      <c r="AH33" s="350"/>
      <c r="AI33" s="350"/>
      <c r="AJ33" s="350"/>
      <c r="AK33" s="350"/>
      <c r="AL33" s="350"/>
      <c r="AM33" s="350"/>
      <c r="AN33" s="350"/>
      <c r="AO33" s="350"/>
      <c r="AP33" s="350"/>
      <c r="AQ33" s="350"/>
      <c r="AR33" s="350"/>
      <c r="AS33" s="350"/>
      <c r="AT33" s="351"/>
    </row>
    <row r="34" spans="3:46" ht="13.5" thickBot="1"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4"/>
    </row>
    <row r="49" spans="2:3">
      <c r="B49" s="252" t="s">
        <v>63</v>
      </c>
      <c r="C49" s="253"/>
    </row>
    <row r="50" spans="2:3">
      <c r="B50" s="254">
        <v>5.0000000000000001E-3</v>
      </c>
      <c r="C50" s="253"/>
    </row>
  </sheetData>
  <mergeCells count="37">
    <mergeCell ref="C25:AT34"/>
    <mergeCell ref="B17:B19"/>
    <mergeCell ref="Q17:R17"/>
    <mergeCell ref="S17:T17"/>
    <mergeCell ref="Y17:Z17"/>
    <mergeCell ref="AA17:AB17"/>
    <mergeCell ref="AG17:AH17"/>
    <mergeCell ref="AI17:AJ17"/>
    <mergeCell ref="AD22:AE22"/>
    <mergeCell ref="AL22:AM22"/>
    <mergeCell ref="AD23:AE23"/>
    <mergeCell ref="AL23:AM23"/>
    <mergeCell ref="AT7:AT8"/>
    <mergeCell ref="V8:W8"/>
    <mergeCell ref="AD8:AE8"/>
    <mergeCell ref="AL8:AM8"/>
    <mergeCell ref="B9:B13"/>
    <mergeCell ref="AP7:AP8"/>
    <mergeCell ref="AS7:AS8"/>
    <mergeCell ref="B14:B16"/>
    <mergeCell ref="Y7:AB7"/>
    <mergeCell ref="AC7:AE7"/>
    <mergeCell ref="AG7:AJ7"/>
    <mergeCell ref="AK7:AM7"/>
    <mergeCell ref="I7:I8"/>
    <mergeCell ref="J7:J8"/>
    <mergeCell ref="K7:K8"/>
    <mergeCell ref="M7:O7"/>
    <mergeCell ref="Q7:T7"/>
    <mergeCell ref="U7:W7"/>
    <mergeCell ref="H7:H8"/>
    <mergeCell ref="B2:C2"/>
    <mergeCell ref="B3:C3"/>
    <mergeCell ref="B5:D5"/>
    <mergeCell ref="B7:E7"/>
    <mergeCell ref="G7:G8"/>
    <mergeCell ref="G2:U3"/>
  </mergeCells>
  <conditionalFormatting sqref="D2">
    <cfRule type="cellIs" dxfId="319" priority="87" stopIfTrue="1" operator="equal">
      <formula>"OUI"</formula>
    </cfRule>
    <cfRule type="cellIs" dxfId="318" priority="88" stopIfTrue="1" operator="equal">
      <formula>"NON"</formula>
    </cfRule>
  </conditionalFormatting>
  <conditionalFormatting sqref="D3">
    <cfRule type="cellIs" dxfId="317" priority="89" stopIfTrue="1" operator="equal">
      <formula>"OR"</formula>
    </cfRule>
    <cfRule type="cellIs" dxfId="316" priority="90" stopIfTrue="1" operator="equal">
      <formula>"ARGENT"</formula>
    </cfRule>
    <cfRule type="cellIs" dxfId="315" priority="91" stopIfTrue="1" operator="equal">
      <formula>"BRONZE"</formula>
    </cfRule>
  </conditionalFormatting>
  <conditionalFormatting sqref="U23">
    <cfRule type="cellIs" dxfId="314" priority="82" stopIfTrue="1" operator="greaterThanOrEqual">
      <formula>2700</formula>
    </cfRule>
    <cfRule type="cellIs" dxfId="313" priority="83" stopIfTrue="1" operator="between">
      <formula>2400</formula>
      <formula>2699</formula>
    </cfRule>
    <cfRule type="cellIs" dxfId="312" priority="84" stopIfTrue="1" operator="between">
      <formula>2100</formula>
      <formula>2399</formula>
    </cfRule>
    <cfRule type="cellIs" dxfId="311" priority="85" stopIfTrue="1" operator="lessThan">
      <formula>2100</formula>
    </cfRule>
  </conditionalFormatting>
  <conditionalFormatting sqref="AC23">
    <cfRule type="cellIs" dxfId="310" priority="78" stopIfTrue="1" operator="greaterThanOrEqual">
      <formula>2700</formula>
    </cfRule>
    <cfRule type="cellIs" dxfId="309" priority="79" stopIfTrue="1" operator="between">
      <formula>2400</formula>
      <formula>2699</formula>
    </cfRule>
    <cfRule type="cellIs" dxfId="308" priority="80" stopIfTrue="1" operator="between">
      <formula>2100</formula>
      <formula>2399</formula>
    </cfRule>
    <cfRule type="cellIs" dxfId="307" priority="81" stopIfTrue="1" operator="lessThan">
      <formula>2100</formula>
    </cfRule>
  </conditionalFormatting>
  <conditionalFormatting sqref="AK23">
    <cfRule type="cellIs" dxfId="306" priority="74" stopIfTrue="1" operator="greaterThanOrEqual">
      <formula>2700</formula>
    </cfRule>
    <cfRule type="cellIs" dxfId="305" priority="75" stopIfTrue="1" operator="between">
      <formula>2400</formula>
      <formula>2699</formula>
    </cfRule>
    <cfRule type="cellIs" dxfId="304" priority="76" stopIfTrue="1" operator="between">
      <formula>2100</formula>
      <formula>2399</formula>
    </cfRule>
    <cfRule type="cellIs" dxfId="303" priority="77" stopIfTrue="1" operator="lessThan">
      <formula>2100</formula>
    </cfRule>
  </conditionalFormatting>
  <conditionalFormatting sqref="Q9:U9 Y9:AC9 AG9:AK9 AO9">
    <cfRule type="cellIs" dxfId="302" priority="65" stopIfTrue="1" operator="greaterThanOrEqual">
      <formula>$O$9</formula>
    </cfRule>
    <cfRule type="cellIs" dxfId="301" priority="66" stopIfTrue="1" operator="between">
      <formula>$N$9</formula>
      <formula>$O$9</formula>
    </cfRule>
    <cfRule type="cellIs" dxfId="300" priority="67" stopIfTrue="1" operator="between">
      <formula>$M$9</formula>
      <formula>$N$9</formula>
    </cfRule>
    <cfRule type="cellIs" dxfId="299" priority="71" stopIfTrue="1" operator="lessThan">
      <formula>$M$9</formula>
    </cfRule>
  </conditionalFormatting>
  <conditionalFormatting sqref="AD9:AD20 V9:V20 AL9:AL20 AP9:AP20">
    <cfRule type="containsText" dxfId="298" priority="62" operator="containsText" text="g">
      <formula>NOT(ISERROR(SEARCH("g",V9)))</formula>
    </cfRule>
    <cfRule type="containsText" dxfId="297" priority="63" operator="containsText" text="m">
      <formula>NOT(ISERROR(SEARCH("m",V9)))</formula>
    </cfRule>
    <cfRule type="containsText" dxfId="296" priority="64" operator="containsText" text="k">
      <formula>NOT(ISERROR(SEARCH("k",V9)))</formula>
    </cfRule>
  </conditionalFormatting>
  <conditionalFormatting sqref="Q10:T10 Y10:AB10 AG10:AJ10">
    <cfRule type="cellIs" dxfId="295" priority="54" operator="lessThanOrEqual">
      <formula>($O$10)/12</formula>
    </cfRule>
    <cfRule type="cellIs" dxfId="294" priority="55" operator="between">
      <formula>($N$10)/12</formula>
      <formula>($O$10)/12</formula>
    </cfRule>
    <cfRule type="cellIs" dxfId="293" priority="56" operator="between">
      <formula>($M$10)/12</formula>
      <formula>($N$10)/12</formula>
    </cfRule>
    <cfRule type="cellIs" dxfId="292" priority="57" operator="greaterThan">
      <formula>($M$10)/12</formula>
    </cfRule>
  </conditionalFormatting>
  <conditionalFormatting sqref="U10 AC10 AK10">
    <cfRule type="cellIs" dxfId="291" priority="50" stopIfTrue="1" operator="lessThanOrEqual">
      <formula>($O$10)/3</formula>
    </cfRule>
    <cfRule type="cellIs" dxfId="290" priority="51" stopIfTrue="1" operator="between">
      <formula>($N$10)/3</formula>
      <formula>($O$10)/3</formula>
    </cfRule>
    <cfRule type="cellIs" dxfId="289" priority="52" stopIfTrue="1" operator="between">
      <formula>($M$10)/3</formula>
      <formula>($N$10)/3</formula>
    </cfRule>
    <cfRule type="cellIs" dxfId="288" priority="53" stopIfTrue="1" operator="greaterThan">
      <formula>($M$10)/3</formula>
    </cfRule>
  </conditionalFormatting>
  <conditionalFormatting sqref="AO10">
    <cfRule type="cellIs" dxfId="287" priority="46" stopIfTrue="1" operator="lessThanOrEqual">
      <formula>$O$10*($AR$10)/12</formula>
    </cfRule>
    <cfRule type="cellIs" dxfId="286" priority="47" stopIfTrue="1" operator="between">
      <formula>$N$10*($AR$10)/12</formula>
      <formula>$O$10*($AR$10)/12</formula>
    </cfRule>
    <cfRule type="cellIs" dxfId="285" priority="48" stopIfTrue="1" operator="between">
      <formula>$M$10*($AR$10)/12</formula>
      <formula>$N$10*($AR$10)/12</formula>
    </cfRule>
    <cfRule type="cellIs" dxfId="284" priority="49" stopIfTrue="1" operator="greaterThan">
      <formula>$M$10*($AR$10)/12</formula>
    </cfRule>
  </conditionalFormatting>
  <conditionalFormatting sqref="Q11:U11 AG11:AK11 Y11:AC11 AO11">
    <cfRule type="cellIs" dxfId="283" priority="42" stopIfTrue="1" operator="greaterThanOrEqual">
      <formula>$O$11-$B$50</formula>
    </cfRule>
    <cfRule type="cellIs" dxfId="282" priority="43" stopIfTrue="1" operator="between">
      <formula>$N$11-$B$50</formula>
      <formula>$O$11-$B$50</formula>
    </cfRule>
    <cfRule type="cellIs" dxfId="281" priority="44" stopIfTrue="1" operator="between">
      <formula>$M$11-$B$50</formula>
      <formula>$N$11-$B$50</formula>
    </cfRule>
    <cfRule type="cellIs" dxfId="280" priority="45" stopIfTrue="1" operator="lessThan">
      <formula>$M$11-$B$50</formula>
    </cfRule>
  </conditionalFormatting>
  <conditionalFormatting sqref="Q12:U12 Y12:AC12 AO12 AG12:AK12">
    <cfRule type="cellIs" dxfId="279" priority="38" stopIfTrue="1" operator="greaterThanOrEqual">
      <formula>$O$12</formula>
    </cfRule>
    <cfRule type="cellIs" dxfId="278" priority="39" stopIfTrue="1" operator="between">
      <formula>$N$12</formula>
      <formula>$O$12</formula>
    </cfRule>
    <cfRule type="cellIs" dxfId="277" priority="40" stopIfTrue="1" operator="between">
      <formula>$M$12</formula>
      <formula>$N$12</formula>
    </cfRule>
    <cfRule type="cellIs" dxfId="276" priority="41" stopIfTrue="1" operator="lessThan">
      <formula>$M$12</formula>
    </cfRule>
  </conditionalFormatting>
  <conditionalFormatting sqref="Q13:U13 Y13:AC13 AG13:AK13 AO13">
    <cfRule type="cellIs" dxfId="275" priority="37" stopIfTrue="1" operator="lessThan">
      <formula>$M$13</formula>
    </cfRule>
  </conditionalFormatting>
  <conditionalFormatting sqref="Q13:U13 Y13:AC13 AG13:AK13 AO13">
    <cfRule type="cellIs" dxfId="274" priority="34" stopIfTrue="1" operator="greaterThanOrEqual">
      <formula>$O$13</formula>
    </cfRule>
  </conditionalFormatting>
  <conditionalFormatting sqref="Q13:U13 Y13:AC13 AG13:AK13 AO13">
    <cfRule type="cellIs" dxfId="273" priority="35" stopIfTrue="1" operator="between">
      <formula>$N$13</formula>
      <formula>$O$13</formula>
    </cfRule>
  </conditionalFormatting>
  <conditionalFormatting sqref="Q13:U13 Y13:AC13 AG13:AK13 AO13">
    <cfRule type="cellIs" dxfId="272" priority="36" stopIfTrue="1" operator="between">
      <formula>$M$13</formula>
      <formula>$N$13</formula>
    </cfRule>
  </conditionalFormatting>
  <conditionalFormatting sqref="Q14:U14 Y14:AC14 AO14 AG14:AK14">
    <cfRule type="cellIs" dxfId="271" priority="33" stopIfTrue="1" operator="lessThan">
      <formula>$M$14</formula>
    </cfRule>
  </conditionalFormatting>
  <conditionalFormatting sqref="Q14:U14 Y14:AC14 AO14 AG14:AK14">
    <cfRule type="cellIs" dxfId="270" priority="32" stopIfTrue="1" operator="between">
      <formula>$M$14</formula>
      <formula>$N$14</formula>
    </cfRule>
  </conditionalFormatting>
  <conditionalFormatting sqref="Q14:U14 Y14:AC14 AO14 AG14:AK14">
    <cfRule type="cellIs" dxfId="269" priority="31" stopIfTrue="1" operator="between">
      <formula>$N$14</formula>
      <formula>$O$14</formula>
    </cfRule>
  </conditionalFormatting>
  <conditionalFormatting sqref="Q14:U14 Y14:AC14 AO14 AG14:AK14">
    <cfRule type="cellIs" dxfId="268" priority="30" stopIfTrue="1" operator="greaterThanOrEqual">
      <formula>$O$14</formula>
    </cfRule>
  </conditionalFormatting>
  <conditionalFormatting sqref="Q15:U15 Y15:AC15 AG15:AK15 AO15">
    <cfRule type="cellIs" dxfId="267" priority="26" stopIfTrue="1" operator="greaterThanOrEqual">
      <formula>$O$15</formula>
    </cfRule>
    <cfRule type="cellIs" dxfId="266" priority="27" stopIfTrue="1" operator="between">
      <formula>$N$15</formula>
      <formula>$O$15</formula>
    </cfRule>
    <cfRule type="cellIs" dxfId="265" priority="28" stopIfTrue="1" operator="between">
      <formula>$M$15</formula>
      <formula>$N$15</formula>
    </cfRule>
    <cfRule type="cellIs" dxfId="264" priority="29" stopIfTrue="1" operator="lessThan">
      <formula>$M$15</formula>
    </cfRule>
  </conditionalFormatting>
  <conditionalFormatting sqref="Q16:U16 Y16:AC16 AG16:AK16 AO16">
    <cfRule type="cellIs" dxfId="263" priority="22" stopIfTrue="1" operator="greaterThanOrEqual">
      <formula>$O$16</formula>
    </cfRule>
    <cfRule type="cellIs" dxfId="262" priority="23" stopIfTrue="1" operator="between">
      <formula>$N$16</formula>
      <formula>$O$16</formula>
    </cfRule>
    <cfRule type="cellIs" dxfId="261" priority="24" stopIfTrue="1" operator="between">
      <formula>$M$16</formula>
      <formula>$N$16</formula>
    </cfRule>
    <cfRule type="cellIs" dxfId="260" priority="25" stopIfTrue="1" operator="lessThan">
      <formula>$M$16</formula>
    </cfRule>
  </conditionalFormatting>
  <conditionalFormatting sqref="Q17:U17 Y17:AC17 AG17:AK17 AO17">
    <cfRule type="cellIs" dxfId="259" priority="21" stopIfTrue="1" operator="lessThan">
      <formula>$M$17</formula>
    </cfRule>
  </conditionalFormatting>
  <conditionalFormatting sqref="Q17:U17 Y17:AC17 AG17:AK17 AO17">
    <cfRule type="cellIs" dxfId="258" priority="20" stopIfTrue="1" operator="between">
      <formula>$M$17</formula>
      <formula>$N$17</formula>
    </cfRule>
  </conditionalFormatting>
  <conditionalFormatting sqref="Q17:U17 Y17:AC17 AG17:AK17 AO17">
    <cfRule type="cellIs" dxfId="257" priority="19" stopIfTrue="1" operator="between">
      <formula>$N$17</formula>
      <formula>$O$17</formula>
    </cfRule>
  </conditionalFormatting>
  <conditionalFormatting sqref="Q17:U17 Y17:AC17 AG17:AK17 AO17">
    <cfRule type="cellIs" dxfId="256" priority="18" stopIfTrue="1" operator="greaterThanOrEqual">
      <formula>$O$17</formula>
    </cfRule>
  </conditionalFormatting>
  <conditionalFormatting sqref="Q18:U18 Y18:AC18 AG18:AK18 AO18">
    <cfRule type="cellIs" dxfId="255" priority="14" stopIfTrue="1" operator="greaterThanOrEqual">
      <formula>$O$18</formula>
    </cfRule>
    <cfRule type="cellIs" dxfId="254" priority="15" stopIfTrue="1" operator="between">
      <formula>$N$18</formula>
      <formula>$O$18</formula>
    </cfRule>
    <cfRule type="cellIs" dxfId="253" priority="16" stopIfTrue="1" operator="between">
      <formula>$M$18</formula>
      <formula>$N$18</formula>
    </cfRule>
    <cfRule type="cellIs" dxfId="252" priority="17" stopIfTrue="1" operator="lessThan">
      <formula>$M$18</formula>
    </cfRule>
  </conditionalFormatting>
  <conditionalFormatting sqref="Q19:U19 Y19:AC19 AG19:AK19 AO19">
    <cfRule type="cellIs" dxfId="251" priority="10" stopIfTrue="1" operator="greaterThanOrEqual">
      <formula>$O$19</formula>
    </cfRule>
    <cfRule type="cellIs" dxfId="250" priority="11" stopIfTrue="1" operator="between">
      <formula>$N$19</formula>
      <formula>$O$19</formula>
    </cfRule>
    <cfRule type="cellIs" dxfId="249" priority="12" stopIfTrue="1" operator="between">
      <formula>$M$19</formula>
      <formula>$N$19</formula>
    </cfRule>
    <cfRule type="cellIs" dxfId="248" priority="13" stopIfTrue="1" operator="lessThan">
      <formula>$M$19</formula>
    </cfRule>
  </conditionalFormatting>
  <conditionalFormatting sqref="Q20:U20 Y20:AC20 AG20:AK20 AO20">
    <cfRule type="cellIs" dxfId="247" priority="9" stopIfTrue="1" operator="lessThan">
      <formula>$M$20-$B$50</formula>
    </cfRule>
  </conditionalFormatting>
  <conditionalFormatting sqref="Q20:U20 Y20:AC20 AG20:AK20 AO20">
    <cfRule type="cellIs" dxfId="246" priority="8" stopIfTrue="1" operator="between">
      <formula>$M$20-$B$50</formula>
      <formula>$N$20-$B$50</formula>
    </cfRule>
  </conditionalFormatting>
  <conditionalFormatting sqref="Q20:U20 Y20:AC20 AG20:AK20 AO20">
    <cfRule type="cellIs" dxfId="245" priority="7" stopIfTrue="1" operator="between">
      <formula>$N$20-$B$50</formula>
      <formula>$O$20-$B$50</formula>
    </cfRule>
  </conditionalFormatting>
  <conditionalFormatting sqref="Q20:U20 Y20:AC20 AG20:AK20 AO20">
    <cfRule type="cellIs" dxfId="244" priority="6" stopIfTrue="1" operator="greaterThanOrEqual">
      <formula>$O$20-$B$50</formula>
    </cfRule>
  </conditionalFormatting>
  <conditionalFormatting sqref="Q9:U20 Y9:AC20 AG9:AK20 AO9:AO20">
    <cfRule type="containsBlanks" priority="5" stopIfTrue="1">
      <formula>LEN(TRIM(Q9))=0</formula>
    </cfRule>
  </conditionalFormatting>
  <conditionalFormatting sqref="AT23 AK23 AC23 U23">
    <cfRule type="cellIs" dxfId="243" priority="1" stopIfTrue="1" operator="lessThan">
      <formula>2100</formula>
    </cfRule>
    <cfRule type="cellIs" dxfId="242" priority="2" stopIfTrue="1" operator="between">
      <formula>2100</formula>
      <formula>2399</formula>
    </cfRule>
    <cfRule type="cellIs" dxfId="241" priority="3" stopIfTrue="1" operator="between">
      <formula>2400</formula>
      <formula>2699</formula>
    </cfRule>
    <cfRule type="cellIs" dxfId="240" priority="4" stopIfTrue="1" operator="greaterThanOrEqual">
      <formula>2700</formula>
    </cfRule>
  </conditionalFormatting>
  <pageMargins left="0.25" right="0.25" top="0.75" bottom="0.75" header="0.3" footer="0.3"/>
  <pageSetup paperSize="9" scale="46" orientation="landscape" r:id="rId1"/>
  <headerFooter alignWithMargins="0">
    <oddHeader>&amp;C&amp;F</oddHeader>
    <oddFooter>&amp;L&amp;Z&amp;F
&amp;A&amp;C&amp;P / &amp;N&amp;R&amp;D -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  <pageSetUpPr fitToPage="1"/>
  </sheetPr>
  <dimension ref="B1:AW50"/>
  <sheetViews>
    <sheetView showGridLines="0" topLeftCell="A6" zoomScaleNormal="100" zoomScaleSheetLayoutView="90" workbookViewId="0">
      <selection activeCell="K17" sqref="G17:K17"/>
    </sheetView>
  </sheetViews>
  <sheetFormatPr baseColWidth="10" defaultRowHeight="15.75" outlineLevelCol="1"/>
  <cols>
    <col min="1" max="1" width="3.42578125" style="11" customWidth="1"/>
    <col min="2" max="2" width="13.7109375" style="11" customWidth="1"/>
    <col min="3" max="3" width="11.42578125" style="11"/>
    <col min="4" max="4" width="42.42578125" style="11" customWidth="1"/>
    <col min="5" max="5" width="13.140625" style="11" customWidth="1" outlineLevel="1"/>
    <col min="6" max="6" width="1.7109375" style="114" customWidth="1"/>
    <col min="7" max="12" width="9.85546875" style="11" customWidth="1" outlineLevel="1"/>
    <col min="13" max="13" width="1.7109375" style="3" customWidth="1"/>
    <col min="14" max="16" width="8.7109375" style="11" customWidth="1" outlineLevel="1"/>
    <col min="17" max="17" width="1.7109375" style="114" customWidth="1"/>
    <col min="18" max="21" width="9.7109375" style="5" customWidth="1" outlineLevel="1"/>
    <col min="22" max="22" width="13.7109375" style="20" customWidth="1"/>
    <col min="23" max="23" width="4.7109375" style="20" customWidth="1" outlineLevel="1"/>
    <col min="24" max="24" width="2.7109375" style="21" customWidth="1" outlineLevel="1"/>
    <col min="25" max="25" width="2.7109375" style="5" customWidth="1"/>
    <col min="26" max="29" width="9.7109375" style="5" customWidth="1" outlineLevel="1"/>
    <col min="30" max="30" width="13.7109375" style="20" customWidth="1"/>
    <col min="31" max="31" width="4.7109375" style="20" customWidth="1" outlineLevel="1"/>
    <col min="32" max="32" width="2.7109375" style="21" customWidth="1" outlineLevel="1"/>
    <col min="33" max="33" width="2.7109375" style="5" customWidth="1"/>
    <col min="34" max="37" width="9.7109375" style="5" customWidth="1" outlineLevel="1"/>
    <col min="38" max="38" width="13.7109375" style="20" customWidth="1"/>
    <col min="39" max="39" width="4.7109375" style="20" customWidth="1" outlineLevel="1"/>
    <col min="40" max="40" width="2.7109375" style="21" customWidth="1" outlineLevel="1"/>
    <col min="41" max="41" width="2.7109375" style="5" customWidth="1"/>
    <col min="42" max="42" width="13.7109375" style="20" customWidth="1"/>
    <col min="43" max="43" width="7" style="20" customWidth="1"/>
    <col min="44" max="44" width="1.7109375" style="115" customWidth="1"/>
    <col min="45" max="45" width="2.7109375" style="5" customWidth="1"/>
    <col min="46" max="46" width="18.140625" style="11" customWidth="1"/>
    <col min="47" max="47" width="11.42578125" style="11"/>
    <col min="48" max="48" width="7.7109375" style="11" customWidth="1"/>
    <col min="49" max="16384" width="11.42578125" style="11"/>
  </cols>
  <sheetData>
    <row r="1" spans="2:49" ht="21.75" customHeight="1" thickBot="1">
      <c r="B1" s="1"/>
      <c r="C1" s="1"/>
      <c r="D1" s="2"/>
      <c r="E1" s="4"/>
      <c r="F1" s="5"/>
      <c r="G1" s="6"/>
      <c r="H1" s="6"/>
      <c r="I1" s="6"/>
      <c r="J1" s="6"/>
      <c r="K1" s="6"/>
      <c r="L1" s="6"/>
      <c r="M1" s="7"/>
      <c r="N1" s="3"/>
      <c r="O1" s="7"/>
      <c r="P1" s="3"/>
      <c r="Q1" s="5"/>
      <c r="V1" s="8"/>
      <c r="W1" s="8"/>
      <c r="X1" s="9"/>
      <c r="AD1" s="8"/>
      <c r="AE1" s="8"/>
      <c r="AF1" s="9"/>
      <c r="AL1" s="8"/>
      <c r="AM1" s="8"/>
      <c r="AN1" s="9"/>
      <c r="AP1" s="8"/>
      <c r="AQ1" s="8"/>
      <c r="AR1" s="10"/>
      <c r="AV1" s="12"/>
    </row>
    <row r="2" spans="2:49" ht="30" customHeight="1" thickTop="1">
      <c r="B2" s="310" t="s">
        <v>0</v>
      </c>
      <c r="C2" s="311"/>
      <c r="D2" s="13" t="str">
        <f>IF(AU23&gt;=2100,"OUI","NON")</f>
        <v>OUI</v>
      </c>
      <c r="E2" s="14"/>
      <c r="F2" s="14"/>
      <c r="G2" s="317" t="s">
        <v>78</v>
      </c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9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5"/>
      <c r="AR2" s="10"/>
      <c r="AS2" s="10"/>
      <c r="AV2" s="12"/>
    </row>
    <row r="3" spans="2:49" ht="30" customHeight="1" thickBot="1">
      <c r="B3" s="310" t="s">
        <v>1</v>
      </c>
      <c r="C3" s="310"/>
      <c r="D3" s="16" t="str">
        <f>IF(AU23&gt;=2700,"OR",IF(AU23&gt;=2400,"ARGENT",IF(AU23&gt;=2100,"BRONZE","aucune")))</f>
        <v>OR</v>
      </c>
      <c r="E3" s="14"/>
      <c r="F3" s="14"/>
      <c r="G3" s="320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2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5"/>
      <c r="AR3" s="17"/>
      <c r="AS3" s="17"/>
      <c r="AV3" s="12"/>
    </row>
    <row r="4" spans="2:49" ht="16.5" customHeight="1" thickTop="1">
      <c r="B4" s="1"/>
      <c r="C4" s="1"/>
      <c r="D4" s="2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8"/>
      <c r="AR4" s="17"/>
      <c r="AS4" s="17"/>
      <c r="AV4" s="12"/>
    </row>
    <row r="5" spans="2:49">
      <c r="B5" s="312" t="s">
        <v>2</v>
      </c>
      <c r="C5" s="313"/>
      <c r="D5" s="3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8"/>
      <c r="AR5" s="17"/>
      <c r="AS5" s="200"/>
      <c r="AV5" s="12"/>
    </row>
    <row r="6" spans="2:49" ht="16.5" thickBot="1">
      <c r="F6" s="5"/>
      <c r="G6" s="19"/>
      <c r="H6" s="19"/>
      <c r="I6" s="19"/>
      <c r="J6" s="19"/>
      <c r="K6" s="19"/>
      <c r="L6" s="19"/>
      <c r="M6" s="7"/>
      <c r="N6" s="19"/>
      <c r="O6" s="19"/>
      <c r="P6" s="19"/>
      <c r="Q6" s="5"/>
      <c r="AR6" s="10"/>
      <c r="AT6" s="19"/>
      <c r="AU6" s="19"/>
    </row>
    <row r="7" spans="2:49" ht="32.25" customHeight="1" thickTop="1" thickBot="1">
      <c r="B7" s="314" t="s">
        <v>66</v>
      </c>
      <c r="C7" s="314"/>
      <c r="D7" s="314"/>
      <c r="E7" s="314"/>
      <c r="F7" s="22"/>
      <c r="G7" s="315" t="s">
        <v>64</v>
      </c>
      <c r="H7" s="315" t="s">
        <v>3</v>
      </c>
      <c r="I7" s="315" t="s">
        <v>4</v>
      </c>
      <c r="J7" s="315" t="s">
        <v>5</v>
      </c>
      <c r="K7" s="315" t="s">
        <v>6</v>
      </c>
      <c r="L7" s="315" t="s">
        <v>62</v>
      </c>
      <c r="M7" s="23"/>
      <c r="N7" s="332" t="s">
        <v>7</v>
      </c>
      <c r="O7" s="333"/>
      <c r="P7" s="334"/>
      <c r="Q7" s="22"/>
      <c r="R7" s="326" t="s">
        <v>8</v>
      </c>
      <c r="S7" s="327"/>
      <c r="T7" s="327"/>
      <c r="U7" s="328"/>
      <c r="V7" s="329" t="s">
        <v>9</v>
      </c>
      <c r="W7" s="330"/>
      <c r="X7" s="331"/>
      <c r="Y7" s="24"/>
      <c r="Z7" s="326" t="s">
        <v>8</v>
      </c>
      <c r="AA7" s="327"/>
      <c r="AB7" s="327"/>
      <c r="AC7" s="328"/>
      <c r="AD7" s="329" t="s">
        <v>10</v>
      </c>
      <c r="AE7" s="330"/>
      <c r="AF7" s="331"/>
      <c r="AG7" s="24"/>
      <c r="AH7" s="326" t="s">
        <v>8</v>
      </c>
      <c r="AI7" s="327"/>
      <c r="AJ7" s="327"/>
      <c r="AK7" s="328"/>
      <c r="AL7" s="329" t="s">
        <v>11</v>
      </c>
      <c r="AM7" s="330"/>
      <c r="AN7" s="331"/>
      <c r="AO7" s="24"/>
      <c r="AP7" s="25" t="s">
        <v>12</v>
      </c>
      <c r="AQ7" s="342" t="s">
        <v>13</v>
      </c>
      <c r="AR7" s="26"/>
      <c r="AS7" s="27"/>
      <c r="AT7" s="344" t="s">
        <v>14</v>
      </c>
      <c r="AU7" s="335" t="s">
        <v>15</v>
      </c>
    </row>
    <row r="8" spans="2:49" ht="45.75" customHeight="1" thickBot="1">
      <c r="B8" s="28" t="s">
        <v>16</v>
      </c>
      <c r="C8" s="29" t="s">
        <v>17</v>
      </c>
      <c r="D8" s="30" t="s">
        <v>18</v>
      </c>
      <c r="E8" s="31" t="s">
        <v>19</v>
      </c>
      <c r="F8" s="32"/>
      <c r="G8" s="316"/>
      <c r="H8" s="316"/>
      <c r="I8" s="316"/>
      <c r="J8" s="316"/>
      <c r="K8" s="316"/>
      <c r="L8" s="316"/>
      <c r="M8" s="33"/>
      <c r="N8" s="34" t="s">
        <v>20</v>
      </c>
      <c r="O8" s="35" t="s">
        <v>21</v>
      </c>
      <c r="P8" s="36" t="s">
        <v>22</v>
      </c>
      <c r="Q8" s="32"/>
      <c r="R8" s="37" t="s">
        <v>23</v>
      </c>
      <c r="S8" s="38" t="s">
        <v>24</v>
      </c>
      <c r="T8" s="38" t="s">
        <v>25</v>
      </c>
      <c r="U8" s="39" t="s">
        <v>26</v>
      </c>
      <c r="V8" s="40" t="s">
        <v>27</v>
      </c>
      <c r="W8" s="337" t="s">
        <v>28</v>
      </c>
      <c r="X8" s="338"/>
      <c r="Y8" s="41"/>
      <c r="Z8" s="37" t="s">
        <v>29</v>
      </c>
      <c r="AA8" s="38" t="s">
        <v>30</v>
      </c>
      <c r="AB8" s="38" t="s">
        <v>31</v>
      </c>
      <c r="AC8" s="39" t="s">
        <v>32</v>
      </c>
      <c r="AD8" s="42" t="s">
        <v>33</v>
      </c>
      <c r="AE8" s="337" t="s">
        <v>34</v>
      </c>
      <c r="AF8" s="338"/>
      <c r="AG8" s="41"/>
      <c r="AH8" s="43" t="s">
        <v>35</v>
      </c>
      <c r="AI8" s="44" t="s">
        <v>36</v>
      </c>
      <c r="AJ8" s="44" t="s">
        <v>37</v>
      </c>
      <c r="AK8" s="45" t="s">
        <v>38</v>
      </c>
      <c r="AL8" s="40" t="s">
        <v>39</v>
      </c>
      <c r="AM8" s="337" t="s">
        <v>40</v>
      </c>
      <c r="AN8" s="338"/>
      <c r="AO8" s="41"/>
      <c r="AP8" s="46" t="s">
        <v>41</v>
      </c>
      <c r="AQ8" s="343"/>
      <c r="AR8" s="47"/>
      <c r="AS8" s="48"/>
      <c r="AT8" s="345"/>
      <c r="AU8" s="336"/>
    </row>
    <row r="9" spans="2:49" s="60" customFormat="1" ht="30" customHeight="1" thickBot="1">
      <c r="B9" s="339" t="s">
        <v>42</v>
      </c>
      <c r="C9" s="49">
        <v>1</v>
      </c>
      <c r="D9" s="50" t="s">
        <v>43</v>
      </c>
      <c r="E9" s="276">
        <v>400</v>
      </c>
      <c r="F9" s="51"/>
      <c r="G9" s="207"/>
      <c r="H9" s="208"/>
      <c r="I9" s="209"/>
      <c r="J9" s="209"/>
      <c r="K9" s="136">
        <v>0.89</v>
      </c>
      <c r="L9" s="135">
        <v>0.82699999999999996</v>
      </c>
      <c r="M9" s="52"/>
      <c r="N9" s="292">
        <v>0.84699999999999998</v>
      </c>
      <c r="O9" s="293">
        <v>0.85299999999999998</v>
      </c>
      <c r="P9" s="294">
        <v>0.85599999999999998</v>
      </c>
      <c r="Q9" s="53"/>
      <c r="R9" s="187"/>
      <c r="S9" s="188"/>
      <c r="T9" s="188"/>
      <c r="U9" s="189"/>
      <c r="V9" s="191"/>
      <c r="W9" s="202" t="str">
        <f>IF(V9=L9,"g",IF(V9&gt;L9,"k","m"))</f>
        <v>m</v>
      </c>
      <c r="X9" s="161">
        <f>IF(V9&lt;&gt;"",IF(V9&gt;=$P9,$E9,IF(V9&gt;=$O9,$E9*0.85,IF(V9&gt;=$N9,$E9*0.7,0))),0)</f>
        <v>0</v>
      </c>
      <c r="Y9" s="54"/>
      <c r="Z9" s="195"/>
      <c r="AA9" s="196"/>
      <c r="AB9" s="196"/>
      <c r="AC9" s="197"/>
      <c r="AD9" s="198"/>
      <c r="AE9" s="192" t="str">
        <f>IF(AD9=V9,"g",IF(AD9&gt;V9,"k","m"))</f>
        <v>g</v>
      </c>
      <c r="AF9" s="161">
        <f>IF(AD9&lt;&gt;"",IF(AD9&gt;=$P9,$E9,IF(AD9&gt;=$O9,$E9*0.85,IF(AD9&gt;=$N9,$E9*0.7,0))),0)</f>
        <v>0</v>
      </c>
      <c r="AG9" s="55"/>
      <c r="AH9" s="195"/>
      <c r="AI9" s="196"/>
      <c r="AJ9" s="196"/>
      <c r="AK9" s="197"/>
      <c r="AL9" s="199"/>
      <c r="AM9" s="194" t="str">
        <f>IF(AL9=AD9,"g",IF(AL9&gt;AD9,"k","m"))</f>
        <v>g</v>
      </c>
      <c r="AN9" s="161">
        <f>IF(AL9&lt;&gt;"",IF(AL9&gt;=$P9,$E9,IF(AL9&gt;=$O9,$E9*0.85,IF(AL9&gt;=$N9,$E9*0.7,0))),0)</f>
        <v>0</v>
      </c>
      <c r="AO9" s="54"/>
      <c r="AP9" s="135"/>
      <c r="AQ9" s="193" t="str">
        <f>IF(AP9=L9,"g",IF(AP9&gt;L9,"k","m"))</f>
        <v>m</v>
      </c>
      <c r="AR9" s="56" t="b">
        <f>IF($AP9&lt;&gt;"",IF($AP9&lt;=$P9,$E9,IF($AP9&lt;=$O9,$E9*0.85,IF($AP9&lt;=$N9,$E9*0.7,0))))</f>
        <v>0</v>
      </c>
      <c r="AS9" s="57"/>
      <c r="AT9" s="58" t="str">
        <f>IF(AP9&lt;&gt;"",IF(AP9&gt;=P9,"surperformance",IF(AP9&gt;=O9,"cible",IF(AP9&gt;=N9,"minimum","non validé"))),"")</f>
        <v/>
      </c>
      <c r="AU9" s="59">
        <f t="shared" ref="AU9:AU20" si="0">IF(AT9="surperformance",E9,IF(AT9="cible",E9*0.85,IF(AT9="minimum",E9*0.7,0)))</f>
        <v>0</v>
      </c>
    </row>
    <row r="10" spans="2:49" s="19" customFormat="1" ht="30" customHeight="1" thickBot="1">
      <c r="B10" s="340"/>
      <c r="C10" s="61">
        <v>2</v>
      </c>
      <c r="D10" s="62" t="s">
        <v>44</v>
      </c>
      <c r="E10" s="277">
        <v>200</v>
      </c>
      <c r="F10" s="63"/>
      <c r="G10" s="210">
        <v>22</v>
      </c>
      <c r="H10" s="64">
        <v>33</v>
      </c>
      <c r="I10" s="64">
        <v>41</v>
      </c>
      <c r="J10" s="64">
        <v>42</v>
      </c>
      <c r="K10" s="64">
        <v>30</v>
      </c>
      <c r="L10" s="128">
        <v>30</v>
      </c>
      <c r="M10" s="65"/>
      <c r="N10" s="289">
        <v>33</v>
      </c>
      <c r="O10" s="290">
        <v>30</v>
      </c>
      <c r="P10" s="291">
        <v>27</v>
      </c>
      <c r="Q10" s="66"/>
      <c r="R10" s="137"/>
      <c r="S10" s="138"/>
      <c r="T10" s="138"/>
      <c r="U10" s="139"/>
      <c r="V10" s="140"/>
      <c r="W10" s="201" t="str">
        <f>IF(V10=L10,"g",IF(V10&lt;(L10)/3,"k","m"))</f>
        <v>k</v>
      </c>
      <c r="X10" s="67">
        <f>IF(V10&lt;&gt;"",IF(V10&lt;=$P10/3,$E10,IF(V10&lt;=$O10/3,$E10*0.85,IF(V10&lt;=$N10/3,$E10*0.7,0))),0)</f>
        <v>0</v>
      </c>
      <c r="Y10" s="68"/>
      <c r="Z10" s="162"/>
      <c r="AA10" s="138"/>
      <c r="AB10" s="138"/>
      <c r="AC10" s="163"/>
      <c r="AD10" s="140"/>
      <c r="AE10" s="192" t="str">
        <f>IF(AD10=V10,"g",IF(AD10&lt;V10,"k","m"))</f>
        <v>g</v>
      </c>
      <c r="AF10" s="164">
        <f>IF(AD10&lt;&gt;"",IF(AD10&lt;=$P10/3,$E10,IF(AD10&lt;=$O10/3,$E10*0.85,IF(AD10&lt;=$N10/3,$E10*0.7,0))),0)</f>
        <v>0</v>
      </c>
      <c r="AG10" s="165"/>
      <c r="AH10" s="162"/>
      <c r="AI10" s="138"/>
      <c r="AJ10" s="138"/>
      <c r="AK10" s="163"/>
      <c r="AL10" s="140"/>
      <c r="AM10" s="194" t="str">
        <f>IF(AL10=AD10,"g",IF(AL10&lt;AD10,"k","m"))</f>
        <v>g</v>
      </c>
      <c r="AN10" s="164">
        <f>IF(AL10&lt;&gt;"",IF(AL10&lt;=$P10/3,$E10,IF(AL10&lt;=$O10/3,$E10*0.85,IF(AL10&lt;=$N10/3,$E10*0.7,0))),0)</f>
        <v>0</v>
      </c>
      <c r="AO10" s="166"/>
      <c r="AP10" s="128">
        <f>SUM(R10:U10,Z10:AC10,AH10:AK10)</f>
        <v>0</v>
      </c>
      <c r="AQ10" s="193" t="str">
        <f>IF(AP10=L10,"g",IF(AP10&lt;L10,"k","m"))</f>
        <v>k</v>
      </c>
      <c r="AR10" s="56">
        <f>IF($AP10&lt;&gt;"",IF($AP10&lt;=$P10,$E10,IF($AP10&lt;=$O10,$E10*0.85,IF($AP10&lt;=$N10,$E10*0.7,0))))</f>
        <v>200</v>
      </c>
      <c r="AS10" s="255">
        <f>COUNTA(R10:U10,Z10:AC10,AH10:AK10)</f>
        <v>0</v>
      </c>
      <c r="AT10" s="69" t="str">
        <f>IF(AP10&lt;&gt;"",IF(AP10&lt;=P10*($AS$10)/12,"surperformance",IF(AP10&lt;=O10*($AS$10)/12,"cible",IF(AP10&lt;=N10*($AS$10)/12,"minimum","non validé"))),"")</f>
        <v>surperformance</v>
      </c>
      <c r="AU10" s="70">
        <f t="shared" si="0"/>
        <v>200</v>
      </c>
    </row>
    <row r="11" spans="2:49" s="19" customFormat="1" ht="30" customHeight="1" thickBot="1">
      <c r="B11" s="340"/>
      <c r="C11" s="61">
        <v>3</v>
      </c>
      <c r="D11" s="62" t="s">
        <v>45</v>
      </c>
      <c r="E11" s="278">
        <v>200</v>
      </c>
      <c r="F11" s="71"/>
      <c r="G11" s="211">
        <v>0.99</v>
      </c>
      <c r="H11" s="72">
        <v>0.94931327665140619</v>
      </c>
      <c r="I11" s="72">
        <v>0.92088511670203088</v>
      </c>
      <c r="J11" s="72">
        <v>0.882705764745085</v>
      </c>
      <c r="K11" s="72">
        <v>0.93</v>
      </c>
      <c r="L11" s="129">
        <v>0.93799999999999994</v>
      </c>
      <c r="M11" s="73"/>
      <c r="N11" s="275">
        <v>0.93</v>
      </c>
      <c r="O11" s="273">
        <v>0.96</v>
      </c>
      <c r="P11" s="274">
        <v>0.98</v>
      </c>
      <c r="Q11" s="74"/>
      <c r="R11" s="142"/>
      <c r="S11" s="143"/>
      <c r="T11" s="143"/>
      <c r="U11" s="144"/>
      <c r="V11" s="141"/>
      <c r="W11" s="190" t="str">
        <f t="shared" ref="W11:W20" si="1">IF(V11=L11,"g",IF(V11&gt;L11,"k","m"))</f>
        <v>m</v>
      </c>
      <c r="X11" s="67">
        <f t="shared" ref="X11:X20" si="2">IF(V11&gt;=$P11,$E11,IF(V11&gt;=$O11,$E11*0.85,IF(V11&gt;=$N11,$E11*0.7,0)))</f>
        <v>0</v>
      </c>
      <c r="Y11" s="75"/>
      <c r="Z11" s="142"/>
      <c r="AA11" s="143"/>
      <c r="AB11" s="143"/>
      <c r="AC11" s="168"/>
      <c r="AD11" s="141"/>
      <c r="AE11" s="192" t="str">
        <f>IF(AD11=V11,"g",IF(AD11&gt;V11,"k","m"))</f>
        <v>g</v>
      </c>
      <c r="AF11" s="164">
        <f t="shared" ref="AF11:AF20" si="3">IF(AD11&gt;=$P11,$E11,IF(AD11&gt;=$O11,$E11*0.85,IF(AD11&gt;=$N11,$E11*0.7,0)))</f>
        <v>0</v>
      </c>
      <c r="AG11" s="167"/>
      <c r="AH11" s="142"/>
      <c r="AI11" s="143"/>
      <c r="AJ11" s="143"/>
      <c r="AK11" s="168"/>
      <c r="AL11" s="141"/>
      <c r="AM11" s="194" t="str">
        <f t="shared" ref="AM11:AM20" si="4">IF(AL11=AD11,"g",IF(AL11&gt;AD11,"k","m"))</f>
        <v>g</v>
      </c>
      <c r="AN11" s="164">
        <f t="shared" ref="AN11:AN20" si="5">IF(AL11&gt;=$P11,$E11,IF(AL11&gt;=$O11,$E11*0.85,IF(AL11&gt;=$N11,$E11*0.7,0)))</f>
        <v>0</v>
      </c>
      <c r="AO11" s="169"/>
      <c r="AP11" s="129"/>
      <c r="AQ11" s="193" t="str">
        <f t="shared" ref="AQ11:AQ20" si="6">IF(AP11=L11,"g",IF(AP11&gt;L11,"k","m"))</f>
        <v>m</v>
      </c>
      <c r="AR11" s="56">
        <f>IF($AP11&gt;=$P11,$E11,IF($AP11&gt;=$O11,$E11*0.85,IF($AP11&gt;=$N11,$E11*0.7,0)))</f>
        <v>0</v>
      </c>
      <c r="AS11" s="76"/>
      <c r="AT11" s="69" t="str">
        <f>IF(AP11&lt;&gt;"",IF(AP11&gt;=P11,"surperformance",IF(AP11&gt;=O11,"cible",IF(AP11&gt;=N11,"minimum","non validé"))),"")</f>
        <v/>
      </c>
      <c r="AU11" s="70">
        <f t="shared" si="0"/>
        <v>0</v>
      </c>
      <c r="AW11" s="270"/>
    </row>
    <row r="12" spans="2:49" s="19" customFormat="1" ht="30" customHeight="1" thickBot="1">
      <c r="B12" s="340"/>
      <c r="C12" s="61">
        <v>4</v>
      </c>
      <c r="D12" s="62" t="s">
        <v>46</v>
      </c>
      <c r="E12" s="277">
        <v>200</v>
      </c>
      <c r="F12" s="71"/>
      <c r="G12" s="211">
        <v>0.91</v>
      </c>
      <c r="H12" s="72">
        <v>0.92</v>
      </c>
      <c r="I12" s="72">
        <v>0.9</v>
      </c>
      <c r="J12" s="72">
        <v>0.85</v>
      </c>
      <c r="K12" s="72">
        <v>0.89</v>
      </c>
      <c r="L12" s="129">
        <v>0.87</v>
      </c>
      <c r="M12" s="73"/>
      <c r="N12" s="77">
        <v>0.82</v>
      </c>
      <c r="O12" s="78">
        <v>0.84</v>
      </c>
      <c r="P12" s="79">
        <v>0.86</v>
      </c>
      <c r="Q12" s="74"/>
      <c r="R12" s="142"/>
      <c r="S12" s="143"/>
      <c r="T12" s="143"/>
      <c r="U12" s="144"/>
      <c r="V12" s="141"/>
      <c r="W12" s="190" t="str">
        <f t="shared" si="1"/>
        <v>m</v>
      </c>
      <c r="X12" s="67">
        <f t="shared" si="2"/>
        <v>0</v>
      </c>
      <c r="Y12" s="80"/>
      <c r="Z12" s="142"/>
      <c r="AA12" s="143"/>
      <c r="AB12" s="143"/>
      <c r="AC12" s="168"/>
      <c r="AD12" s="141"/>
      <c r="AE12" s="192" t="str">
        <f t="shared" ref="AE12:AE20" si="7">IF(AD12=V12,"g",IF(AD12&gt;V12,"k","m"))</f>
        <v>g</v>
      </c>
      <c r="AF12" s="164">
        <f t="shared" si="3"/>
        <v>0</v>
      </c>
      <c r="AG12" s="170"/>
      <c r="AH12" s="142"/>
      <c r="AI12" s="143"/>
      <c r="AJ12" s="143"/>
      <c r="AK12" s="168"/>
      <c r="AL12" s="141"/>
      <c r="AM12" s="194" t="str">
        <f t="shared" si="4"/>
        <v>g</v>
      </c>
      <c r="AN12" s="164">
        <f t="shared" si="5"/>
        <v>0</v>
      </c>
      <c r="AO12" s="171"/>
      <c r="AP12" s="129"/>
      <c r="AQ12" s="193" t="str">
        <f t="shared" si="6"/>
        <v>m</v>
      </c>
      <c r="AR12" s="56">
        <f>IF($AP12&gt;=$P12,$E12,IF($AP12&gt;=$O12,$E12*0.85,IF($AP12&gt;=$N12,$E12*0.7,0)))</f>
        <v>0</v>
      </c>
      <c r="AS12" s="81"/>
      <c r="AT12" s="69" t="str">
        <f t="shared" ref="AT12:AT20" si="8">IF(AP12&lt;&gt;"",IF(AP12&gt;=P12,"surperformance",IF(AP12&gt;=O12,"cible",IF(AP12&gt;=N12,"minimum","non validé"))),"")</f>
        <v/>
      </c>
      <c r="AU12" s="70">
        <f t="shared" si="0"/>
        <v>0</v>
      </c>
    </row>
    <row r="13" spans="2:49" s="19" customFormat="1" ht="30" customHeight="1" thickBot="1">
      <c r="B13" s="341"/>
      <c r="C13" s="82">
        <v>5</v>
      </c>
      <c r="D13" s="62" t="s">
        <v>47</v>
      </c>
      <c r="E13" s="277">
        <v>200</v>
      </c>
      <c r="F13" s="71"/>
      <c r="G13" s="212"/>
      <c r="H13" s="83">
        <v>0.62</v>
      </c>
      <c r="I13" s="83">
        <v>0.54</v>
      </c>
      <c r="J13" s="84">
        <v>0.48</v>
      </c>
      <c r="K13" s="83">
        <v>0.57999999999999996</v>
      </c>
      <c r="L13" s="130">
        <v>0.56000000000000005</v>
      </c>
      <c r="M13" s="73"/>
      <c r="N13" s="85">
        <v>0.55000000000000004</v>
      </c>
      <c r="O13" s="86">
        <v>0.57999999999999996</v>
      </c>
      <c r="P13" s="87">
        <v>0.6</v>
      </c>
      <c r="Q13" s="74"/>
      <c r="R13" s="145"/>
      <c r="S13" s="146"/>
      <c r="T13" s="147"/>
      <c r="U13" s="148"/>
      <c r="V13" s="149"/>
      <c r="W13" s="190" t="str">
        <f t="shared" si="1"/>
        <v>m</v>
      </c>
      <c r="X13" s="88">
        <f t="shared" si="2"/>
        <v>0</v>
      </c>
      <c r="Y13" s="80"/>
      <c r="Z13" s="145"/>
      <c r="AA13" s="146"/>
      <c r="AB13" s="146"/>
      <c r="AC13" s="172"/>
      <c r="AD13" s="173"/>
      <c r="AE13" s="192" t="str">
        <f t="shared" si="7"/>
        <v>g</v>
      </c>
      <c r="AF13" s="174">
        <f t="shared" si="3"/>
        <v>0</v>
      </c>
      <c r="AG13" s="170"/>
      <c r="AH13" s="145"/>
      <c r="AI13" s="146"/>
      <c r="AJ13" s="146"/>
      <c r="AK13" s="172"/>
      <c r="AL13" s="149"/>
      <c r="AM13" s="194" t="str">
        <f t="shared" si="4"/>
        <v>g</v>
      </c>
      <c r="AN13" s="175">
        <f t="shared" si="5"/>
        <v>0</v>
      </c>
      <c r="AO13" s="171"/>
      <c r="AP13" s="130"/>
      <c r="AQ13" s="193" t="str">
        <f t="shared" si="6"/>
        <v>m</v>
      </c>
      <c r="AR13" s="56">
        <f>IF($AP13&gt;=$P13,$E13,IF($AP13&gt;=$O13,$E13*0.85,IF($AP13&gt;=$N13,$E13*0.7,0)))</f>
        <v>0</v>
      </c>
      <c r="AS13" s="81"/>
      <c r="AT13" s="89" t="str">
        <f t="shared" si="8"/>
        <v/>
      </c>
      <c r="AU13" s="90">
        <f t="shared" si="0"/>
        <v>0</v>
      </c>
    </row>
    <row r="14" spans="2:49" s="19" customFormat="1" ht="30" customHeight="1" thickBot="1">
      <c r="B14" s="323" t="s">
        <v>48</v>
      </c>
      <c r="C14" s="91">
        <v>6</v>
      </c>
      <c r="D14" s="92" t="s">
        <v>49</v>
      </c>
      <c r="E14" s="279">
        <v>250</v>
      </c>
      <c r="F14" s="71"/>
      <c r="G14" s="213">
        <v>0.93</v>
      </c>
      <c r="H14" s="93">
        <v>0.94</v>
      </c>
      <c r="I14" s="93">
        <v>0.94</v>
      </c>
      <c r="J14" s="93">
        <v>0.98</v>
      </c>
      <c r="K14" s="93">
        <v>0.95</v>
      </c>
      <c r="L14" s="131">
        <v>0.96</v>
      </c>
      <c r="M14" s="95"/>
      <c r="N14" s="96">
        <v>0.91</v>
      </c>
      <c r="O14" s="97">
        <v>0.93</v>
      </c>
      <c r="P14" s="98">
        <v>0.95</v>
      </c>
      <c r="Q14" s="74"/>
      <c r="R14" s="150"/>
      <c r="S14" s="151"/>
      <c r="T14" s="151"/>
      <c r="U14" s="152"/>
      <c r="V14" s="153"/>
      <c r="W14" s="190" t="str">
        <f t="shared" si="1"/>
        <v>m</v>
      </c>
      <c r="X14" s="99">
        <f t="shared" si="2"/>
        <v>0</v>
      </c>
      <c r="Y14" s="80"/>
      <c r="Z14" s="150"/>
      <c r="AA14" s="151"/>
      <c r="AB14" s="151"/>
      <c r="AC14" s="176"/>
      <c r="AD14" s="153"/>
      <c r="AE14" s="192" t="str">
        <f t="shared" si="7"/>
        <v>g</v>
      </c>
      <c r="AF14" s="161">
        <f t="shared" si="3"/>
        <v>0</v>
      </c>
      <c r="AG14" s="170"/>
      <c r="AH14" s="150"/>
      <c r="AI14" s="151"/>
      <c r="AJ14" s="151"/>
      <c r="AK14" s="176"/>
      <c r="AL14" s="153"/>
      <c r="AM14" s="194" t="str">
        <f t="shared" si="4"/>
        <v>g</v>
      </c>
      <c r="AN14" s="161">
        <f t="shared" si="5"/>
        <v>0</v>
      </c>
      <c r="AO14" s="171"/>
      <c r="AP14" s="131"/>
      <c r="AQ14" s="193" t="str">
        <f t="shared" si="6"/>
        <v>m</v>
      </c>
      <c r="AR14" s="56">
        <f>IF($AP14&gt;=$P14,$E14,IF($AP14&gt;=$O14,$E14*0.85,IF($AP14&gt;=$N14,$E14*0.7,0)))</f>
        <v>0</v>
      </c>
      <c r="AS14" s="81"/>
      <c r="AT14" s="58" t="str">
        <f t="shared" si="8"/>
        <v/>
      </c>
      <c r="AU14" s="59">
        <f t="shared" si="0"/>
        <v>0</v>
      </c>
    </row>
    <row r="15" spans="2:49" s="19" customFormat="1" ht="30" customHeight="1" thickBot="1">
      <c r="B15" s="324"/>
      <c r="C15" s="61">
        <v>7</v>
      </c>
      <c r="D15" s="62" t="s">
        <v>50</v>
      </c>
      <c r="E15" s="277">
        <v>250</v>
      </c>
      <c r="F15" s="71"/>
      <c r="G15" s="216">
        <v>0.76</v>
      </c>
      <c r="H15" s="102">
        <v>0.76</v>
      </c>
      <c r="I15" s="102">
        <v>0.75</v>
      </c>
      <c r="J15" s="102">
        <v>0.76</v>
      </c>
      <c r="K15" s="102">
        <v>0.75</v>
      </c>
      <c r="L15" s="129">
        <v>0.73</v>
      </c>
      <c r="M15" s="95"/>
      <c r="N15" s="77">
        <v>0.7</v>
      </c>
      <c r="O15" s="78">
        <v>0.75</v>
      </c>
      <c r="P15" s="79">
        <v>0.8</v>
      </c>
      <c r="Q15" s="74"/>
      <c r="R15" s="142"/>
      <c r="S15" s="143"/>
      <c r="T15" s="143"/>
      <c r="U15" s="144"/>
      <c r="V15" s="141"/>
      <c r="W15" s="190" t="str">
        <f t="shared" si="1"/>
        <v>m</v>
      </c>
      <c r="X15" s="67">
        <f t="shared" si="2"/>
        <v>0</v>
      </c>
      <c r="Y15" s="80"/>
      <c r="Z15" s="142"/>
      <c r="AA15" s="143"/>
      <c r="AB15" s="143"/>
      <c r="AC15" s="168"/>
      <c r="AD15" s="141"/>
      <c r="AE15" s="192" t="str">
        <f t="shared" si="7"/>
        <v>g</v>
      </c>
      <c r="AF15" s="164">
        <f t="shared" si="3"/>
        <v>0</v>
      </c>
      <c r="AG15" s="170"/>
      <c r="AH15" s="142"/>
      <c r="AI15" s="143"/>
      <c r="AJ15" s="143"/>
      <c r="AK15" s="168"/>
      <c r="AL15" s="141"/>
      <c r="AM15" s="194" t="str">
        <f t="shared" si="4"/>
        <v>g</v>
      </c>
      <c r="AN15" s="164">
        <f t="shared" si="5"/>
        <v>0</v>
      </c>
      <c r="AO15" s="171"/>
      <c r="AP15" s="129"/>
      <c r="AQ15" s="193" t="str">
        <f t="shared" si="6"/>
        <v>m</v>
      </c>
      <c r="AR15" s="56">
        <f>IF($AP15&gt;=$P15,$E18,IF($AP15&gt;=$O15,$E18*0.85,IF($AP15&gt;=$N15,$E18*0.7,0)))</f>
        <v>0</v>
      </c>
      <c r="AS15" s="81"/>
      <c r="AT15" s="69" t="str">
        <f t="shared" si="8"/>
        <v/>
      </c>
      <c r="AU15" s="70">
        <f t="shared" si="0"/>
        <v>0</v>
      </c>
    </row>
    <row r="16" spans="2:49" s="19" customFormat="1" ht="39.75" customHeight="1" thickBot="1">
      <c r="B16" s="325"/>
      <c r="C16" s="82">
        <v>8</v>
      </c>
      <c r="D16" s="104" t="s">
        <v>51</v>
      </c>
      <c r="E16" s="280">
        <v>300</v>
      </c>
      <c r="F16" s="71"/>
      <c r="G16" s="217">
        <v>0.69</v>
      </c>
      <c r="H16" s="84">
        <v>0.54</v>
      </c>
      <c r="I16" s="84">
        <v>0.81</v>
      </c>
      <c r="J16" s="84">
        <v>0.72</v>
      </c>
      <c r="K16" s="84">
        <v>0.69</v>
      </c>
      <c r="L16" s="132">
        <v>0.74</v>
      </c>
      <c r="M16" s="95"/>
      <c r="N16" s="85">
        <v>0.65</v>
      </c>
      <c r="O16" s="86">
        <v>0.69</v>
      </c>
      <c r="P16" s="87">
        <v>0.77</v>
      </c>
      <c r="Q16" s="74"/>
      <c r="R16" s="154"/>
      <c r="S16" s="155"/>
      <c r="T16" s="155"/>
      <c r="U16" s="156"/>
      <c r="V16" s="149"/>
      <c r="W16" s="190" t="str">
        <f t="shared" si="1"/>
        <v>m</v>
      </c>
      <c r="X16" s="88">
        <f t="shared" si="2"/>
        <v>0</v>
      </c>
      <c r="Y16" s="80"/>
      <c r="Z16" s="145"/>
      <c r="AA16" s="146"/>
      <c r="AB16" s="146"/>
      <c r="AC16" s="172"/>
      <c r="AD16" s="149"/>
      <c r="AE16" s="192" t="str">
        <f t="shared" si="7"/>
        <v>g</v>
      </c>
      <c r="AF16" s="175">
        <f t="shared" si="3"/>
        <v>0</v>
      </c>
      <c r="AG16" s="170"/>
      <c r="AH16" s="145"/>
      <c r="AI16" s="146"/>
      <c r="AJ16" s="146"/>
      <c r="AK16" s="172"/>
      <c r="AL16" s="149"/>
      <c r="AM16" s="194" t="str">
        <f t="shared" si="4"/>
        <v>g</v>
      </c>
      <c r="AN16" s="175">
        <f t="shared" si="5"/>
        <v>0</v>
      </c>
      <c r="AO16" s="171"/>
      <c r="AP16" s="177"/>
      <c r="AQ16" s="193" t="str">
        <f t="shared" si="6"/>
        <v>m</v>
      </c>
      <c r="AR16" s="56">
        <f>IF($AP16&gt;=$P16,$E16,IF($AP16&gt;=$O16,$E16*0.85,IF($AP16&gt;=$N16,$E16*0.7,0)))</f>
        <v>0</v>
      </c>
      <c r="AS16" s="81"/>
      <c r="AT16" s="89" t="str">
        <f t="shared" si="8"/>
        <v/>
      </c>
      <c r="AU16" s="90">
        <f t="shared" si="0"/>
        <v>0</v>
      </c>
    </row>
    <row r="17" spans="2:49" s="60" customFormat="1" ht="34.5" customHeight="1" thickBot="1">
      <c r="B17" s="355" t="s">
        <v>52</v>
      </c>
      <c r="C17" s="91">
        <v>9</v>
      </c>
      <c r="D17" s="50" t="s">
        <v>53</v>
      </c>
      <c r="E17" s="276">
        <v>400</v>
      </c>
      <c r="F17" s="106"/>
      <c r="G17" s="213">
        <v>0.78</v>
      </c>
      <c r="H17" s="93">
        <v>0.77</v>
      </c>
      <c r="I17" s="93">
        <v>0.75</v>
      </c>
      <c r="J17" s="93">
        <v>0.71</v>
      </c>
      <c r="K17" s="93">
        <v>0.72</v>
      </c>
      <c r="L17" s="133">
        <v>0.74</v>
      </c>
      <c r="M17" s="107"/>
      <c r="N17" s="96">
        <v>0.65</v>
      </c>
      <c r="O17" s="97">
        <v>0.69</v>
      </c>
      <c r="P17" s="98">
        <v>0.77</v>
      </c>
      <c r="Q17" s="108"/>
      <c r="R17" s="356"/>
      <c r="S17" s="357"/>
      <c r="T17" s="358"/>
      <c r="U17" s="359"/>
      <c r="V17" s="153"/>
      <c r="W17" s="190" t="str">
        <f t="shared" si="1"/>
        <v>m</v>
      </c>
      <c r="X17" s="99">
        <f t="shared" si="2"/>
        <v>0</v>
      </c>
      <c r="Y17" s="109"/>
      <c r="Z17" s="356"/>
      <c r="AA17" s="357"/>
      <c r="AB17" s="358"/>
      <c r="AC17" s="359"/>
      <c r="AD17" s="178"/>
      <c r="AE17" s="192" t="str">
        <f t="shared" si="7"/>
        <v>g</v>
      </c>
      <c r="AF17" s="179">
        <f t="shared" si="3"/>
        <v>0</v>
      </c>
      <c r="AG17" s="180"/>
      <c r="AH17" s="356"/>
      <c r="AI17" s="357"/>
      <c r="AJ17" s="358"/>
      <c r="AK17" s="359"/>
      <c r="AL17" s="153"/>
      <c r="AM17" s="194" t="str">
        <f t="shared" si="4"/>
        <v>g</v>
      </c>
      <c r="AN17" s="161">
        <f t="shared" si="5"/>
        <v>0</v>
      </c>
      <c r="AO17" s="181"/>
      <c r="AP17" s="133"/>
      <c r="AQ17" s="193" t="str">
        <f t="shared" si="6"/>
        <v>m</v>
      </c>
      <c r="AR17" s="56">
        <f>IF($AP17&gt;=$P17,$E17,IF($AP17&gt;=$O17,$E17*0.85,IF($AP17&gt;=$N17,$E17*0.7,0)))</f>
        <v>0</v>
      </c>
      <c r="AS17" s="110"/>
      <c r="AT17" s="111" t="str">
        <f t="shared" si="8"/>
        <v/>
      </c>
      <c r="AU17" s="59">
        <f t="shared" si="0"/>
        <v>0</v>
      </c>
    </row>
    <row r="18" spans="2:49" s="19" customFormat="1" ht="30" customHeight="1" thickBot="1">
      <c r="B18" s="355"/>
      <c r="C18" s="61">
        <v>10</v>
      </c>
      <c r="D18" s="100" t="s">
        <v>54</v>
      </c>
      <c r="E18" s="277">
        <v>200</v>
      </c>
      <c r="F18" s="71"/>
      <c r="G18" s="211">
        <v>0.96</v>
      </c>
      <c r="H18" s="72">
        <v>0.97</v>
      </c>
      <c r="I18" s="72">
        <v>0.97</v>
      </c>
      <c r="J18" s="72">
        <v>0.95</v>
      </c>
      <c r="K18" s="72">
        <v>0.98</v>
      </c>
      <c r="L18" s="129">
        <v>0.98</v>
      </c>
      <c r="M18" s="95"/>
      <c r="N18" s="77">
        <v>0.91</v>
      </c>
      <c r="O18" s="78">
        <v>0.94</v>
      </c>
      <c r="P18" s="79">
        <v>0.97</v>
      </c>
      <c r="Q18" s="74"/>
      <c r="R18" s="142"/>
      <c r="S18" s="143"/>
      <c r="T18" s="143"/>
      <c r="U18" s="144"/>
      <c r="V18" s="141"/>
      <c r="W18" s="190" t="str">
        <f t="shared" si="1"/>
        <v>m</v>
      </c>
      <c r="X18" s="67">
        <f t="shared" si="2"/>
        <v>0</v>
      </c>
      <c r="Y18" s="80"/>
      <c r="Z18" s="142"/>
      <c r="AA18" s="143"/>
      <c r="AB18" s="143"/>
      <c r="AC18" s="168"/>
      <c r="AD18" s="141"/>
      <c r="AE18" s="192" t="str">
        <f t="shared" si="7"/>
        <v>g</v>
      </c>
      <c r="AF18" s="164">
        <f t="shared" si="3"/>
        <v>0</v>
      </c>
      <c r="AG18" s="170"/>
      <c r="AH18" s="142"/>
      <c r="AI18" s="143"/>
      <c r="AJ18" s="143"/>
      <c r="AK18" s="168"/>
      <c r="AL18" s="141"/>
      <c r="AM18" s="194" t="str">
        <f t="shared" si="4"/>
        <v>g</v>
      </c>
      <c r="AN18" s="164">
        <f t="shared" si="5"/>
        <v>0</v>
      </c>
      <c r="AO18" s="171"/>
      <c r="AP18" s="129"/>
      <c r="AQ18" s="193" t="str">
        <f t="shared" si="6"/>
        <v>m</v>
      </c>
      <c r="AR18" s="56">
        <f>IF($AP18&gt;=$P18,$E15,IF($AP18&gt;=$O18,$E15*0.85,IF($AP18&gt;=$N18,$E15*0.7,0)))</f>
        <v>0</v>
      </c>
      <c r="AS18" s="81"/>
      <c r="AT18" s="69" t="str">
        <f t="shared" si="8"/>
        <v/>
      </c>
      <c r="AU18" s="70">
        <f t="shared" si="0"/>
        <v>0</v>
      </c>
    </row>
    <row r="19" spans="2:49" s="19" customFormat="1" ht="30" customHeight="1" thickBot="1">
      <c r="B19" s="355"/>
      <c r="C19" s="82">
        <v>11</v>
      </c>
      <c r="D19" s="104" t="s">
        <v>55</v>
      </c>
      <c r="E19" s="280">
        <v>200</v>
      </c>
      <c r="F19" s="71"/>
      <c r="G19" s="217">
        <v>0.96</v>
      </c>
      <c r="H19" s="84">
        <v>0.97</v>
      </c>
      <c r="I19" s="84">
        <v>0.96</v>
      </c>
      <c r="J19" s="84">
        <v>0.95</v>
      </c>
      <c r="K19" s="84">
        <v>0.97</v>
      </c>
      <c r="L19" s="130">
        <v>0.98</v>
      </c>
      <c r="M19" s="95"/>
      <c r="N19" s="85">
        <v>0.91</v>
      </c>
      <c r="O19" s="86">
        <v>0.93</v>
      </c>
      <c r="P19" s="87">
        <v>0.95</v>
      </c>
      <c r="Q19" s="74"/>
      <c r="R19" s="145"/>
      <c r="S19" s="146"/>
      <c r="T19" s="146"/>
      <c r="U19" s="148"/>
      <c r="V19" s="149"/>
      <c r="W19" s="190" t="str">
        <f t="shared" si="1"/>
        <v>m</v>
      </c>
      <c r="X19" s="88">
        <f t="shared" si="2"/>
        <v>0</v>
      </c>
      <c r="Y19" s="80"/>
      <c r="Z19" s="145"/>
      <c r="AA19" s="146"/>
      <c r="AB19" s="146"/>
      <c r="AC19" s="172"/>
      <c r="AD19" s="173"/>
      <c r="AE19" s="192" t="str">
        <f t="shared" si="7"/>
        <v>g</v>
      </c>
      <c r="AF19" s="174">
        <f t="shared" si="3"/>
        <v>0</v>
      </c>
      <c r="AG19" s="170"/>
      <c r="AH19" s="145"/>
      <c r="AI19" s="146"/>
      <c r="AJ19" s="146"/>
      <c r="AK19" s="172"/>
      <c r="AL19" s="149"/>
      <c r="AM19" s="194" t="str">
        <f t="shared" si="4"/>
        <v>g</v>
      </c>
      <c r="AN19" s="175">
        <f t="shared" si="5"/>
        <v>0</v>
      </c>
      <c r="AO19" s="171"/>
      <c r="AP19" s="130"/>
      <c r="AQ19" s="193" t="str">
        <f t="shared" si="6"/>
        <v>m</v>
      </c>
      <c r="AR19" s="56">
        <f>IF($AP19&gt;=$P19,$E19,IF($AP19&gt;=$O19,$E19*0.85,IF($AP19&gt;=$N19,$E19*0.7,0)))</f>
        <v>0</v>
      </c>
      <c r="AS19" s="81"/>
      <c r="AT19" s="89" t="str">
        <f t="shared" si="8"/>
        <v/>
      </c>
      <c r="AU19" s="90">
        <f t="shared" si="0"/>
        <v>0</v>
      </c>
    </row>
    <row r="20" spans="2:49" s="19" customFormat="1" ht="30" customHeight="1" thickBot="1">
      <c r="B20" s="282" t="s">
        <v>56</v>
      </c>
      <c r="C20" s="283">
        <v>12</v>
      </c>
      <c r="D20" s="112" t="s">
        <v>57</v>
      </c>
      <c r="E20" s="280">
        <v>200</v>
      </c>
      <c r="G20" s="286">
        <v>0.62</v>
      </c>
      <c r="H20" s="287">
        <v>0.57899999999999996</v>
      </c>
      <c r="I20" s="287">
        <v>0.56499999999999995</v>
      </c>
      <c r="J20" s="287">
        <v>0.59699999999999998</v>
      </c>
      <c r="K20" s="287">
        <v>0.66</v>
      </c>
      <c r="L20" s="134">
        <v>0.48199999999999998</v>
      </c>
      <c r="M20" s="95"/>
      <c r="N20" s="85">
        <v>0.48</v>
      </c>
      <c r="O20" s="86">
        <v>0.5</v>
      </c>
      <c r="P20" s="87">
        <v>0.55000000000000004</v>
      </c>
      <c r="Q20" s="74"/>
      <c r="R20" s="157"/>
      <c r="S20" s="158"/>
      <c r="T20" s="158"/>
      <c r="U20" s="159"/>
      <c r="V20" s="160"/>
      <c r="W20" s="190" t="str">
        <f t="shared" si="1"/>
        <v>m</v>
      </c>
      <c r="X20" s="88">
        <f t="shared" si="2"/>
        <v>0</v>
      </c>
      <c r="Y20" s="80"/>
      <c r="Z20" s="157"/>
      <c r="AA20" s="158"/>
      <c r="AB20" s="158"/>
      <c r="AC20" s="182"/>
      <c r="AD20" s="183"/>
      <c r="AE20" s="192" t="str">
        <f t="shared" si="7"/>
        <v>g</v>
      </c>
      <c r="AF20" s="184">
        <f t="shared" si="3"/>
        <v>0</v>
      </c>
      <c r="AG20" s="170"/>
      <c r="AH20" s="157"/>
      <c r="AI20" s="158"/>
      <c r="AJ20" s="158"/>
      <c r="AK20" s="182"/>
      <c r="AL20" s="185"/>
      <c r="AM20" s="194" t="str">
        <f t="shared" si="4"/>
        <v>g</v>
      </c>
      <c r="AN20" s="186">
        <f t="shared" si="5"/>
        <v>0</v>
      </c>
      <c r="AO20" s="171"/>
      <c r="AP20" s="134"/>
      <c r="AQ20" s="193" t="str">
        <f t="shared" si="6"/>
        <v>m</v>
      </c>
      <c r="AR20" s="56">
        <f>IF($AP20&gt;=$P20,$E20,IF($AP20&gt;=$O20,$E20*0.85,IF($AP20&gt;=$N20,$E20*0.7,0)))</f>
        <v>0</v>
      </c>
      <c r="AS20" s="81"/>
      <c r="AT20" s="89" t="str">
        <f t="shared" si="8"/>
        <v/>
      </c>
      <c r="AU20" s="90">
        <f t="shared" si="0"/>
        <v>0</v>
      </c>
      <c r="AW20" s="113"/>
    </row>
    <row r="21" spans="2:49" ht="16.5" thickBot="1"/>
    <row r="22" spans="2:49" ht="16.5" thickBot="1">
      <c r="P22" s="116" t="s">
        <v>58</v>
      </c>
      <c r="V22" s="117">
        <f>SUM(X9:X20)</f>
        <v>0</v>
      </c>
      <c r="W22" s="8"/>
      <c r="X22" s="9"/>
      <c r="AD22" s="117">
        <f>SUM(AF9:AF20)</f>
        <v>0</v>
      </c>
      <c r="AE22" s="360">
        <f>AD22-V22</f>
        <v>0</v>
      </c>
      <c r="AF22" s="360"/>
      <c r="AL22" s="117">
        <f>SUM(AN9:AN20)</f>
        <v>0</v>
      </c>
      <c r="AM22" s="360">
        <f>AL22-AD22</f>
        <v>0</v>
      </c>
      <c r="AN22" s="360"/>
      <c r="AP22" s="117"/>
      <c r="AQ22" s="8"/>
      <c r="AT22" s="118" t="s">
        <v>59</v>
      </c>
      <c r="AU22" s="119">
        <f>SUM(AU9:AU20)</f>
        <v>200</v>
      </c>
    </row>
    <row r="23" spans="2:49" ht="16.5" thickBot="1">
      <c r="P23" s="116" t="s">
        <v>60</v>
      </c>
      <c r="V23" s="120" t="e">
        <f>V22/(3000-SUMIF(V9:V20,"",$E9:$E20))*3000</f>
        <v>#DIV/0!</v>
      </c>
      <c r="W23" s="121"/>
      <c r="X23" s="122"/>
      <c r="Y23" s="123"/>
      <c r="Z23" s="123"/>
      <c r="AA23" s="123"/>
      <c r="AB23" s="123"/>
      <c r="AC23" s="123"/>
      <c r="AD23" s="120" t="e">
        <f>AD22/(3000-SUMIF(AD9:AD20,"",$E9:$E20))*3000</f>
        <v>#DIV/0!</v>
      </c>
      <c r="AE23" s="360" t="e">
        <f>AD23-V23</f>
        <v>#DIV/0!</v>
      </c>
      <c r="AF23" s="360"/>
      <c r="AG23" s="123"/>
      <c r="AH23" s="123"/>
      <c r="AI23" s="123"/>
      <c r="AJ23" s="123"/>
      <c r="AK23" s="123"/>
      <c r="AL23" s="120" t="e">
        <f>AL22/(3000-SUMIF(AL9:AL20,"",$E9:$E20))*3000</f>
        <v>#DIV/0!</v>
      </c>
      <c r="AM23" s="360" t="e">
        <f>AL23-AD23</f>
        <v>#DIV/0!</v>
      </c>
      <c r="AN23" s="360"/>
      <c r="AP23" s="124"/>
      <c r="AQ23" s="8"/>
      <c r="AT23" s="125" t="s">
        <v>61</v>
      </c>
      <c r="AU23" s="126">
        <f>AU22/(3000-SUMIF(AP9:AP20,"",$E9:$E20))*3000</f>
        <v>3000</v>
      </c>
    </row>
    <row r="24" spans="2:49" ht="16.5" thickBot="1"/>
    <row r="25" spans="2:49" s="127" customFormat="1" ht="30" customHeight="1"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47"/>
      <c r="AK25" s="347"/>
      <c r="AL25" s="347"/>
      <c r="AM25" s="347"/>
      <c r="AN25" s="347"/>
      <c r="AO25" s="347"/>
      <c r="AP25" s="347"/>
      <c r="AQ25" s="347"/>
      <c r="AR25" s="347"/>
      <c r="AS25" s="347"/>
      <c r="AT25" s="347"/>
      <c r="AU25" s="348"/>
    </row>
    <row r="26" spans="2:49" s="127" customFormat="1" ht="30" customHeight="1">
      <c r="C26" s="349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50"/>
      <c r="AJ26" s="350"/>
      <c r="AK26" s="350"/>
      <c r="AL26" s="350"/>
      <c r="AM26" s="350"/>
      <c r="AN26" s="350"/>
      <c r="AO26" s="350"/>
      <c r="AP26" s="350"/>
      <c r="AQ26" s="350"/>
      <c r="AR26" s="350"/>
      <c r="AS26" s="350"/>
      <c r="AT26" s="350"/>
      <c r="AU26" s="351"/>
    </row>
    <row r="27" spans="2:49" ht="35.25" customHeight="1">
      <c r="C27" s="349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  <c r="AA27" s="350"/>
      <c r="AB27" s="350"/>
      <c r="AC27" s="350"/>
      <c r="AD27" s="350"/>
      <c r="AE27" s="350"/>
      <c r="AF27" s="350"/>
      <c r="AG27" s="350"/>
      <c r="AH27" s="350"/>
      <c r="AI27" s="350"/>
      <c r="AJ27" s="350"/>
      <c r="AK27" s="350"/>
      <c r="AL27" s="350"/>
      <c r="AM27" s="350"/>
      <c r="AN27" s="350"/>
      <c r="AO27" s="350"/>
      <c r="AP27" s="350"/>
      <c r="AQ27" s="350"/>
      <c r="AR27" s="350"/>
      <c r="AS27" s="350"/>
      <c r="AT27" s="350"/>
      <c r="AU27" s="351"/>
    </row>
    <row r="28" spans="2:49" ht="12.75">
      <c r="C28" s="349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0"/>
      <c r="AP28" s="350"/>
      <c r="AQ28" s="350"/>
      <c r="AR28" s="350"/>
      <c r="AS28" s="350"/>
      <c r="AT28" s="350"/>
      <c r="AU28" s="351"/>
    </row>
    <row r="29" spans="2:49" ht="12.75">
      <c r="C29" s="349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  <c r="AA29" s="350"/>
      <c r="AB29" s="350"/>
      <c r="AC29" s="350"/>
      <c r="AD29" s="350"/>
      <c r="AE29" s="350"/>
      <c r="AF29" s="350"/>
      <c r="AG29" s="350"/>
      <c r="AH29" s="350"/>
      <c r="AI29" s="350"/>
      <c r="AJ29" s="350"/>
      <c r="AK29" s="350"/>
      <c r="AL29" s="350"/>
      <c r="AM29" s="350"/>
      <c r="AN29" s="350"/>
      <c r="AO29" s="350"/>
      <c r="AP29" s="350"/>
      <c r="AQ29" s="350"/>
      <c r="AR29" s="350"/>
      <c r="AS29" s="350"/>
      <c r="AT29" s="350"/>
      <c r="AU29" s="351"/>
    </row>
    <row r="30" spans="2:49" ht="12.75">
      <c r="C30" s="349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0"/>
      <c r="AO30" s="350"/>
      <c r="AP30" s="350"/>
      <c r="AQ30" s="350"/>
      <c r="AR30" s="350"/>
      <c r="AS30" s="350"/>
      <c r="AT30" s="350"/>
      <c r="AU30" s="351"/>
    </row>
    <row r="31" spans="2:49" ht="12.75">
      <c r="C31" s="349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0"/>
      <c r="T31" s="350"/>
      <c r="U31" s="350"/>
      <c r="V31" s="350"/>
      <c r="W31" s="350"/>
      <c r="X31" s="350"/>
      <c r="Y31" s="350"/>
      <c r="Z31" s="350"/>
      <c r="AA31" s="350"/>
      <c r="AB31" s="350"/>
      <c r="AC31" s="350"/>
      <c r="AD31" s="350"/>
      <c r="AE31" s="350"/>
      <c r="AF31" s="350"/>
      <c r="AG31" s="350"/>
      <c r="AH31" s="350"/>
      <c r="AI31" s="350"/>
      <c r="AJ31" s="350"/>
      <c r="AK31" s="350"/>
      <c r="AL31" s="350"/>
      <c r="AM31" s="350"/>
      <c r="AN31" s="350"/>
      <c r="AO31" s="350"/>
      <c r="AP31" s="350"/>
      <c r="AQ31" s="350"/>
      <c r="AR31" s="350"/>
      <c r="AS31" s="350"/>
      <c r="AT31" s="350"/>
      <c r="AU31" s="351"/>
    </row>
    <row r="32" spans="2:49" ht="12.75">
      <c r="C32" s="349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350"/>
      <c r="AC32" s="350"/>
      <c r="AD32" s="350"/>
      <c r="AE32" s="350"/>
      <c r="AF32" s="350"/>
      <c r="AG32" s="350"/>
      <c r="AH32" s="350"/>
      <c r="AI32" s="350"/>
      <c r="AJ32" s="350"/>
      <c r="AK32" s="350"/>
      <c r="AL32" s="350"/>
      <c r="AM32" s="350"/>
      <c r="AN32" s="350"/>
      <c r="AO32" s="350"/>
      <c r="AP32" s="350"/>
      <c r="AQ32" s="350"/>
      <c r="AR32" s="350"/>
      <c r="AS32" s="350"/>
      <c r="AT32" s="350"/>
      <c r="AU32" s="351"/>
    </row>
    <row r="33" spans="3:47" ht="12.75">
      <c r="C33" s="349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  <c r="AA33" s="350"/>
      <c r="AB33" s="350"/>
      <c r="AC33" s="350"/>
      <c r="AD33" s="350"/>
      <c r="AE33" s="350"/>
      <c r="AF33" s="350"/>
      <c r="AG33" s="350"/>
      <c r="AH33" s="350"/>
      <c r="AI33" s="350"/>
      <c r="AJ33" s="350"/>
      <c r="AK33" s="350"/>
      <c r="AL33" s="350"/>
      <c r="AM33" s="350"/>
      <c r="AN33" s="350"/>
      <c r="AO33" s="350"/>
      <c r="AP33" s="350"/>
      <c r="AQ33" s="350"/>
      <c r="AR33" s="350"/>
      <c r="AS33" s="350"/>
      <c r="AT33" s="350"/>
      <c r="AU33" s="351"/>
    </row>
    <row r="34" spans="3:47" ht="13.5" thickBot="1">
      <c r="C34" s="352"/>
      <c r="D34" s="353"/>
      <c r="E34" s="353"/>
      <c r="F34" s="353"/>
      <c r="G34" s="353"/>
      <c r="H34" s="353"/>
      <c r="I34" s="353"/>
      <c r="J34" s="353"/>
      <c r="K34" s="361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4"/>
    </row>
    <row r="49" spans="2:3">
      <c r="B49" s="203" t="s">
        <v>63</v>
      </c>
      <c r="C49" s="204"/>
    </row>
    <row r="50" spans="2:3">
      <c r="B50" s="205">
        <v>5.0000000000000001E-3</v>
      </c>
      <c r="C50" s="206"/>
    </row>
  </sheetData>
  <mergeCells count="38">
    <mergeCell ref="B2:C2"/>
    <mergeCell ref="B3:C3"/>
    <mergeCell ref="B5:D5"/>
    <mergeCell ref="B7:E7"/>
    <mergeCell ref="G7:G8"/>
    <mergeCell ref="H7:H8"/>
    <mergeCell ref="I7:I8"/>
    <mergeCell ref="J7:J8"/>
    <mergeCell ref="L7:L8"/>
    <mergeCell ref="G2:U3"/>
    <mergeCell ref="AM8:AN8"/>
    <mergeCell ref="N7:P7"/>
    <mergeCell ref="R7:U7"/>
    <mergeCell ref="V7:X7"/>
    <mergeCell ref="Z7:AC7"/>
    <mergeCell ref="AD7:AF7"/>
    <mergeCell ref="AH7:AK7"/>
    <mergeCell ref="B9:B13"/>
    <mergeCell ref="B14:B16"/>
    <mergeCell ref="B17:B19"/>
    <mergeCell ref="R17:S17"/>
    <mergeCell ref="T17:U17"/>
    <mergeCell ref="C25:AU34"/>
    <mergeCell ref="K7:K8"/>
    <mergeCell ref="AB17:AC17"/>
    <mergeCell ref="AH17:AI17"/>
    <mergeCell ref="AJ17:AK17"/>
    <mergeCell ref="AE22:AF22"/>
    <mergeCell ref="AM22:AN22"/>
    <mergeCell ref="AE23:AF23"/>
    <mergeCell ref="AM23:AN23"/>
    <mergeCell ref="Z17:AA17"/>
    <mergeCell ref="AL7:AN7"/>
    <mergeCell ref="AQ7:AQ8"/>
    <mergeCell ref="AT7:AT8"/>
    <mergeCell ref="AU7:AU8"/>
    <mergeCell ref="W8:X8"/>
    <mergeCell ref="AE8:AF8"/>
  </mergeCells>
  <conditionalFormatting sqref="D2">
    <cfRule type="cellIs" dxfId="239" priority="77" stopIfTrue="1" operator="equal">
      <formula>"OUI"</formula>
    </cfRule>
    <cfRule type="cellIs" dxfId="238" priority="78" stopIfTrue="1" operator="equal">
      <formula>"NON"</formula>
    </cfRule>
  </conditionalFormatting>
  <conditionalFormatting sqref="D3">
    <cfRule type="cellIs" dxfId="237" priority="79" stopIfTrue="1" operator="equal">
      <formula>"OR"</formula>
    </cfRule>
    <cfRule type="cellIs" dxfId="236" priority="80" stopIfTrue="1" operator="equal">
      <formula>"ARGENT"</formula>
    </cfRule>
    <cfRule type="cellIs" dxfId="235" priority="81" stopIfTrue="1" operator="equal">
      <formula>"BRONZE"</formula>
    </cfRule>
  </conditionalFormatting>
  <conditionalFormatting sqref="V23">
    <cfRule type="cellIs" dxfId="234" priority="73" stopIfTrue="1" operator="greaterThanOrEqual">
      <formula>2700</formula>
    </cfRule>
    <cfRule type="cellIs" dxfId="233" priority="74" stopIfTrue="1" operator="between">
      <formula>2400</formula>
      <formula>2699</formula>
    </cfRule>
    <cfRule type="cellIs" dxfId="232" priority="75" stopIfTrue="1" operator="between">
      <formula>2100</formula>
      <formula>2399</formula>
    </cfRule>
    <cfRule type="cellIs" dxfId="231" priority="76" stopIfTrue="1" operator="lessThan">
      <formula>2100</formula>
    </cfRule>
  </conditionalFormatting>
  <conditionalFormatting sqref="AD23">
    <cfRule type="cellIs" dxfId="230" priority="69" stopIfTrue="1" operator="greaterThanOrEqual">
      <formula>2700</formula>
    </cfRule>
    <cfRule type="cellIs" dxfId="229" priority="70" stopIfTrue="1" operator="between">
      <formula>2400</formula>
      <formula>2699</formula>
    </cfRule>
    <cfRule type="cellIs" dxfId="228" priority="71" stopIfTrue="1" operator="between">
      <formula>2100</formula>
      <formula>2399</formula>
    </cfRule>
    <cfRule type="cellIs" dxfId="227" priority="72" stopIfTrue="1" operator="lessThan">
      <formula>2100</formula>
    </cfRule>
  </conditionalFormatting>
  <conditionalFormatting sqref="AL23">
    <cfRule type="cellIs" dxfId="226" priority="65" stopIfTrue="1" operator="greaterThanOrEqual">
      <formula>2700</formula>
    </cfRule>
    <cfRule type="cellIs" dxfId="225" priority="66" stopIfTrue="1" operator="between">
      <formula>2400</formula>
      <formula>2699</formula>
    </cfRule>
    <cfRule type="cellIs" dxfId="224" priority="67" stopIfTrue="1" operator="between">
      <formula>2100</formula>
      <formula>2399</formula>
    </cfRule>
    <cfRule type="cellIs" dxfId="223" priority="68" stopIfTrue="1" operator="lessThan">
      <formula>2100</formula>
    </cfRule>
  </conditionalFormatting>
  <conditionalFormatting sqref="R9:V9 Z9:AD9 AH9:AL9 AP9">
    <cfRule type="cellIs" dxfId="222" priority="61" stopIfTrue="1" operator="greaterThanOrEqual">
      <formula>$P$9</formula>
    </cfRule>
    <cfRule type="cellIs" dxfId="221" priority="62" stopIfTrue="1" operator="between">
      <formula>$O$9</formula>
      <formula>$P$9</formula>
    </cfRule>
    <cfRule type="cellIs" dxfId="220" priority="63" stopIfTrue="1" operator="between">
      <formula>$N$9</formula>
      <formula>$O$9</formula>
    </cfRule>
    <cfRule type="cellIs" dxfId="219" priority="64" stopIfTrue="1" operator="lessThan">
      <formula>$N$9</formula>
    </cfRule>
  </conditionalFormatting>
  <conditionalFormatting sqref="AE9:AE20 W9:W20 AM9:AM20 AQ9:AQ20">
    <cfRule type="containsText" dxfId="218" priority="58" operator="containsText" text="g">
      <formula>NOT(ISERROR(SEARCH("g",W9)))</formula>
    </cfRule>
    <cfRule type="containsText" dxfId="217" priority="59" operator="containsText" text="m">
      <formula>NOT(ISERROR(SEARCH("m",W9)))</formula>
    </cfRule>
    <cfRule type="containsText" dxfId="216" priority="60" operator="containsText" text="k">
      <formula>NOT(ISERROR(SEARCH("k",W9)))</formula>
    </cfRule>
  </conditionalFormatting>
  <conditionalFormatting sqref="R10:U10 Z10:AC10 AH10:AK10">
    <cfRule type="cellIs" dxfId="215" priority="54" operator="lessThanOrEqual">
      <formula>($P$10)/12</formula>
    </cfRule>
    <cfRule type="cellIs" dxfId="214" priority="55" operator="between">
      <formula>($O$10)/12</formula>
      <formula>($P$10)/12</formula>
    </cfRule>
    <cfRule type="cellIs" dxfId="213" priority="56" operator="between">
      <formula>($N$10)/12</formula>
      <formula>($O$10)/12</formula>
    </cfRule>
    <cfRule type="cellIs" dxfId="212" priority="57" operator="greaterThan">
      <formula>($N$10)/12</formula>
    </cfRule>
  </conditionalFormatting>
  <conditionalFormatting sqref="V10 AD10 AL10">
    <cfRule type="cellIs" dxfId="211" priority="50" stopIfTrue="1" operator="lessThanOrEqual">
      <formula>($P$10)/3</formula>
    </cfRule>
    <cfRule type="cellIs" dxfId="210" priority="51" stopIfTrue="1" operator="between">
      <formula>($O$10)/3</formula>
      <formula>($P$10)/3</formula>
    </cfRule>
    <cfRule type="cellIs" dxfId="209" priority="52" stopIfTrue="1" operator="between">
      <formula>($N$10)/3</formula>
      <formula>($O$10)/3</formula>
    </cfRule>
    <cfRule type="cellIs" dxfId="208" priority="53" stopIfTrue="1" operator="greaterThan">
      <formula>($N$10)/3</formula>
    </cfRule>
  </conditionalFormatting>
  <conditionalFormatting sqref="AP10">
    <cfRule type="cellIs" dxfId="207" priority="46" stopIfTrue="1" operator="lessThanOrEqual">
      <formula>$P$10*($AS$10)/12</formula>
    </cfRule>
    <cfRule type="cellIs" dxfId="206" priority="47" stopIfTrue="1" operator="between">
      <formula>$O$10*($AS$10)/12</formula>
      <formula>$P$10*($AS$10)/12</formula>
    </cfRule>
    <cfRule type="cellIs" dxfId="205" priority="48" stopIfTrue="1" operator="between">
      <formula>$N$10*($AS$10)/12</formula>
      <formula>$O$10*($AS$10)/12</formula>
    </cfRule>
    <cfRule type="cellIs" dxfId="204" priority="49" stopIfTrue="1" operator="greaterThan">
      <formula>$N$10*($AS$10)/12</formula>
    </cfRule>
  </conditionalFormatting>
  <conditionalFormatting sqref="R11:V11 AH11:AL11 Z11:AD11 AP11">
    <cfRule type="cellIs" dxfId="203" priority="42" stopIfTrue="1" operator="greaterThanOrEqual">
      <formula>$P$11-$B$50</formula>
    </cfRule>
    <cfRule type="cellIs" dxfId="202" priority="43" stopIfTrue="1" operator="between">
      <formula>$O$11-$B$50</formula>
      <formula>$P$11-$B$50</formula>
    </cfRule>
    <cfRule type="cellIs" dxfId="201" priority="44" stopIfTrue="1" operator="between">
      <formula>$N$11-$B$50</formula>
      <formula>$O$11-$B$50</formula>
    </cfRule>
    <cfRule type="cellIs" dxfId="200" priority="45" stopIfTrue="1" operator="lessThan">
      <formula>$N$11-$B$50</formula>
    </cfRule>
  </conditionalFormatting>
  <conditionalFormatting sqref="R12:V12 Z12:AD12 AP12 AH12:AL12">
    <cfRule type="cellIs" dxfId="199" priority="38" stopIfTrue="1" operator="greaterThanOrEqual">
      <formula>$P$12</formula>
    </cfRule>
    <cfRule type="cellIs" dxfId="198" priority="39" stopIfTrue="1" operator="between">
      <formula>$O$12</formula>
      <formula>$P$12</formula>
    </cfRule>
    <cfRule type="cellIs" dxfId="197" priority="40" stopIfTrue="1" operator="between">
      <formula>$N$12</formula>
      <formula>$O$12</formula>
    </cfRule>
    <cfRule type="cellIs" dxfId="196" priority="41" stopIfTrue="1" operator="lessThan">
      <formula>$N$12</formula>
    </cfRule>
  </conditionalFormatting>
  <conditionalFormatting sqref="R13:V13 Z13:AD13 AH13:AL13 AP13">
    <cfRule type="cellIs" dxfId="195" priority="37" stopIfTrue="1" operator="lessThan">
      <formula>$N$13</formula>
    </cfRule>
  </conditionalFormatting>
  <conditionalFormatting sqref="R13:V13 Z13:AD13 AH13:AL13 AP13">
    <cfRule type="cellIs" dxfId="194" priority="34" stopIfTrue="1" operator="greaterThanOrEqual">
      <formula>$P$13</formula>
    </cfRule>
  </conditionalFormatting>
  <conditionalFormatting sqref="R13:V13 Z13:AD13 AH13:AL13 AP13">
    <cfRule type="cellIs" dxfId="193" priority="35" stopIfTrue="1" operator="between">
      <formula>$O$13</formula>
      <formula>$P$13</formula>
    </cfRule>
  </conditionalFormatting>
  <conditionalFormatting sqref="R13:V13 Z13:AD13 AH13:AL13 AP13">
    <cfRule type="cellIs" dxfId="192" priority="36" stopIfTrue="1" operator="between">
      <formula>$N$13</formula>
      <formula>$O$13</formula>
    </cfRule>
  </conditionalFormatting>
  <conditionalFormatting sqref="R14:V14 Z14:AD14 AP14 AH14:AL14">
    <cfRule type="cellIs" dxfId="191" priority="33" stopIfTrue="1" operator="lessThan">
      <formula>$N$14</formula>
    </cfRule>
  </conditionalFormatting>
  <conditionalFormatting sqref="R14:V14 Z14:AD14 AP14 AH14:AL14">
    <cfRule type="cellIs" dxfId="190" priority="32" stopIfTrue="1" operator="between">
      <formula>$N$14</formula>
      <formula>$O$14</formula>
    </cfRule>
  </conditionalFormatting>
  <conditionalFormatting sqref="R14:V14 Z14:AD14 AP14 AH14:AL14">
    <cfRule type="cellIs" dxfId="189" priority="31" stopIfTrue="1" operator="between">
      <formula>$O$14</formula>
      <formula>$P$14</formula>
    </cfRule>
  </conditionalFormatting>
  <conditionalFormatting sqref="R14:V14 Z14:AD14 AP14 AH14:AL14">
    <cfRule type="cellIs" dxfId="188" priority="30" stopIfTrue="1" operator="greaterThanOrEqual">
      <formula>$P$14</formula>
    </cfRule>
  </conditionalFormatting>
  <conditionalFormatting sqref="R15:V15 Z15:AD15 AH15:AL15 AP15">
    <cfRule type="cellIs" dxfId="187" priority="26" stopIfTrue="1" operator="greaterThanOrEqual">
      <formula>$P$15</formula>
    </cfRule>
    <cfRule type="cellIs" dxfId="186" priority="27" stopIfTrue="1" operator="between">
      <formula>$O$15</formula>
      <formula>$P$15</formula>
    </cfRule>
    <cfRule type="cellIs" dxfId="185" priority="28" stopIfTrue="1" operator="between">
      <formula>$N$15</formula>
      <formula>$O$15</formula>
    </cfRule>
    <cfRule type="cellIs" dxfId="184" priority="29" stopIfTrue="1" operator="lessThan">
      <formula>$N$15</formula>
    </cfRule>
  </conditionalFormatting>
  <conditionalFormatting sqref="R16:V16 Z16:AD16 AH16:AL16 AP16">
    <cfRule type="cellIs" dxfId="183" priority="22" stopIfTrue="1" operator="greaterThanOrEqual">
      <formula>$P$16</formula>
    </cfRule>
    <cfRule type="cellIs" dxfId="182" priority="23" stopIfTrue="1" operator="between">
      <formula>$O$16</formula>
      <formula>$P$16</formula>
    </cfRule>
    <cfRule type="cellIs" dxfId="181" priority="24" stopIfTrue="1" operator="between">
      <formula>$N$16</formula>
      <formula>$O$16</formula>
    </cfRule>
    <cfRule type="cellIs" dxfId="180" priority="25" stopIfTrue="1" operator="lessThan">
      <formula>$N$16</formula>
    </cfRule>
  </conditionalFormatting>
  <conditionalFormatting sqref="R17:V17 Z17:AD17 AH17:AL17 AP17">
    <cfRule type="cellIs" dxfId="179" priority="21" stopIfTrue="1" operator="lessThan">
      <formula>$N$17</formula>
    </cfRule>
  </conditionalFormatting>
  <conditionalFormatting sqref="R17:V17 Z17:AD17 AH17:AL17 AP17">
    <cfRule type="cellIs" dxfId="178" priority="20" stopIfTrue="1" operator="between">
      <formula>$N$17</formula>
      <formula>$O$17</formula>
    </cfRule>
  </conditionalFormatting>
  <conditionalFormatting sqref="R17:V17 Z17:AD17 AH17:AL17 AP17">
    <cfRule type="cellIs" dxfId="177" priority="19" stopIfTrue="1" operator="between">
      <formula>$O$17</formula>
      <formula>$P$17</formula>
    </cfRule>
  </conditionalFormatting>
  <conditionalFormatting sqref="R17:V17 Z17:AD17 AH17:AL17 AP17">
    <cfRule type="cellIs" dxfId="176" priority="18" stopIfTrue="1" operator="greaterThanOrEqual">
      <formula>$P$17</formula>
    </cfRule>
  </conditionalFormatting>
  <conditionalFormatting sqref="R18:V18 Z18:AD18 AH18:AL18 AP18">
    <cfRule type="cellIs" dxfId="175" priority="14" stopIfTrue="1" operator="greaterThanOrEqual">
      <formula>$P$18</formula>
    </cfRule>
    <cfRule type="cellIs" dxfId="174" priority="15" stopIfTrue="1" operator="between">
      <formula>$O$18</formula>
      <formula>$P$18</formula>
    </cfRule>
    <cfRule type="cellIs" dxfId="173" priority="16" stopIfTrue="1" operator="between">
      <formula>$N$18</formula>
      <formula>$O$18</formula>
    </cfRule>
    <cfRule type="cellIs" dxfId="172" priority="17" stopIfTrue="1" operator="lessThan">
      <formula>$N$18</formula>
    </cfRule>
  </conditionalFormatting>
  <conditionalFormatting sqref="R19:V19 Z19:AD19 AH19:AL19 AP19">
    <cfRule type="cellIs" dxfId="171" priority="10" stopIfTrue="1" operator="greaterThanOrEqual">
      <formula>$P$19</formula>
    </cfRule>
    <cfRule type="cellIs" dxfId="170" priority="11" stopIfTrue="1" operator="between">
      <formula>$O$19</formula>
      <formula>$P$19</formula>
    </cfRule>
    <cfRule type="cellIs" dxfId="169" priority="12" stopIfTrue="1" operator="between">
      <formula>$N$19</formula>
      <formula>$O$19</formula>
    </cfRule>
    <cfRule type="cellIs" dxfId="168" priority="13" stopIfTrue="1" operator="lessThan">
      <formula>$N$19</formula>
    </cfRule>
  </conditionalFormatting>
  <conditionalFormatting sqref="R20:V20 Z20:AD20 AH20:AL20 AP20">
    <cfRule type="cellIs" dxfId="167" priority="9" stopIfTrue="1" operator="lessThan">
      <formula>$N$20-$B$50</formula>
    </cfRule>
  </conditionalFormatting>
  <conditionalFormatting sqref="R20:V20 Z20:AD20 AH20:AL20 AP20">
    <cfRule type="cellIs" dxfId="166" priority="8" stopIfTrue="1" operator="between">
      <formula>$N$20-$B$50</formula>
      <formula>$O$20-$B$50</formula>
    </cfRule>
  </conditionalFormatting>
  <conditionalFormatting sqref="R20:V20 Z20:AD20 AH20:AL20 AP20">
    <cfRule type="cellIs" dxfId="165" priority="7" stopIfTrue="1" operator="between">
      <formula>$O$20-$B$50</formula>
      <formula>$P$20-$B$50</formula>
    </cfRule>
  </conditionalFormatting>
  <conditionalFormatting sqref="R20:V20 Z20:AD20 AH20:AL20 AP20">
    <cfRule type="cellIs" dxfId="164" priority="6" stopIfTrue="1" operator="greaterThanOrEqual">
      <formula>$P$20-$B$50</formula>
    </cfRule>
  </conditionalFormatting>
  <conditionalFormatting sqref="R9:V20 Z9:AD20 AH9:AL20 AP9:AP20">
    <cfRule type="containsBlanks" priority="5" stopIfTrue="1">
      <formula>LEN(TRIM(R9))=0</formula>
    </cfRule>
  </conditionalFormatting>
  <conditionalFormatting sqref="AU23">
    <cfRule type="cellIs" dxfId="163" priority="1" stopIfTrue="1" operator="lessThan">
      <formula>2100</formula>
    </cfRule>
    <cfRule type="cellIs" dxfId="162" priority="2" stopIfTrue="1" operator="between">
      <formula>2100</formula>
      <formula>2399</formula>
    </cfRule>
    <cfRule type="cellIs" dxfId="161" priority="3" stopIfTrue="1" operator="between">
      <formula>2400</formula>
      <formula>2699</formula>
    </cfRule>
    <cfRule type="cellIs" dxfId="160" priority="4" stopIfTrue="1" operator="greaterThanOrEqual">
      <formula>2700</formula>
    </cfRule>
  </conditionalFormatting>
  <pageMargins left="0.25" right="0.25" top="0.75" bottom="0.75" header="0.3" footer="0.3"/>
  <pageSetup paperSize="9" scale="46" orientation="landscape" r:id="rId1"/>
  <headerFooter alignWithMargins="0">
    <oddHeader>&amp;C&amp;F</oddHeader>
    <oddFooter>&amp;L&amp;Z&amp;F
&amp;A&amp;C&amp;P / &amp;N&amp;R&amp;D -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B1:AW50"/>
  <sheetViews>
    <sheetView showGridLines="0" tabSelected="1" zoomScaleNormal="100" zoomScaleSheetLayoutView="90" workbookViewId="0">
      <selection activeCell="J13" sqref="J13"/>
    </sheetView>
  </sheetViews>
  <sheetFormatPr baseColWidth="10" defaultRowHeight="15.75" outlineLevelCol="1"/>
  <cols>
    <col min="1" max="1" width="3.42578125" style="11" customWidth="1"/>
    <col min="2" max="2" width="13.7109375" style="11" customWidth="1"/>
    <col min="3" max="3" width="11.42578125" style="11"/>
    <col min="4" max="4" width="42.42578125" style="11" customWidth="1"/>
    <col min="5" max="5" width="13.140625" style="11" customWidth="1" outlineLevel="1"/>
    <col min="6" max="6" width="1.7109375" style="114" customWidth="1"/>
    <col min="7" max="12" width="9.85546875" style="11" customWidth="1" outlineLevel="1"/>
    <col min="13" max="13" width="1.7109375" style="3" customWidth="1"/>
    <col min="14" max="16" width="8.7109375" style="11" customWidth="1" outlineLevel="1"/>
    <col min="17" max="17" width="1.7109375" style="114" customWidth="1"/>
    <col min="18" max="21" width="9.7109375" style="5" customWidth="1" outlineLevel="1"/>
    <col min="22" max="22" width="13.7109375" style="20" customWidth="1"/>
    <col min="23" max="23" width="4.7109375" style="20" customWidth="1" outlineLevel="1"/>
    <col min="24" max="24" width="2.7109375" style="21" customWidth="1" outlineLevel="1"/>
    <col min="25" max="25" width="2.7109375" style="5" customWidth="1"/>
    <col min="26" max="29" width="9.7109375" style="5" customWidth="1" outlineLevel="1"/>
    <col min="30" max="30" width="13.7109375" style="20" customWidth="1"/>
    <col min="31" max="31" width="4.7109375" style="20" customWidth="1" outlineLevel="1"/>
    <col min="32" max="32" width="2.7109375" style="21" customWidth="1" outlineLevel="1"/>
    <col min="33" max="33" width="2.7109375" style="5" customWidth="1"/>
    <col min="34" max="37" width="9.7109375" style="5" customWidth="1" outlineLevel="1"/>
    <col min="38" max="38" width="13.7109375" style="20" customWidth="1"/>
    <col min="39" max="39" width="4.7109375" style="20" customWidth="1" outlineLevel="1"/>
    <col min="40" max="40" width="2.7109375" style="21" customWidth="1" outlineLevel="1"/>
    <col min="41" max="41" width="2.7109375" style="5" customWidth="1"/>
    <col min="42" max="42" width="13.7109375" style="20" customWidth="1"/>
    <col min="43" max="43" width="7" style="20" customWidth="1"/>
    <col min="44" max="44" width="1.7109375" style="115" customWidth="1"/>
    <col min="45" max="45" width="2.7109375" style="5" customWidth="1"/>
    <col min="46" max="46" width="18.140625" style="11" customWidth="1"/>
    <col min="47" max="47" width="11.42578125" style="11"/>
    <col min="48" max="48" width="7.7109375" style="11" customWidth="1"/>
    <col min="49" max="16384" width="11.42578125" style="11"/>
  </cols>
  <sheetData>
    <row r="1" spans="2:48" ht="21.75" customHeight="1" thickBot="1">
      <c r="B1" s="1"/>
      <c r="C1" s="1"/>
      <c r="D1" s="2"/>
      <c r="E1" s="4"/>
      <c r="F1" s="5"/>
      <c r="G1" s="6"/>
      <c r="H1" s="6"/>
      <c r="I1" s="6"/>
      <c r="J1" s="6"/>
      <c r="K1" s="6"/>
      <c r="L1" s="6"/>
      <c r="M1" s="7"/>
      <c r="N1" s="3"/>
      <c r="O1" s="7"/>
      <c r="P1" s="3"/>
      <c r="Q1" s="5"/>
      <c r="V1" s="8"/>
      <c r="W1" s="8"/>
      <c r="X1" s="9"/>
      <c r="AD1" s="8"/>
      <c r="AE1" s="8"/>
      <c r="AF1" s="9"/>
      <c r="AL1" s="8"/>
      <c r="AM1" s="8"/>
      <c r="AN1" s="9"/>
      <c r="AP1" s="8"/>
      <c r="AQ1" s="8"/>
      <c r="AR1" s="10"/>
      <c r="AV1" s="12"/>
    </row>
    <row r="2" spans="2:48" ht="30" customHeight="1" thickTop="1">
      <c r="B2" s="310" t="s">
        <v>0</v>
      </c>
      <c r="C2" s="311"/>
      <c r="D2" s="13" t="str">
        <f>IF(AU23&gt;=2100,"OUI","NON")</f>
        <v>OUI</v>
      </c>
      <c r="E2" s="14"/>
      <c r="F2" s="14"/>
      <c r="G2" s="317" t="s">
        <v>78</v>
      </c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9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5"/>
      <c r="AR2" s="10"/>
      <c r="AS2" s="10"/>
      <c r="AV2" s="12"/>
    </row>
    <row r="3" spans="2:48" ht="30" customHeight="1" thickBot="1">
      <c r="B3" s="310" t="s">
        <v>1</v>
      </c>
      <c r="C3" s="310"/>
      <c r="D3" s="16" t="str">
        <f>IF(AU23&gt;=2700,"OR",IF(AU23&gt;=2400,"ARGENT",IF(AU23&gt;=2100,"BRONZE","aucune")))</f>
        <v>ARGENT</v>
      </c>
      <c r="E3" s="14"/>
      <c r="F3" s="14"/>
      <c r="G3" s="320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2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5"/>
      <c r="AR3" s="17"/>
      <c r="AS3" s="17"/>
      <c r="AV3" s="12"/>
    </row>
    <row r="4" spans="2:48" ht="16.5" customHeight="1" thickTop="1">
      <c r="B4" s="1"/>
      <c r="C4" s="1"/>
      <c r="D4" s="2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8"/>
      <c r="AR4" s="17"/>
      <c r="AS4" s="17"/>
      <c r="AV4" s="12"/>
    </row>
    <row r="5" spans="2:48">
      <c r="B5" s="312" t="s">
        <v>2</v>
      </c>
      <c r="C5" s="313"/>
      <c r="D5" s="3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8"/>
      <c r="AR5" s="17"/>
      <c r="AS5" s="200"/>
      <c r="AV5" s="12"/>
    </row>
    <row r="6" spans="2:48" ht="16.5" thickBot="1">
      <c r="F6" s="5"/>
      <c r="G6" s="19"/>
      <c r="H6" s="19"/>
      <c r="I6" s="19"/>
      <c r="J6" s="19"/>
      <c r="K6" s="19"/>
      <c r="L6" s="19"/>
      <c r="M6" s="7"/>
      <c r="N6" s="19"/>
      <c r="O6" s="19"/>
      <c r="P6" s="19"/>
      <c r="Q6" s="5"/>
      <c r="AR6" s="10"/>
      <c r="AT6" s="19"/>
      <c r="AU6" s="19"/>
    </row>
    <row r="7" spans="2:48" ht="32.25" customHeight="1" thickTop="1" thickBot="1">
      <c r="B7" s="314" t="s">
        <v>65</v>
      </c>
      <c r="C7" s="314"/>
      <c r="D7" s="314"/>
      <c r="E7" s="314"/>
      <c r="F7" s="22"/>
      <c r="G7" s="315" t="s">
        <v>64</v>
      </c>
      <c r="H7" s="315" t="s">
        <v>3</v>
      </c>
      <c r="I7" s="315" t="s">
        <v>4</v>
      </c>
      <c r="J7" s="315" t="s">
        <v>5</v>
      </c>
      <c r="K7" s="315" t="s">
        <v>6</v>
      </c>
      <c r="L7" s="315" t="s">
        <v>62</v>
      </c>
      <c r="M7" s="23"/>
      <c r="N7" s="332" t="s">
        <v>7</v>
      </c>
      <c r="O7" s="333"/>
      <c r="P7" s="334"/>
      <c r="Q7" s="22"/>
      <c r="R7" s="326" t="s">
        <v>8</v>
      </c>
      <c r="S7" s="327"/>
      <c r="T7" s="327"/>
      <c r="U7" s="328"/>
      <c r="V7" s="329" t="s">
        <v>9</v>
      </c>
      <c r="W7" s="330"/>
      <c r="X7" s="331"/>
      <c r="Y7" s="24"/>
      <c r="Z7" s="326" t="s">
        <v>8</v>
      </c>
      <c r="AA7" s="327"/>
      <c r="AB7" s="327"/>
      <c r="AC7" s="328"/>
      <c r="AD7" s="329" t="s">
        <v>10</v>
      </c>
      <c r="AE7" s="330"/>
      <c r="AF7" s="331"/>
      <c r="AG7" s="24"/>
      <c r="AH7" s="326" t="s">
        <v>8</v>
      </c>
      <c r="AI7" s="327"/>
      <c r="AJ7" s="327"/>
      <c r="AK7" s="328"/>
      <c r="AL7" s="329" t="s">
        <v>11</v>
      </c>
      <c r="AM7" s="330"/>
      <c r="AN7" s="331"/>
      <c r="AO7" s="24"/>
      <c r="AP7" s="25" t="s">
        <v>12</v>
      </c>
      <c r="AQ7" s="342" t="s">
        <v>13</v>
      </c>
      <c r="AR7" s="26"/>
      <c r="AS7" s="27"/>
      <c r="AT7" s="344" t="s">
        <v>14</v>
      </c>
      <c r="AU7" s="335" t="s">
        <v>15</v>
      </c>
    </row>
    <row r="8" spans="2:48" ht="45.75" customHeight="1" thickBot="1">
      <c r="B8" s="28" t="s">
        <v>16</v>
      </c>
      <c r="C8" s="29" t="s">
        <v>17</v>
      </c>
      <c r="D8" s="30" t="s">
        <v>18</v>
      </c>
      <c r="E8" s="31" t="s">
        <v>19</v>
      </c>
      <c r="F8" s="32"/>
      <c r="G8" s="316"/>
      <c r="H8" s="316"/>
      <c r="I8" s="316"/>
      <c r="J8" s="316"/>
      <c r="K8" s="316"/>
      <c r="L8" s="316"/>
      <c r="M8" s="33"/>
      <c r="N8" s="34" t="s">
        <v>20</v>
      </c>
      <c r="O8" s="35" t="s">
        <v>21</v>
      </c>
      <c r="P8" s="36" t="s">
        <v>22</v>
      </c>
      <c r="Q8" s="32"/>
      <c r="R8" s="37" t="s">
        <v>23</v>
      </c>
      <c r="S8" s="38" t="s">
        <v>24</v>
      </c>
      <c r="T8" s="38" t="s">
        <v>25</v>
      </c>
      <c r="U8" s="39" t="s">
        <v>26</v>
      </c>
      <c r="V8" s="40" t="s">
        <v>27</v>
      </c>
      <c r="W8" s="337" t="s">
        <v>28</v>
      </c>
      <c r="X8" s="338"/>
      <c r="Y8" s="41"/>
      <c r="Z8" s="37" t="s">
        <v>29</v>
      </c>
      <c r="AA8" s="38" t="s">
        <v>30</v>
      </c>
      <c r="AB8" s="38" t="s">
        <v>31</v>
      </c>
      <c r="AC8" s="39" t="s">
        <v>32</v>
      </c>
      <c r="AD8" s="42" t="s">
        <v>33</v>
      </c>
      <c r="AE8" s="337" t="s">
        <v>34</v>
      </c>
      <c r="AF8" s="338"/>
      <c r="AG8" s="41"/>
      <c r="AH8" s="43" t="s">
        <v>35</v>
      </c>
      <c r="AI8" s="44" t="s">
        <v>36</v>
      </c>
      <c r="AJ8" s="44" t="s">
        <v>37</v>
      </c>
      <c r="AK8" s="45" t="s">
        <v>38</v>
      </c>
      <c r="AL8" s="40" t="s">
        <v>39</v>
      </c>
      <c r="AM8" s="337" t="s">
        <v>40</v>
      </c>
      <c r="AN8" s="338"/>
      <c r="AO8" s="41"/>
      <c r="AP8" s="46" t="s">
        <v>41</v>
      </c>
      <c r="AQ8" s="343"/>
      <c r="AR8" s="47"/>
      <c r="AS8" s="48"/>
      <c r="AT8" s="345"/>
      <c r="AU8" s="336"/>
    </row>
    <row r="9" spans="2:48" s="60" customFormat="1" ht="30" customHeight="1" thickBot="1">
      <c r="B9" s="339" t="s">
        <v>42</v>
      </c>
      <c r="C9" s="49">
        <v>1</v>
      </c>
      <c r="D9" s="50" t="s">
        <v>43</v>
      </c>
      <c r="E9" s="276">
        <v>400</v>
      </c>
      <c r="F9" s="51"/>
      <c r="G9" s="207"/>
      <c r="H9" s="208"/>
      <c r="I9" s="209"/>
      <c r="J9" s="209"/>
      <c r="K9" s="136">
        <v>0.96</v>
      </c>
      <c r="L9" s="135">
        <v>0.93700000000000006</v>
      </c>
      <c r="M9" s="52"/>
      <c r="N9" s="292">
        <v>0.94499999999999995</v>
      </c>
      <c r="O9" s="293">
        <v>0.95099999999999996</v>
      </c>
      <c r="P9" s="294">
        <v>0.95399999999999996</v>
      </c>
      <c r="Q9" s="53"/>
      <c r="R9" s="380">
        <v>0.94599999999999995</v>
      </c>
      <c r="S9" s="381">
        <v>0.93899999999999995</v>
      </c>
      <c r="T9" s="188"/>
      <c r="U9" s="189"/>
      <c r="V9" s="191"/>
      <c r="W9" s="202" t="str">
        <f>IF(V9=L9,"g",IF(V9&gt;L9,"k","m"))</f>
        <v>m</v>
      </c>
      <c r="X9" s="161">
        <f>IF(V9&lt;&gt;"",IF(V9&gt;=$P9,$E9,IF(V9&gt;=$O9,$E9*0.85,IF(V9&gt;=$N9,$E9*0.7,0))),0)</f>
        <v>0</v>
      </c>
      <c r="Y9" s="54"/>
      <c r="Z9" s="195"/>
      <c r="AA9" s="196"/>
      <c r="AB9" s="196"/>
      <c r="AC9" s="197"/>
      <c r="AD9" s="198"/>
      <c r="AE9" s="192" t="str">
        <f>IF(AD9=V9,"g",IF(AD9&gt;V9,"k","m"))</f>
        <v>g</v>
      </c>
      <c r="AF9" s="161">
        <f>IF(AD9&lt;&gt;"",IF(AD9&gt;=$P9,$E9,IF(AD9&gt;=$O9,$E9*0.85,IF(AD9&gt;=$N9,$E9*0.7,0))),0)</f>
        <v>0</v>
      </c>
      <c r="AG9" s="55"/>
      <c r="AH9" s="195"/>
      <c r="AI9" s="196"/>
      <c r="AJ9" s="196"/>
      <c r="AK9" s="197"/>
      <c r="AL9" s="199"/>
      <c r="AM9" s="194" t="str">
        <f>IF(AL9=AD9,"g",IF(AL9&gt;AD9,"k","m"))</f>
        <v>g</v>
      </c>
      <c r="AN9" s="161">
        <f>IF(AL9&lt;&gt;"",IF(AL9&gt;=$P9,$E9,IF(AL9&gt;=$O9,$E9*0.85,IF(AL9&gt;=$N9,$E9*0.7,0))),0)</f>
        <v>0</v>
      </c>
      <c r="AO9" s="54"/>
      <c r="AP9" s="135"/>
      <c r="AQ9" s="193" t="str">
        <f>IF(AP9=L9,"g",IF(AP9&gt;L9,"k","m"))</f>
        <v>m</v>
      </c>
      <c r="AR9" s="56" t="b">
        <f>IF($AP9&lt;&gt;"",IF($AP9&lt;=$P9,$E9,IF($AP9&lt;=$O9,$E9*0.85,IF($AP9&lt;=$N9,$E9*0.7,0))))</f>
        <v>0</v>
      </c>
      <c r="AS9" s="57"/>
      <c r="AT9" s="58" t="str">
        <f>IF(AP9&lt;&gt;"",IF(AP9&gt;=P9,"surperformance",IF(AP9&gt;=O9,"cible",IF(AP9&gt;=N9,"minimum","non validé"))),"")</f>
        <v/>
      </c>
      <c r="AU9" s="59">
        <f t="shared" ref="AU9:AU15" si="0">IF(AT9="surperformance",E9,IF(AT9="cible",E9*0.85,IF(AT9="minimum",E9*0.7,0)))</f>
        <v>0</v>
      </c>
    </row>
    <row r="10" spans="2:48" s="19" customFormat="1" ht="30" customHeight="1" thickBot="1">
      <c r="B10" s="340"/>
      <c r="C10" s="61">
        <v>2</v>
      </c>
      <c r="D10" s="62" t="s">
        <v>44</v>
      </c>
      <c r="E10" s="277">
        <v>200</v>
      </c>
      <c r="F10" s="63"/>
      <c r="G10" s="210">
        <v>60</v>
      </c>
      <c r="H10" s="64">
        <v>26</v>
      </c>
      <c r="I10" s="64">
        <v>26</v>
      </c>
      <c r="J10" s="64">
        <v>71</v>
      </c>
      <c r="K10" s="64">
        <v>14</v>
      </c>
      <c r="L10" s="128">
        <v>12</v>
      </c>
      <c r="M10" s="65"/>
      <c r="N10" s="289">
        <v>16</v>
      </c>
      <c r="O10" s="290">
        <v>13</v>
      </c>
      <c r="P10" s="291">
        <v>10</v>
      </c>
      <c r="Q10" s="66"/>
      <c r="R10" s="382">
        <v>2</v>
      </c>
      <c r="S10" s="383">
        <v>0</v>
      </c>
      <c r="T10" s="138"/>
      <c r="U10" s="139"/>
      <c r="V10" s="140"/>
      <c r="W10" s="201" t="str">
        <f>IF(V10=L10,"g",IF(V10&lt;(L10)/3,"k","m"))</f>
        <v>k</v>
      </c>
      <c r="X10" s="67">
        <f>IF(V10&lt;&gt;"",IF(V10&lt;=$P10/3,$E10,IF(V10&lt;=$O10/3,$E10*0.85,IF(V10&lt;=$N10/3,$E10*0.7,0))),0)</f>
        <v>0</v>
      </c>
      <c r="Y10" s="68"/>
      <c r="Z10" s="162"/>
      <c r="AA10" s="138"/>
      <c r="AB10" s="138"/>
      <c r="AC10" s="163"/>
      <c r="AD10" s="140"/>
      <c r="AE10" s="192" t="str">
        <f>IF(AD10=V10,"g",IF(AD10&lt;V10,"k","m"))</f>
        <v>g</v>
      </c>
      <c r="AF10" s="164">
        <f>IF(AD10&lt;&gt;"",IF(AD10&lt;=$P10/3,$E10,IF(AD10&lt;=$O10/3,$E10*0.85,IF(AD10&lt;=$N10/3,$E10*0.7,0))),0)</f>
        <v>0</v>
      </c>
      <c r="AG10" s="165"/>
      <c r="AH10" s="162"/>
      <c r="AI10" s="138"/>
      <c r="AJ10" s="138"/>
      <c r="AK10" s="163"/>
      <c r="AL10" s="140"/>
      <c r="AM10" s="194" t="str">
        <f>IF(AL10=AD10,"g",IF(AL10&lt;AD10,"k","m"))</f>
        <v>g</v>
      </c>
      <c r="AN10" s="164">
        <f>IF(AL10&lt;&gt;"",IF(AL10&lt;=$P10/3,$E10,IF(AL10&lt;=$O10/3,$E10*0.85,IF(AL10&lt;=$N10/3,$E10*0.7,0))),0)</f>
        <v>0</v>
      </c>
      <c r="AO10" s="166"/>
      <c r="AP10" s="128">
        <f>SUM(AH10:AK10,Z10:AC10,R10:U10)</f>
        <v>2</v>
      </c>
      <c r="AQ10" s="193" t="str">
        <f>IF(AP10=L10,"g",IF(AP10&lt;L10,"k","m"))</f>
        <v>k</v>
      </c>
      <c r="AR10" s="56">
        <f>IF($AP10&lt;&gt;"",IF($AP10&lt;=$P10,$E10,IF($AP10&lt;=$O10,$E10*0.85,IF($AP10&lt;=$N10,$E10*0.7,0))))</f>
        <v>200</v>
      </c>
      <c r="AS10" s="255">
        <f>COUNTA(R10:U10,Z10:AC10,AH10:AK10)</f>
        <v>2</v>
      </c>
      <c r="AT10" s="69" t="str">
        <f>IF(AP10&lt;&gt;"",IF(AP10&lt;=P10*($AS$10)/12,"surperformance",IF(AP10&lt;=O10*($AS$10)/12,"cible",IF(AP10&lt;=N10*($AS$10)/12,"minimum","non validé"))),"")</f>
        <v>cible</v>
      </c>
      <c r="AU10" s="70">
        <f t="shared" si="0"/>
        <v>170</v>
      </c>
    </row>
    <row r="11" spans="2:48" s="19" customFormat="1" ht="30" customHeight="1" thickBot="1">
      <c r="B11" s="340"/>
      <c r="C11" s="61">
        <v>3</v>
      </c>
      <c r="D11" s="62" t="s">
        <v>45</v>
      </c>
      <c r="E11" s="278">
        <v>200</v>
      </c>
      <c r="F11" s="71"/>
      <c r="G11" s="211">
        <v>0.93</v>
      </c>
      <c r="H11" s="72">
        <v>0.98685417303576883</v>
      </c>
      <c r="I11" s="72">
        <v>0.95549500454132608</v>
      </c>
      <c r="J11" s="72">
        <v>0.97</v>
      </c>
      <c r="K11" s="72">
        <v>0.98</v>
      </c>
      <c r="L11" s="129">
        <v>0.98799999999999999</v>
      </c>
      <c r="M11" s="73"/>
      <c r="N11" s="275">
        <v>0.93</v>
      </c>
      <c r="O11" s="273">
        <v>0.96</v>
      </c>
      <c r="P11" s="274">
        <v>0.98</v>
      </c>
      <c r="Q11" s="74"/>
      <c r="R11" s="384">
        <v>0.97</v>
      </c>
      <c r="S11" s="385">
        <v>0.98</v>
      </c>
      <c r="T11" s="143"/>
      <c r="U11" s="144"/>
      <c r="V11" s="141"/>
      <c r="W11" s="190" t="str">
        <f>IF(V11=L11,"g",IF(V11&gt;L11,"k","m"))</f>
        <v>m</v>
      </c>
      <c r="X11" s="67">
        <f>IF(V11&gt;=$P11,$E11,IF(V11&gt;=$O11,$E11*0.85,IF(V11&gt;=$N11,$E11*0.7,0)))</f>
        <v>0</v>
      </c>
      <c r="Y11" s="75"/>
      <c r="Z11" s="142"/>
      <c r="AA11" s="143"/>
      <c r="AB11" s="143"/>
      <c r="AC11" s="168"/>
      <c r="AD11" s="141"/>
      <c r="AE11" s="192" t="str">
        <f>IF(AD11=V11,"g",IF(AD11&gt;V11,"k","m"))</f>
        <v>g</v>
      </c>
      <c r="AF11" s="164">
        <f>IF(AD11&gt;=$P11,$E11,IF(AD11&gt;=$O11,$E11*0.85,IF(AD11&gt;=$N11,$E11*0.7,0)))</f>
        <v>0</v>
      </c>
      <c r="AG11" s="167"/>
      <c r="AH11" s="142"/>
      <c r="AI11" s="143"/>
      <c r="AJ11" s="143"/>
      <c r="AK11" s="168"/>
      <c r="AL11" s="141"/>
      <c r="AM11" s="194" t="str">
        <f t="shared" ref="AM11:AM20" si="1">IF(AL11=AD11,"g",IF(AL11&gt;AD11,"k","m"))</f>
        <v>g</v>
      </c>
      <c r="AN11" s="164">
        <f>IF(AL11&gt;=$P11,$E11,IF(AL11&gt;=$O11,$E11*0.85,IF(AL11&gt;=$N11,$E11*0.7,0)))</f>
        <v>0</v>
      </c>
      <c r="AO11" s="169"/>
      <c r="AP11" s="129"/>
      <c r="AQ11" s="193" t="str">
        <f>IF(AP11=L11,"g",IF(AP11&gt;L11,"k","m"))</f>
        <v>m</v>
      </c>
      <c r="AR11" s="56">
        <f>IF($AP11&gt;=$P11,$E11,IF($AP11&gt;=$O11,$E11*0.85,IF($AP11&gt;=$N11,$E11*0.7,0)))</f>
        <v>0</v>
      </c>
      <c r="AS11" s="76"/>
      <c r="AT11" s="69" t="str">
        <f>IF(AP11&lt;&gt;"",IF(AP11&gt;=P11,"surperformance",IF(AP11&gt;=O11,"cible",IF(AP11&gt;=N11,"minimum","non validé"))),"")</f>
        <v/>
      </c>
      <c r="AU11" s="70">
        <f t="shared" si="0"/>
        <v>0</v>
      </c>
    </row>
    <row r="12" spans="2:48" s="19" customFormat="1" ht="30" customHeight="1" thickBot="1">
      <c r="B12" s="340"/>
      <c r="C12" s="61">
        <v>4</v>
      </c>
      <c r="D12" s="62" t="s">
        <v>46</v>
      </c>
      <c r="E12" s="277">
        <v>200</v>
      </c>
      <c r="F12" s="71"/>
      <c r="G12" s="211">
        <v>0.85</v>
      </c>
      <c r="H12" s="72">
        <v>0.83</v>
      </c>
      <c r="I12" s="72">
        <v>0.76</v>
      </c>
      <c r="J12" s="72">
        <v>0.77</v>
      </c>
      <c r="K12" s="72">
        <v>0.78</v>
      </c>
      <c r="L12" s="129">
        <v>0.85</v>
      </c>
      <c r="M12" s="73"/>
      <c r="N12" s="77">
        <v>0.78</v>
      </c>
      <c r="O12" s="78">
        <v>0.8</v>
      </c>
      <c r="P12" s="79">
        <v>0.82</v>
      </c>
      <c r="Q12" s="74"/>
      <c r="R12" s="384">
        <v>0.82</v>
      </c>
      <c r="S12" s="385">
        <v>0.81</v>
      </c>
      <c r="T12" s="143"/>
      <c r="U12" s="144"/>
      <c r="V12" s="141"/>
      <c r="W12" s="190" t="str">
        <f>IF(V12=L12,"g",IF(V12&gt;L12,"k","m"))</f>
        <v>m</v>
      </c>
      <c r="X12" s="67">
        <f>IF(V12&gt;=$P12,$E12,IF(V12&gt;=$O12,$E12*0.85,IF(V12&gt;=$N12,$E12*0.7,0)))</f>
        <v>0</v>
      </c>
      <c r="Y12" s="80"/>
      <c r="Z12" s="142"/>
      <c r="AA12" s="143"/>
      <c r="AB12" s="143"/>
      <c r="AC12" s="168"/>
      <c r="AD12" s="141"/>
      <c r="AE12" s="192" t="str">
        <f t="shared" ref="AE12:AE20" si="2">IF(AD12=V12,"g",IF(AD12&gt;V12,"k","m"))</f>
        <v>g</v>
      </c>
      <c r="AF12" s="164">
        <f>IF(AD12&gt;=$P12,$E12,IF(AD12&gt;=$O12,$E12*0.85,IF(AD12&gt;=$N12,$E12*0.7,0)))</f>
        <v>0</v>
      </c>
      <c r="AG12" s="170"/>
      <c r="AH12" s="142"/>
      <c r="AI12" s="143"/>
      <c r="AJ12" s="143"/>
      <c r="AK12" s="168"/>
      <c r="AL12" s="141"/>
      <c r="AM12" s="194" t="str">
        <f t="shared" si="1"/>
        <v>g</v>
      </c>
      <c r="AN12" s="164">
        <f>IF(AL12&gt;=$P12,$E12,IF(AL12&gt;=$O12,$E12*0.85,IF(AL12&gt;=$N12,$E12*0.7,0)))</f>
        <v>0</v>
      </c>
      <c r="AO12" s="171"/>
      <c r="AP12" s="129"/>
      <c r="AQ12" s="193" t="str">
        <f>IF(AP12=L12,"g",IF(AP12&gt;L12,"k","m"))</f>
        <v>m</v>
      </c>
      <c r="AR12" s="56">
        <f>IF($AP12&gt;=$P12,$E12,IF($AP12&gt;=$O12,$E12*0.85,IF($AP12&gt;=$N12,$E12*0.7,0)))</f>
        <v>0</v>
      </c>
      <c r="AS12" s="81"/>
      <c r="AT12" s="69" t="str">
        <f t="shared" ref="AT12:AT20" si="3">IF(AP12&lt;&gt;"",IF(AP12&gt;=P12,"surperformance",IF(AP12&gt;=O12,"cible",IF(AP12&gt;=N12,"minimum","non validé"))),"")</f>
        <v/>
      </c>
      <c r="AU12" s="70">
        <f t="shared" si="0"/>
        <v>0</v>
      </c>
    </row>
    <row r="13" spans="2:48" s="19" customFormat="1" ht="30" customHeight="1" thickBot="1">
      <c r="B13" s="341"/>
      <c r="C13" s="82">
        <v>5</v>
      </c>
      <c r="D13" s="62" t="s">
        <v>47</v>
      </c>
      <c r="E13" s="277">
        <v>200</v>
      </c>
      <c r="F13" s="71"/>
      <c r="G13" s="212"/>
      <c r="H13" s="84">
        <v>0.48</v>
      </c>
      <c r="I13" s="84">
        <v>0.44</v>
      </c>
      <c r="J13" s="84">
        <v>0.41</v>
      </c>
      <c r="K13" s="83">
        <v>0.47</v>
      </c>
      <c r="L13" s="130">
        <v>0.49</v>
      </c>
      <c r="M13" s="73"/>
      <c r="N13" s="85">
        <v>0.45</v>
      </c>
      <c r="O13" s="86">
        <v>0.5</v>
      </c>
      <c r="P13" s="87">
        <v>0.55000000000000004</v>
      </c>
      <c r="Q13" s="74"/>
      <c r="R13" s="386">
        <v>0.5</v>
      </c>
      <c r="S13" s="387">
        <v>0.48</v>
      </c>
      <c r="T13" s="147"/>
      <c r="U13" s="148"/>
      <c r="V13" s="149"/>
      <c r="W13" s="190" t="str">
        <f>IF(V13=L13,"g",IF(V13&gt;L13,"k","m"))</f>
        <v>m</v>
      </c>
      <c r="X13" s="88">
        <f>IF(V13&gt;=$P13,$E13,IF(V13&gt;=$O13,$E13*0.85,IF(V13&gt;=$N13,$E13*0.7,0)))</f>
        <v>0</v>
      </c>
      <c r="Y13" s="80"/>
      <c r="Z13" s="145"/>
      <c r="AA13" s="146"/>
      <c r="AB13" s="146"/>
      <c r="AC13" s="172"/>
      <c r="AD13" s="173"/>
      <c r="AE13" s="192" t="str">
        <f t="shared" si="2"/>
        <v>g</v>
      </c>
      <c r="AF13" s="174">
        <f>IF(AD13&gt;=$P13,$E13,IF(AD13&gt;=$O13,$E13*0.85,IF(AD13&gt;=$N13,$E13*0.7,0)))</f>
        <v>0</v>
      </c>
      <c r="AG13" s="170"/>
      <c r="AH13" s="145"/>
      <c r="AI13" s="146"/>
      <c r="AJ13" s="146"/>
      <c r="AK13" s="172"/>
      <c r="AL13" s="149"/>
      <c r="AM13" s="194" t="str">
        <f t="shared" si="1"/>
        <v>g</v>
      </c>
      <c r="AN13" s="175">
        <f>IF(AL13&gt;=$P13,$E13,IF(AL13&gt;=$O13,$E13*0.85,IF(AL13&gt;=$N13,$E13*0.7,0)))</f>
        <v>0</v>
      </c>
      <c r="AO13" s="171"/>
      <c r="AP13" s="130"/>
      <c r="AQ13" s="193" t="str">
        <f>IF(AP13=L13,"g",IF(AP13&gt;L13,"k","m"))</f>
        <v>m</v>
      </c>
      <c r="AR13" s="56">
        <f>IF($AP13&gt;=$P13,$E13,IF($AP13&gt;=$O13,$E13*0.85,IF($AP13&gt;=$N13,$E13*0.7,0)))</f>
        <v>0</v>
      </c>
      <c r="AS13" s="81"/>
      <c r="AT13" s="89" t="str">
        <f t="shared" si="3"/>
        <v/>
      </c>
      <c r="AU13" s="90">
        <f t="shared" si="0"/>
        <v>0</v>
      </c>
    </row>
    <row r="14" spans="2:48" s="19" customFormat="1" ht="30" customHeight="1" thickBot="1">
      <c r="B14" s="323" t="s">
        <v>48</v>
      </c>
      <c r="C14" s="91">
        <v>6</v>
      </c>
      <c r="D14" s="92" t="s">
        <v>49</v>
      </c>
      <c r="E14" s="279">
        <v>250</v>
      </c>
      <c r="F14" s="71"/>
      <c r="G14" s="213">
        <v>0.92</v>
      </c>
      <c r="H14" s="93">
        <v>0.92</v>
      </c>
      <c r="I14" s="93">
        <v>0.93</v>
      </c>
      <c r="J14" s="93">
        <v>0.94</v>
      </c>
      <c r="K14" s="93">
        <v>0.9</v>
      </c>
      <c r="L14" s="131">
        <v>0.94</v>
      </c>
      <c r="M14" s="95"/>
      <c r="N14" s="96">
        <v>0.91</v>
      </c>
      <c r="O14" s="97">
        <v>0.93</v>
      </c>
      <c r="P14" s="98">
        <v>0.95</v>
      </c>
      <c r="Q14" s="74"/>
      <c r="R14" s="388">
        <v>0.97</v>
      </c>
      <c r="S14" s="389">
        <v>0.98</v>
      </c>
      <c r="T14" s="151"/>
      <c r="U14" s="152"/>
      <c r="V14" s="153"/>
      <c r="W14" s="190" t="str">
        <f>IF(V14=L14,"g",IF(V14&gt;L14,"k","m"))</f>
        <v>m</v>
      </c>
      <c r="X14" s="99">
        <f>IF(V14&gt;=$P14,$E14,IF(V14&gt;=$O14,$E14*0.85,IF(V14&gt;=$N14,$E14*0.7,0)))</f>
        <v>0</v>
      </c>
      <c r="Y14" s="80"/>
      <c r="Z14" s="150"/>
      <c r="AA14" s="151"/>
      <c r="AB14" s="151"/>
      <c r="AC14" s="176"/>
      <c r="AD14" s="153"/>
      <c r="AE14" s="192" t="str">
        <f t="shared" si="2"/>
        <v>g</v>
      </c>
      <c r="AF14" s="161">
        <f>IF(AD14&gt;=$P14,$E14,IF(AD14&gt;=$O14,$E14*0.85,IF(AD14&gt;=$N14,$E14*0.7,0)))</f>
        <v>0</v>
      </c>
      <c r="AG14" s="170"/>
      <c r="AH14" s="150"/>
      <c r="AI14" s="151"/>
      <c r="AJ14" s="151"/>
      <c r="AK14" s="176"/>
      <c r="AL14" s="153"/>
      <c r="AM14" s="194" t="str">
        <f t="shared" si="1"/>
        <v>g</v>
      </c>
      <c r="AN14" s="161">
        <f>IF(AL14&gt;=$P14,$E14,IF(AL14&gt;=$O14,$E14*0.85,IF(AL14&gt;=$N14,$E14*0.7,0)))</f>
        <v>0</v>
      </c>
      <c r="AO14" s="171"/>
      <c r="AP14" s="131"/>
      <c r="AQ14" s="193" t="str">
        <f>IF(AP14=L14,"g",IF(AP14&gt;L14,"k","m"))</f>
        <v>m</v>
      </c>
      <c r="AR14" s="56">
        <f>IF($AP14&gt;=$P14,$E14,IF($AP14&gt;=$O14,$E14*0.85,IF($AP14&gt;=$N14,$E14*0.7,0)))</f>
        <v>0</v>
      </c>
      <c r="AS14" s="81"/>
      <c r="AT14" s="58" t="str">
        <f t="shared" si="3"/>
        <v/>
      </c>
      <c r="AU14" s="59">
        <f t="shared" si="0"/>
        <v>0</v>
      </c>
    </row>
    <row r="15" spans="2:48" s="19" customFormat="1" ht="30" customHeight="1" thickBot="1">
      <c r="B15" s="324"/>
      <c r="C15" s="61">
        <v>7</v>
      </c>
      <c r="D15" s="62" t="s">
        <v>50</v>
      </c>
      <c r="E15" s="277">
        <v>250</v>
      </c>
      <c r="F15" s="71"/>
      <c r="G15" s="216">
        <v>0.73</v>
      </c>
      <c r="H15" s="102">
        <v>0.75</v>
      </c>
      <c r="I15" s="309">
        <v>0.72</v>
      </c>
      <c r="J15" s="102">
        <v>0.75</v>
      </c>
      <c r="K15" s="102">
        <v>0.75</v>
      </c>
      <c r="L15" s="129">
        <v>0.79</v>
      </c>
      <c r="M15" s="95"/>
      <c r="N15" s="77">
        <v>0.8</v>
      </c>
      <c r="O15" s="78">
        <v>0.82</v>
      </c>
      <c r="P15" s="79">
        <v>0.85</v>
      </c>
      <c r="Q15" s="74"/>
      <c r="R15" s="384">
        <v>0.83</v>
      </c>
      <c r="S15" s="385">
        <v>0.82</v>
      </c>
      <c r="T15" s="143"/>
      <c r="U15" s="144"/>
      <c r="V15" s="141"/>
      <c r="W15" s="190" t="str">
        <f>IF(V15=L15,"g",IF(V15&gt;L15,"k","m"))</f>
        <v>m</v>
      </c>
      <c r="X15" s="67">
        <f>IF(V15&gt;=$P15,$E15,IF(V15&gt;=$O15,$E15*0.85,IF(V15&gt;=$N15,$E15*0.7,0)))</f>
        <v>0</v>
      </c>
      <c r="Y15" s="80"/>
      <c r="Z15" s="142"/>
      <c r="AA15" s="143"/>
      <c r="AB15" s="143"/>
      <c r="AC15" s="168"/>
      <c r="AD15" s="141"/>
      <c r="AE15" s="192" t="str">
        <f t="shared" si="2"/>
        <v>g</v>
      </c>
      <c r="AF15" s="164">
        <f>IF(AD15&gt;=$P15,$E15,IF(AD15&gt;=$O15,$E15*0.85,IF(AD15&gt;=$N15,$E15*0.7,0)))</f>
        <v>0</v>
      </c>
      <c r="AG15" s="170"/>
      <c r="AH15" s="142"/>
      <c r="AI15" s="143"/>
      <c r="AJ15" s="143"/>
      <c r="AK15" s="168"/>
      <c r="AL15" s="141"/>
      <c r="AM15" s="194" t="str">
        <f t="shared" si="1"/>
        <v>g</v>
      </c>
      <c r="AN15" s="164">
        <f>IF(AL15&gt;=$P15,$E15,IF(AL15&gt;=$O15,$E15*0.85,IF(AL15&gt;=$N15,$E15*0.7,0)))</f>
        <v>0</v>
      </c>
      <c r="AO15" s="171"/>
      <c r="AP15" s="129"/>
      <c r="AQ15" s="193" t="str">
        <f>IF(AP15=L15,"g",IF(AP15&gt;L15,"k","m"))</f>
        <v>m</v>
      </c>
      <c r="AR15" s="56">
        <f>IF($AP15&gt;=$P15,$E18,IF($AP15&gt;=$O15,$E18*0.85,IF($AP15&gt;=$N15,$E18*0.7,0)))</f>
        <v>0</v>
      </c>
      <c r="AS15" s="81"/>
      <c r="AT15" s="69" t="str">
        <f t="shared" si="3"/>
        <v/>
      </c>
      <c r="AU15" s="70">
        <f t="shared" si="0"/>
        <v>0</v>
      </c>
    </row>
    <row r="16" spans="2:48" s="19" customFormat="1" ht="39.75" customHeight="1" thickBot="1">
      <c r="B16" s="325"/>
      <c r="C16" s="82">
        <v>8</v>
      </c>
      <c r="D16" s="104" t="s">
        <v>51</v>
      </c>
      <c r="E16" s="280">
        <v>300</v>
      </c>
      <c r="F16" s="71"/>
      <c r="G16" s="212"/>
      <c r="H16" s="218"/>
      <c r="I16" s="218"/>
      <c r="J16" s="218"/>
      <c r="K16" s="218"/>
      <c r="L16" s="221"/>
      <c r="M16" s="95"/>
      <c r="N16" s="223"/>
      <c r="O16" s="224"/>
      <c r="P16" s="225"/>
      <c r="Q16" s="74"/>
      <c r="R16" s="237"/>
      <c r="S16" s="238"/>
      <c r="T16" s="238"/>
      <c r="U16" s="239"/>
      <c r="V16" s="240"/>
      <c r="W16" s="256"/>
      <c r="X16" s="267"/>
      <c r="Y16" s="80"/>
      <c r="Z16" s="212"/>
      <c r="AA16" s="242"/>
      <c r="AB16" s="242"/>
      <c r="AC16" s="243"/>
      <c r="AD16" s="240"/>
      <c r="AE16" s="258"/>
      <c r="AF16" s="267"/>
      <c r="AG16" s="170"/>
      <c r="AH16" s="212"/>
      <c r="AI16" s="242"/>
      <c r="AJ16" s="242"/>
      <c r="AK16" s="243"/>
      <c r="AL16" s="240"/>
      <c r="AM16" s="259"/>
      <c r="AN16" s="267"/>
      <c r="AO16" s="171"/>
      <c r="AP16" s="245"/>
      <c r="AQ16" s="260"/>
      <c r="AR16" s="56">
        <f>IF($AP16&gt;=$P16,$E16,IF($AP16&gt;=$O16,$E16*0.85,IF($AP16&gt;=$N16,$E16*0.7,0)))</f>
        <v>300</v>
      </c>
      <c r="AS16" s="81"/>
      <c r="AT16" s="263"/>
      <c r="AU16" s="264"/>
    </row>
    <row r="17" spans="2:49" s="60" customFormat="1" ht="34.5" customHeight="1" thickBot="1">
      <c r="B17" s="355" t="s">
        <v>52</v>
      </c>
      <c r="C17" s="91">
        <v>9</v>
      </c>
      <c r="D17" s="50" t="s">
        <v>53</v>
      </c>
      <c r="E17" s="276">
        <v>400</v>
      </c>
      <c r="F17" s="106"/>
      <c r="G17" s="219"/>
      <c r="H17" s="220"/>
      <c r="I17" s="220"/>
      <c r="J17" s="220"/>
      <c r="K17" s="220"/>
      <c r="L17" s="222"/>
      <c r="M17" s="107"/>
      <c r="N17" s="226"/>
      <c r="O17" s="227"/>
      <c r="P17" s="228"/>
      <c r="Q17" s="108"/>
      <c r="R17" s="362"/>
      <c r="S17" s="363"/>
      <c r="T17" s="364"/>
      <c r="U17" s="365"/>
      <c r="V17" s="241"/>
      <c r="W17" s="256"/>
      <c r="X17" s="268"/>
      <c r="Y17" s="109"/>
      <c r="Z17" s="362"/>
      <c r="AA17" s="363"/>
      <c r="AB17" s="364"/>
      <c r="AC17" s="365"/>
      <c r="AD17" s="244"/>
      <c r="AE17" s="258"/>
      <c r="AF17" s="269"/>
      <c r="AG17" s="180"/>
      <c r="AH17" s="362"/>
      <c r="AI17" s="363"/>
      <c r="AJ17" s="364"/>
      <c r="AK17" s="365"/>
      <c r="AL17" s="241"/>
      <c r="AM17" s="259"/>
      <c r="AN17" s="268"/>
      <c r="AO17" s="181"/>
      <c r="AP17" s="222"/>
      <c r="AQ17" s="260"/>
      <c r="AR17" s="56">
        <f>IF($AP17&gt;=$P17,$E17,IF($AP17&gt;=$O17,$E17*0.85,IF($AP17&gt;=$N17,$E17*0.7,0)))</f>
        <v>400</v>
      </c>
      <c r="AS17" s="110"/>
      <c r="AT17" s="265"/>
      <c r="AU17" s="266"/>
    </row>
    <row r="18" spans="2:49" s="19" customFormat="1" ht="30" customHeight="1" thickBot="1">
      <c r="B18" s="355"/>
      <c r="C18" s="61">
        <v>10</v>
      </c>
      <c r="D18" s="100" t="s">
        <v>54</v>
      </c>
      <c r="E18" s="277">
        <v>200</v>
      </c>
      <c r="F18" s="71"/>
      <c r="G18" s="211">
        <v>0.95</v>
      </c>
      <c r="H18" s="72">
        <v>0.96</v>
      </c>
      <c r="I18" s="72">
        <v>0.97</v>
      </c>
      <c r="J18" s="72">
        <v>0.97</v>
      </c>
      <c r="K18" s="72">
        <v>0.98</v>
      </c>
      <c r="L18" s="129">
        <v>0.97</v>
      </c>
      <c r="M18" s="95"/>
      <c r="N18" s="77">
        <v>0.91</v>
      </c>
      <c r="O18" s="78">
        <v>0.94</v>
      </c>
      <c r="P18" s="79">
        <v>0.97</v>
      </c>
      <c r="Q18" s="74"/>
      <c r="R18" s="384">
        <v>0.98</v>
      </c>
      <c r="S18" s="385">
        <v>0.98</v>
      </c>
      <c r="T18" s="143"/>
      <c r="U18" s="144"/>
      <c r="V18" s="141"/>
      <c r="W18" s="190" t="str">
        <f>IF(V18=L18,"g",IF(V18&gt;L18,"k","m"))</f>
        <v>m</v>
      </c>
      <c r="X18" s="67">
        <f>IF(V18&gt;=$P18,$E18,IF(V18&gt;=$O18,$E18*0.85,IF(V18&gt;=$N18,$E18*0.7,0)))</f>
        <v>0</v>
      </c>
      <c r="Y18" s="80"/>
      <c r="Z18" s="142"/>
      <c r="AA18" s="143"/>
      <c r="AB18" s="143"/>
      <c r="AC18" s="168"/>
      <c r="AD18" s="141"/>
      <c r="AE18" s="192" t="str">
        <f t="shared" si="2"/>
        <v>g</v>
      </c>
      <c r="AF18" s="164">
        <f>IF(AD18&gt;=$P18,$E18,IF(AD18&gt;=$O18,$E18*0.85,IF(AD18&gt;=$N18,$E18*0.7,0)))</f>
        <v>0</v>
      </c>
      <c r="AG18" s="170"/>
      <c r="AH18" s="142"/>
      <c r="AI18" s="143"/>
      <c r="AJ18" s="143"/>
      <c r="AK18" s="168"/>
      <c r="AL18" s="141"/>
      <c r="AM18" s="194" t="str">
        <f t="shared" si="1"/>
        <v>g</v>
      </c>
      <c r="AN18" s="164">
        <f>IF(AL18&gt;=$P18,$E18,IF(AL18&gt;=$O18,$E18*0.85,IF(AL18&gt;=$N18,$E18*0.7,0)))</f>
        <v>0</v>
      </c>
      <c r="AO18" s="171"/>
      <c r="AP18" s="129"/>
      <c r="AQ18" s="193" t="str">
        <f>IF(AP18=L18,"g",IF(AP18&gt;L18,"k","m"))</f>
        <v>m</v>
      </c>
      <c r="AR18" s="56">
        <f>IF($AP18&gt;=$P18,$E15,IF($AP18&gt;=$O18,$E15*0.85,IF($AP18&gt;=$N18,$E15*0.7,0)))</f>
        <v>0</v>
      </c>
      <c r="AS18" s="81"/>
      <c r="AT18" s="69" t="str">
        <f t="shared" si="3"/>
        <v/>
      </c>
      <c r="AU18" s="70">
        <f>IF(AT18="surperformance",E18,IF(AT18="cible",E18*0.85,IF(AT18="minimum",E18*0.7,0)))</f>
        <v>0</v>
      </c>
    </row>
    <row r="19" spans="2:49" s="19" customFormat="1" ht="30" customHeight="1" thickBot="1">
      <c r="B19" s="355"/>
      <c r="C19" s="82">
        <v>11</v>
      </c>
      <c r="D19" s="104" t="s">
        <v>55</v>
      </c>
      <c r="E19" s="280">
        <v>200</v>
      </c>
      <c r="F19" s="71"/>
      <c r="G19" s="217">
        <v>0.97</v>
      </c>
      <c r="H19" s="84">
        <v>0.94</v>
      </c>
      <c r="I19" s="84">
        <v>0.96</v>
      </c>
      <c r="J19" s="84">
        <v>0.96</v>
      </c>
      <c r="K19" s="84">
        <v>0.95</v>
      </c>
      <c r="L19" s="130">
        <v>0.97</v>
      </c>
      <c r="M19" s="95"/>
      <c r="N19" s="85">
        <v>0.91</v>
      </c>
      <c r="O19" s="86">
        <v>0.93</v>
      </c>
      <c r="P19" s="87">
        <v>0.95</v>
      </c>
      <c r="Q19" s="74"/>
      <c r="R19" s="386">
        <v>0.95</v>
      </c>
      <c r="S19" s="387">
        <v>0.94</v>
      </c>
      <c r="T19" s="146"/>
      <c r="U19" s="148"/>
      <c r="V19" s="149"/>
      <c r="W19" s="190" t="str">
        <f>IF(V19=L19,"g",IF(V19&gt;L19,"k","m"))</f>
        <v>m</v>
      </c>
      <c r="X19" s="88">
        <f>IF(V19&gt;=$P19,$E19,IF(V19&gt;=$O19,$E19*0.85,IF(V19&gt;=$N19,$E19*0.7,0)))</f>
        <v>0</v>
      </c>
      <c r="Y19" s="80"/>
      <c r="Z19" s="145"/>
      <c r="AA19" s="146"/>
      <c r="AB19" s="146"/>
      <c r="AC19" s="172"/>
      <c r="AD19" s="173"/>
      <c r="AE19" s="192" t="str">
        <f t="shared" si="2"/>
        <v>g</v>
      </c>
      <c r="AF19" s="174">
        <f>IF(AD19&gt;=$P19,$E19,IF(AD19&gt;=$O19,$E19*0.85,IF(AD19&gt;=$N19,$E19*0.7,0)))</f>
        <v>0</v>
      </c>
      <c r="AG19" s="170"/>
      <c r="AH19" s="145"/>
      <c r="AI19" s="146"/>
      <c r="AJ19" s="146"/>
      <c r="AK19" s="172"/>
      <c r="AL19" s="149"/>
      <c r="AM19" s="194" t="str">
        <f t="shared" si="1"/>
        <v>g</v>
      </c>
      <c r="AN19" s="175">
        <f>IF(AL19&gt;=$P19,$E19,IF(AL19&gt;=$O19,$E19*0.85,IF(AL19&gt;=$N19,$E19*0.7,0)))</f>
        <v>0</v>
      </c>
      <c r="AO19" s="171"/>
      <c r="AP19" s="130"/>
      <c r="AQ19" s="193" t="str">
        <f>IF(AP19=L19,"g",IF(AP19&gt;L19,"k","m"))</f>
        <v>m</v>
      </c>
      <c r="AR19" s="56">
        <f>IF($AP19&gt;=$P19,$E19,IF($AP19&gt;=$O19,$E19*0.85,IF($AP19&gt;=$N19,$E19*0.7,0)))</f>
        <v>0</v>
      </c>
      <c r="AS19" s="81"/>
      <c r="AT19" s="89" t="str">
        <f t="shared" si="3"/>
        <v/>
      </c>
      <c r="AU19" s="90">
        <f>IF(AT19="surperformance",E19,IF(AT19="cible",E19*0.85,IF(AT19="minimum",E19*0.7,0)))</f>
        <v>0</v>
      </c>
    </row>
    <row r="20" spans="2:49" s="19" customFormat="1" ht="30" customHeight="1" thickBot="1">
      <c r="B20" s="282" t="s">
        <v>56</v>
      </c>
      <c r="C20" s="283">
        <v>12</v>
      </c>
      <c r="D20" s="112" t="s">
        <v>57</v>
      </c>
      <c r="E20" s="280">
        <v>200</v>
      </c>
      <c r="G20" s="286">
        <v>0.79200000000000004</v>
      </c>
      <c r="H20" s="287">
        <v>0.70399999999999996</v>
      </c>
      <c r="I20" s="287">
        <v>0.64700000000000002</v>
      </c>
      <c r="J20" s="287">
        <v>0.66600000000000004</v>
      </c>
      <c r="K20" s="287">
        <v>0.62</v>
      </c>
      <c r="L20" s="134">
        <v>0.60199999999999998</v>
      </c>
      <c r="M20" s="95"/>
      <c r="N20" s="85">
        <v>0.6</v>
      </c>
      <c r="O20" s="86">
        <v>0.62</v>
      </c>
      <c r="P20" s="87">
        <v>0.64</v>
      </c>
      <c r="Q20" s="74"/>
      <c r="R20" s="390">
        <v>0.55000000000000004</v>
      </c>
      <c r="S20" s="391">
        <v>0.61</v>
      </c>
      <c r="T20" s="158"/>
      <c r="U20" s="159"/>
      <c r="V20" s="160"/>
      <c r="W20" s="190" t="str">
        <f>IF(V20=L20,"g",IF(V20&gt;L20,"k","m"))</f>
        <v>m</v>
      </c>
      <c r="X20" s="88">
        <f>IF(V20&gt;=$P20,$E20,IF(V20&gt;=$O20,$E20*0.85,IF(V20&gt;=$N20,$E20*0.7,0)))</f>
        <v>0</v>
      </c>
      <c r="Y20" s="80"/>
      <c r="Z20" s="157"/>
      <c r="AA20" s="158"/>
      <c r="AB20" s="158"/>
      <c r="AC20" s="182"/>
      <c r="AD20" s="183"/>
      <c r="AE20" s="192" t="str">
        <f t="shared" si="2"/>
        <v>g</v>
      </c>
      <c r="AF20" s="184">
        <f>IF(AD20&gt;=$P20,$E20,IF(AD20&gt;=$O20,$E20*0.85,IF(AD20&gt;=$N20,$E20*0.7,0)))</f>
        <v>0</v>
      </c>
      <c r="AG20" s="170"/>
      <c r="AH20" s="157"/>
      <c r="AI20" s="158"/>
      <c r="AJ20" s="158"/>
      <c r="AK20" s="182"/>
      <c r="AL20" s="185"/>
      <c r="AM20" s="194" t="str">
        <f t="shared" si="1"/>
        <v>g</v>
      </c>
      <c r="AN20" s="186">
        <f>IF(AL20&gt;=$P20,$E20,IF(AL20&gt;=$O20,$E20*0.85,IF(AL20&gt;=$N20,$E20*0.7,0)))</f>
        <v>0</v>
      </c>
      <c r="AO20" s="171"/>
      <c r="AP20" s="134"/>
      <c r="AQ20" s="193" t="str">
        <f>IF(AP20=L20,"g",IF(AP20&gt;L20,"k","m"))</f>
        <v>m</v>
      </c>
      <c r="AR20" s="56">
        <f>IF($AP20&gt;=$P20,$E20,IF($AP20&gt;=$O20,$E20*0.85,IF($AP20&gt;=$N20,$E20*0.7,0)))</f>
        <v>0</v>
      </c>
      <c r="AS20" s="81"/>
      <c r="AT20" s="89" t="str">
        <f t="shared" si="3"/>
        <v/>
      </c>
      <c r="AU20" s="90">
        <f>IF(AT20="surperformance",E20,IF(AT20="cible",E20*0.85,IF(AT20="minimum",E20*0.7,0)))</f>
        <v>0</v>
      </c>
      <c r="AW20" s="113"/>
    </row>
    <row r="21" spans="2:49" ht="16.5" thickBot="1"/>
    <row r="22" spans="2:49" ht="16.5" thickBot="1">
      <c r="P22" s="116" t="s">
        <v>58</v>
      </c>
      <c r="V22" s="117">
        <f>SUM(X9:X20)</f>
        <v>0</v>
      </c>
      <c r="W22" s="8"/>
      <c r="X22" s="9"/>
      <c r="AD22" s="117">
        <f>SUM(AF9:AF20)</f>
        <v>0</v>
      </c>
      <c r="AE22" s="360">
        <f>AD22-V22</f>
        <v>0</v>
      </c>
      <c r="AF22" s="360"/>
      <c r="AL22" s="117">
        <f>SUM(AN9:AN20)</f>
        <v>0</v>
      </c>
      <c r="AM22" s="360">
        <f>AL22-AD22</f>
        <v>0</v>
      </c>
      <c r="AN22" s="360"/>
      <c r="AP22" s="117"/>
      <c r="AQ22" s="8"/>
      <c r="AT22" s="118" t="s">
        <v>59</v>
      </c>
      <c r="AU22" s="119">
        <f>SUM(AU9:AU20)</f>
        <v>170</v>
      </c>
    </row>
    <row r="23" spans="2:49" ht="16.5" thickBot="1">
      <c r="P23" s="116" t="s">
        <v>60</v>
      </c>
      <c r="V23" s="120" t="e">
        <f>V22/(3000-SUMIF(V9:V20,"",$E9:$E20))*3000</f>
        <v>#DIV/0!</v>
      </c>
      <c r="W23" s="121"/>
      <c r="X23" s="122"/>
      <c r="Y23" s="123"/>
      <c r="Z23" s="123"/>
      <c r="AA23" s="123"/>
      <c r="AB23" s="123"/>
      <c r="AC23" s="123"/>
      <c r="AD23" s="120" t="e">
        <f>AD22/(3000-SUMIF(AD9:AD20,"",$E9:$E20))*3000</f>
        <v>#DIV/0!</v>
      </c>
      <c r="AE23" s="360" t="e">
        <f>AD23-V23</f>
        <v>#DIV/0!</v>
      </c>
      <c r="AF23" s="360"/>
      <c r="AG23" s="123"/>
      <c r="AH23" s="123"/>
      <c r="AI23" s="123"/>
      <c r="AJ23" s="123"/>
      <c r="AK23" s="123"/>
      <c r="AL23" s="120" t="e">
        <f>AL22/(3000-SUMIF(AL9:AL20,"",$E9:$E20))*3000</f>
        <v>#DIV/0!</v>
      </c>
      <c r="AM23" s="360" t="e">
        <f>AL23-AD23</f>
        <v>#DIV/0!</v>
      </c>
      <c r="AN23" s="360"/>
      <c r="AP23" s="124"/>
      <c r="AQ23" s="8"/>
      <c r="AT23" s="125" t="s">
        <v>61</v>
      </c>
      <c r="AU23" s="126">
        <f>AU22/(3000-SUMIF(AP9:AP20,"",$E9:$E20))*3000</f>
        <v>2550</v>
      </c>
    </row>
    <row r="24" spans="2:49" ht="16.5" thickBot="1"/>
    <row r="25" spans="2:49" s="127" customFormat="1" ht="30" customHeight="1"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47"/>
      <c r="AK25" s="347"/>
      <c r="AL25" s="347"/>
      <c r="AM25" s="347"/>
      <c r="AN25" s="347"/>
      <c r="AO25" s="347"/>
      <c r="AP25" s="347"/>
      <c r="AQ25" s="347"/>
      <c r="AR25" s="347"/>
      <c r="AS25" s="347"/>
      <c r="AT25" s="347"/>
      <c r="AU25" s="348"/>
    </row>
    <row r="26" spans="2:49" s="127" customFormat="1" ht="30" customHeight="1">
      <c r="C26" s="349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50"/>
      <c r="AJ26" s="350"/>
      <c r="AK26" s="350"/>
      <c r="AL26" s="350"/>
      <c r="AM26" s="350"/>
      <c r="AN26" s="350"/>
      <c r="AO26" s="350"/>
      <c r="AP26" s="350"/>
      <c r="AQ26" s="350"/>
      <c r="AR26" s="350"/>
      <c r="AS26" s="350"/>
      <c r="AT26" s="350"/>
      <c r="AU26" s="351"/>
    </row>
    <row r="27" spans="2:49" ht="35.25" customHeight="1">
      <c r="C27" s="349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  <c r="AA27" s="350"/>
      <c r="AB27" s="350"/>
      <c r="AC27" s="350"/>
      <c r="AD27" s="350"/>
      <c r="AE27" s="350"/>
      <c r="AF27" s="350"/>
      <c r="AG27" s="350"/>
      <c r="AH27" s="350"/>
      <c r="AI27" s="350"/>
      <c r="AJ27" s="350"/>
      <c r="AK27" s="350"/>
      <c r="AL27" s="350"/>
      <c r="AM27" s="350"/>
      <c r="AN27" s="350"/>
      <c r="AO27" s="350"/>
      <c r="AP27" s="350"/>
      <c r="AQ27" s="350"/>
      <c r="AR27" s="350"/>
      <c r="AS27" s="350"/>
      <c r="AT27" s="350"/>
      <c r="AU27" s="351"/>
    </row>
    <row r="28" spans="2:49" ht="12.75">
      <c r="C28" s="349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0"/>
      <c r="AP28" s="350"/>
      <c r="AQ28" s="350"/>
      <c r="AR28" s="350"/>
      <c r="AS28" s="350"/>
      <c r="AT28" s="350"/>
      <c r="AU28" s="351"/>
    </row>
    <row r="29" spans="2:49" ht="12.75">
      <c r="C29" s="349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  <c r="AA29" s="350"/>
      <c r="AB29" s="350"/>
      <c r="AC29" s="350"/>
      <c r="AD29" s="350"/>
      <c r="AE29" s="350"/>
      <c r="AF29" s="350"/>
      <c r="AG29" s="350"/>
      <c r="AH29" s="350"/>
      <c r="AI29" s="350"/>
      <c r="AJ29" s="350"/>
      <c r="AK29" s="350"/>
      <c r="AL29" s="350"/>
      <c r="AM29" s="350"/>
      <c r="AN29" s="350"/>
      <c r="AO29" s="350"/>
      <c r="AP29" s="350"/>
      <c r="AQ29" s="350"/>
      <c r="AR29" s="350"/>
      <c r="AS29" s="350"/>
      <c r="AT29" s="350"/>
      <c r="AU29" s="351"/>
    </row>
    <row r="30" spans="2:49" ht="12.75">
      <c r="C30" s="349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0"/>
      <c r="AO30" s="350"/>
      <c r="AP30" s="350"/>
      <c r="AQ30" s="350"/>
      <c r="AR30" s="350"/>
      <c r="AS30" s="350"/>
      <c r="AT30" s="350"/>
      <c r="AU30" s="351"/>
    </row>
    <row r="31" spans="2:49" ht="12.75">
      <c r="C31" s="349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0"/>
      <c r="T31" s="350"/>
      <c r="U31" s="350"/>
      <c r="V31" s="350"/>
      <c r="W31" s="350"/>
      <c r="X31" s="350"/>
      <c r="Y31" s="350"/>
      <c r="Z31" s="350"/>
      <c r="AA31" s="350"/>
      <c r="AB31" s="350"/>
      <c r="AC31" s="350"/>
      <c r="AD31" s="350"/>
      <c r="AE31" s="350"/>
      <c r="AF31" s="350"/>
      <c r="AG31" s="350"/>
      <c r="AH31" s="350"/>
      <c r="AI31" s="350"/>
      <c r="AJ31" s="350"/>
      <c r="AK31" s="350"/>
      <c r="AL31" s="350"/>
      <c r="AM31" s="350"/>
      <c r="AN31" s="350"/>
      <c r="AO31" s="350"/>
      <c r="AP31" s="350"/>
      <c r="AQ31" s="350"/>
      <c r="AR31" s="350"/>
      <c r="AS31" s="350"/>
      <c r="AT31" s="350"/>
      <c r="AU31" s="351"/>
    </row>
    <row r="32" spans="2:49" ht="12.75">
      <c r="C32" s="349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350"/>
      <c r="AC32" s="350"/>
      <c r="AD32" s="350"/>
      <c r="AE32" s="350"/>
      <c r="AF32" s="350"/>
      <c r="AG32" s="350"/>
      <c r="AH32" s="350"/>
      <c r="AI32" s="350"/>
      <c r="AJ32" s="350"/>
      <c r="AK32" s="350"/>
      <c r="AL32" s="350"/>
      <c r="AM32" s="350"/>
      <c r="AN32" s="350"/>
      <c r="AO32" s="350"/>
      <c r="AP32" s="350"/>
      <c r="AQ32" s="350"/>
      <c r="AR32" s="350"/>
      <c r="AS32" s="350"/>
      <c r="AT32" s="350"/>
      <c r="AU32" s="351"/>
    </row>
    <row r="33" spans="3:47" ht="12.75">
      <c r="C33" s="349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  <c r="AA33" s="350"/>
      <c r="AB33" s="350"/>
      <c r="AC33" s="350"/>
      <c r="AD33" s="350"/>
      <c r="AE33" s="350"/>
      <c r="AF33" s="350"/>
      <c r="AG33" s="350"/>
      <c r="AH33" s="350"/>
      <c r="AI33" s="350"/>
      <c r="AJ33" s="350"/>
      <c r="AK33" s="350"/>
      <c r="AL33" s="350"/>
      <c r="AM33" s="350"/>
      <c r="AN33" s="350"/>
      <c r="AO33" s="350"/>
      <c r="AP33" s="350"/>
      <c r="AQ33" s="350"/>
      <c r="AR33" s="350"/>
      <c r="AS33" s="350"/>
      <c r="AT33" s="350"/>
      <c r="AU33" s="351"/>
    </row>
    <row r="34" spans="3:47" ht="13.5" thickBot="1">
      <c r="C34" s="352"/>
      <c r="D34" s="353"/>
      <c r="E34" s="353"/>
      <c r="F34" s="353"/>
      <c r="G34" s="353"/>
      <c r="H34" s="353"/>
      <c r="I34" s="353"/>
      <c r="J34" s="353"/>
      <c r="K34" s="361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4"/>
    </row>
    <row r="49" spans="2:3">
      <c r="B49" s="203" t="s">
        <v>63</v>
      </c>
      <c r="C49" s="204"/>
    </row>
    <row r="50" spans="2:3">
      <c r="B50" s="205">
        <v>5.0000000000000001E-3</v>
      </c>
      <c r="C50" s="206"/>
    </row>
  </sheetData>
  <mergeCells count="38">
    <mergeCell ref="B2:C2"/>
    <mergeCell ref="B3:C3"/>
    <mergeCell ref="B5:D5"/>
    <mergeCell ref="B7:E7"/>
    <mergeCell ref="G7:G8"/>
    <mergeCell ref="H7:H8"/>
    <mergeCell ref="I7:I8"/>
    <mergeCell ref="J7:J8"/>
    <mergeCell ref="K7:K8"/>
    <mergeCell ref="G2:U3"/>
    <mergeCell ref="AQ7:AQ8"/>
    <mergeCell ref="AT7:AT8"/>
    <mergeCell ref="AU7:AU8"/>
    <mergeCell ref="B9:B13"/>
    <mergeCell ref="B14:B16"/>
    <mergeCell ref="W8:X8"/>
    <mergeCell ref="AE8:AF8"/>
    <mergeCell ref="AM8:AN8"/>
    <mergeCell ref="L7:L8"/>
    <mergeCell ref="N7:P7"/>
    <mergeCell ref="R7:U7"/>
    <mergeCell ref="V7:X7"/>
    <mergeCell ref="Z7:AC7"/>
    <mergeCell ref="AD7:AF7"/>
    <mergeCell ref="AH7:AK7"/>
    <mergeCell ref="AL7:AN7"/>
    <mergeCell ref="B17:B19"/>
    <mergeCell ref="R17:S17"/>
    <mergeCell ref="T17:U17"/>
    <mergeCell ref="C25:AU34"/>
    <mergeCell ref="AB17:AC17"/>
    <mergeCell ref="AH17:AI17"/>
    <mergeCell ref="AJ17:AK17"/>
    <mergeCell ref="AE22:AF22"/>
    <mergeCell ref="AM22:AN22"/>
    <mergeCell ref="AE23:AF23"/>
    <mergeCell ref="AM23:AN23"/>
    <mergeCell ref="Z17:AA17"/>
  </mergeCells>
  <conditionalFormatting sqref="D2">
    <cfRule type="cellIs" dxfId="159" priority="77" stopIfTrue="1" operator="equal">
      <formula>"OUI"</formula>
    </cfRule>
    <cfRule type="cellIs" dxfId="158" priority="78" stopIfTrue="1" operator="equal">
      <formula>"NON"</formula>
    </cfRule>
  </conditionalFormatting>
  <conditionalFormatting sqref="D3">
    <cfRule type="cellIs" dxfId="157" priority="79" stopIfTrue="1" operator="equal">
      <formula>"OR"</formula>
    </cfRule>
    <cfRule type="cellIs" dxfId="156" priority="80" stopIfTrue="1" operator="equal">
      <formula>"ARGENT"</formula>
    </cfRule>
    <cfRule type="cellIs" dxfId="155" priority="81" stopIfTrue="1" operator="equal">
      <formula>"BRONZE"</formula>
    </cfRule>
  </conditionalFormatting>
  <conditionalFormatting sqref="V23">
    <cfRule type="cellIs" dxfId="154" priority="73" stopIfTrue="1" operator="greaterThanOrEqual">
      <formula>2700</formula>
    </cfRule>
    <cfRule type="cellIs" dxfId="153" priority="74" stopIfTrue="1" operator="between">
      <formula>2400</formula>
      <formula>2699</formula>
    </cfRule>
    <cfRule type="cellIs" dxfId="152" priority="75" stopIfTrue="1" operator="between">
      <formula>2100</formula>
      <formula>2399</formula>
    </cfRule>
    <cfRule type="cellIs" dxfId="151" priority="76" stopIfTrue="1" operator="lessThan">
      <formula>2100</formula>
    </cfRule>
  </conditionalFormatting>
  <conditionalFormatting sqref="AD23">
    <cfRule type="cellIs" dxfId="150" priority="69" stopIfTrue="1" operator="greaterThanOrEqual">
      <formula>2700</formula>
    </cfRule>
    <cfRule type="cellIs" dxfId="149" priority="70" stopIfTrue="1" operator="between">
      <formula>2400</formula>
      <formula>2699</formula>
    </cfRule>
    <cfRule type="cellIs" dxfId="148" priority="71" stopIfTrue="1" operator="between">
      <formula>2100</formula>
      <formula>2399</formula>
    </cfRule>
    <cfRule type="cellIs" dxfId="147" priority="72" stopIfTrue="1" operator="lessThan">
      <formula>2100</formula>
    </cfRule>
  </conditionalFormatting>
  <conditionalFormatting sqref="AL23">
    <cfRule type="cellIs" dxfId="146" priority="65" stopIfTrue="1" operator="greaterThanOrEqual">
      <formula>2700</formula>
    </cfRule>
    <cfRule type="cellIs" dxfId="145" priority="66" stopIfTrue="1" operator="between">
      <formula>2400</formula>
      <formula>2699</formula>
    </cfRule>
    <cfRule type="cellIs" dxfId="144" priority="67" stopIfTrue="1" operator="between">
      <formula>2100</formula>
      <formula>2399</formula>
    </cfRule>
    <cfRule type="cellIs" dxfId="143" priority="68" stopIfTrue="1" operator="lessThan">
      <formula>2100</formula>
    </cfRule>
  </conditionalFormatting>
  <conditionalFormatting sqref="R9:V9 Z9:AD9 AH9:AL9 AP9">
    <cfRule type="cellIs" dxfId="142" priority="61" stopIfTrue="1" operator="greaterThanOrEqual">
      <formula>$P$9</formula>
    </cfRule>
    <cfRule type="cellIs" dxfId="141" priority="62" stopIfTrue="1" operator="between">
      <formula>$O$9</formula>
      <formula>$P$9</formula>
    </cfRule>
    <cfRule type="cellIs" dxfId="140" priority="63" stopIfTrue="1" operator="between">
      <formula>$N$9</formula>
      <formula>$O$9</formula>
    </cfRule>
    <cfRule type="cellIs" dxfId="139" priority="64" stopIfTrue="1" operator="lessThan">
      <formula>$N$9</formula>
    </cfRule>
  </conditionalFormatting>
  <conditionalFormatting sqref="AE9:AE20 W9:W20 AM9:AM20 AQ9:AQ20">
    <cfRule type="containsText" dxfId="138" priority="58" operator="containsText" text="g">
      <formula>NOT(ISERROR(SEARCH("g",W9)))</formula>
    </cfRule>
    <cfRule type="containsText" dxfId="137" priority="59" operator="containsText" text="m">
      <formula>NOT(ISERROR(SEARCH("m",W9)))</formula>
    </cfRule>
    <cfRule type="containsText" dxfId="136" priority="60" operator="containsText" text="k">
      <formula>NOT(ISERROR(SEARCH("k",W9)))</formula>
    </cfRule>
  </conditionalFormatting>
  <conditionalFormatting sqref="R10:U10 Z10:AC10 AH10:AK10">
    <cfRule type="cellIs" dxfId="135" priority="54" operator="lessThanOrEqual">
      <formula>($P$10)/12</formula>
    </cfRule>
    <cfRule type="cellIs" dxfId="134" priority="55" operator="between">
      <formula>($O$10)/12</formula>
      <formula>($P$10)/12</formula>
    </cfRule>
    <cfRule type="cellIs" dxfId="133" priority="56" operator="between">
      <formula>($N$10)/12</formula>
      <formula>($O$10)/12</formula>
    </cfRule>
    <cfRule type="cellIs" dxfId="132" priority="57" operator="greaterThan">
      <formula>($N$10)/12</formula>
    </cfRule>
  </conditionalFormatting>
  <conditionalFormatting sqref="V10 AD10 AL10">
    <cfRule type="cellIs" dxfId="131" priority="50" stopIfTrue="1" operator="lessThanOrEqual">
      <formula>($P$10)/3</formula>
    </cfRule>
    <cfRule type="cellIs" dxfId="130" priority="51" stopIfTrue="1" operator="between">
      <formula>($O$10)/3</formula>
      <formula>($P$10)/3</formula>
    </cfRule>
    <cfRule type="cellIs" dxfId="129" priority="52" stopIfTrue="1" operator="between">
      <formula>($N$10)/3</formula>
      <formula>($O$10)/3</formula>
    </cfRule>
    <cfRule type="cellIs" dxfId="128" priority="53" stopIfTrue="1" operator="greaterThan">
      <formula>($N$10)/3</formula>
    </cfRule>
  </conditionalFormatting>
  <conditionalFormatting sqref="AP10">
    <cfRule type="cellIs" dxfId="127" priority="46" stopIfTrue="1" operator="lessThanOrEqual">
      <formula>$P$10*($AS$10)/12</formula>
    </cfRule>
    <cfRule type="cellIs" dxfId="126" priority="47" stopIfTrue="1" operator="between">
      <formula>$O$10*($AS$10)/12</formula>
      <formula>$P$10*($AS$10)/12</formula>
    </cfRule>
    <cfRule type="cellIs" dxfId="125" priority="48" stopIfTrue="1" operator="between">
      <formula>$N$10*($AS$10)/12</formula>
      <formula>$O$10*($AS$10)/12</formula>
    </cfRule>
    <cfRule type="cellIs" dxfId="124" priority="49" stopIfTrue="1" operator="greaterThan">
      <formula>$N$10*($AS$10)/12</formula>
    </cfRule>
  </conditionalFormatting>
  <conditionalFormatting sqref="R11:V11 AH11:AL11 Z11:AD11 AP11">
    <cfRule type="cellIs" dxfId="123" priority="42" stopIfTrue="1" operator="greaterThanOrEqual">
      <formula>$P$11-$B$50</formula>
    </cfRule>
    <cfRule type="cellIs" dxfId="122" priority="43" stopIfTrue="1" operator="between">
      <formula>$O$11-$B$50</formula>
      <formula>$P$11-$B$50</formula>
    </cfRule>
    <cfRule type="cellIs" dxfId="121" priority="44" stopIfTrue="1" operator="between">
      <formula>$N$11-$B$50</formula>
      <formula>$O$11-$B$50</formula>
    </cfRule>
    <cfRule type="cellIs" dxfId="120" priority="45" stopIfTrue="1" operator="lessThan">
      <formula>$N$11-$B$50</formula>
    </cfRule>
  </conditionalFormatting>
  <conditionalFormatting sqref="R12:V12 Z12:AD12 AP12 AH12:AL12">
    <cfRule type="cellIs" dxfId="119" priority="38" stopIfTrue="1" operator="greaterThanOrEqual">
      <formula>$P$12</formula>
    </cfRule>
    <cfRule type="cellIs" dxfId="118" priority="39" stopIfTrue="1" operator="between">
      <formula>$O$12</formula>
      <formula>$P$12</formula>
    </cfRule>
    <cfRule type="cellIs" dxfId="117" priority="40" stopIfTrue="1" operator="between">
      <formula>$N$12</formula>
      <formula>$O$12</formula>
    </cfRule>
    <cfRule type="cellIs" dxfId="116" priority="41" stopIfTrue="1" operator="lessThan">
      <formula>$N$12</formula>
    </cfRule>
  </conditionalFormatting>
  <conditionalFormatting sqref="R13:V13 Z13:AD13 AH13:AL13 AP13">
    <cfRule type="cellIs" dxfId="115" priority="37" stopIfTrue="1" operator="lessThan">
      <formula>$N$13</formula>
    </cfRule>
  </conditionalFormatting>
  <conditionalFormatting sqref="R13:V13 Z13:AD13 AH13:AL13 AP13">
    <cfRule type="cellIs" dxfId="114" priority="34" stopIfTrue="1" operator="greaterThanOrEqual">
      <formula>$P$13</formula>
    </cfRule>
  </conditionalFormatting>
  <conditionalFormatting sqref="R13:V13 Z13:AD13 AH13:AL13 AP13">
    <cfRule type="cellIs" dxfId="113" priority="35" stopIfTrue="1" operator="between">
      <formula>$O$13</formula>
      <formula>$P$13</formula>
    </cfRule>
  </conditionalFormatting>
  <conditionalFormatting sqref="R13:V13 Z13:AD13 AH13:AL13 AP13">
    <cfRule type="cellIs" dxfId="112" priority="36" stopIfTrue="1" operator="between">
      <formula>$N$13</formula>
      <formula>$O$13</formula>
    </cfRule>
  </conditionalFormatting>
  <conditionalFormatting sqref="R14:V14 Z14:AD14 AP14 AH14:AL14">
    <cfRule type="cellIs" dxfId="111" priority="33" stopIfTrue="1" operator="lessThan">
      <formula>$N$14</formula>
    </cfRule>
  </conditionalFormatting>
  <conditionalFormatting sqref="R14:V14 Z14:AD14 AP14 AH14:AL14">
    <cfRule type="cellIs" dxfId="110" priority="32" stopIfTrue="1" operator="between">
      <formula>$N$14</formula>
      <formula>$O$14</formula>
    </cfRule>
  </conditionalFormatting>
  <conditionalFormatting sqref="R14:V14 Z14:AD14 AP14 AH14:AL14">
    <cfRule type="cellIs" dxfId="109" priority="31" stopIfTrue="1" operator="between">
      <formula>$O$14</formula>
      <formula>$P$14</formula>
    </cfRule>
  </conditionalFormatting>
  <conditionalFormatting sqref="R14:V14 Z14:AD14 AP14 AH14:AL14">
    <cfRule type="cellIs" dxfId="108" priority="30" stopIfTrue="1" operator="greaterThanOrEqual">
      <formula>$P$14</formula>
    </cfRule>
  </conditionalFormatting>
  <conditionalFormatting sqref="R15:V15 Z15:AD15 AH15:AL15 AP15">
    <cfRule type="cellIs" dxfId="107" priority="26" stopIfTrue="1" operator="greaterThanOrEqual">
      <formula>$P$15</formula>
    </cfRule>
    <cfRule type="cellIs" dxfId="106" priority="27" stopIfTrue="1" operator="between">
      <formula>$O$15</formula>
      <formula>$P$15</formula>
    </cfRule>
    <cfRule type="cellIs" dxfId="105" priority="28" stopIfTrue="1" operator="between">
      <formula>$N$15</formula>
      <formula>$O$15</formula>
    </cfRule>
    <cfRule type="cellIs" dxfId="104" priority="29" stopIfTrue="1" operator="lessThan">
      <formula>$N$15</formula>
    </cfRule>
  </conditionalFormatting>
  <conditionalFormatting sqref="R16:V16 Z16:AD16 AH16:AL16 AP16">
    <cfRule type="cellIs" dxfId="103" priority="22" stopIfTrue="1" operator="greaterThanOrEqual">
      <formula>$P$16</formula>
    </cfRule>
    <cfRule type="cellIs" dxfId="102" priority="23" stopIfTrue="1" operator="between">
      <formula>$O$16</formula>
      <formula>$P$16</formula>
    </cfRule>
    <cfRule type="cellIs" dxfId="101" priority="24" stopIfTrue="1" operator="between">
      <formula>$N$16</formula>
      <formula>$O$16</formula>
    </cfRule>
    <cfRule type="cellIs" dxfId="100" priority="25" stopIfTrue="1" operator="lessThan">
      <formula>$N$16</formula>
    </cfRule>
  </conditionalFormatting>
  <conditionalFormatting sqref="R17:V17 Z17:AD17 AH17:AL17 AP17">
    <cfRule type="cellIs" dxfId="99" priority="21" stopIfTrue="1" operator="lessThan">
      <formula>$N$17</formula>
    </cfRule>
  </conditionalFormatting>
  <conditionalFormatting sqref="R17:V17 Z17:AD17 AH17:AL17 AP17">
    <cfRule type="cellIs" dxfId="98" priority="20" stopIfTrue="1" operator="between">
      <formula>$N$17</formula>
      <formula>$O$17</formula>
    </cfRule>
  </conditionalFormatting>
  <conditionalFormatting sqref="R17:V17 Z17:AD17 AH17:AL17 AP17">
    <cfRule type="cellIs" dxfId="97" priority="19" stopIfTrue="1" operator="between">
      <formula>$O$17</formula>
      <formula>$P$17</formula>
    </cfRule>
  </conditionalFormatting>
  <conditionalFormatting sqref="R17:V17 Z17:AD17 AH17:AL17 AP17">
    <cfRule type="cellIs" dxfId="96" priority="18" stopIfTrue="1" operator="greaterThanOrEqual">
      <formula>$P$17</formula>
    </cfRule>
  </conditionalFormatting>
  <conditionalFormatting sqref="R18:V18 Z18:AD18 AH18:AL18 AP18">
    <cfRule type="cellIs" dxfId="95" priority="14" stopIfTrue="1" operator="greaterThanOrEqual">
      <formula>$P$18</formula>
    </cfRule>
    <cfRule type="cellIs" dxfId="94" priority="15" stopIfTrue="1" operator="between">
      <formula>$O$18</formula>
      <formula>$P$18</formula>
    </cfRule>
    <cfRule type="cellIs" dxfId="93" priority="16" stopIfTrue="1" operator="between">
      <formula>$N$18</formula>
      <formula>$O$18</formula>
    </cfRule>
    <cfRule type="cellIs" dxfId="92" priority="17" stopIfTrue="1" operator="lessThan">
      <formula>$N$18</formula>
    </cfRule>
  </conditionalFormatting>
  <conditionalFormatting sqref="R19:V19 Z19:AD19 AH19:AL19 AP19">
    <cfRule type="cellIs" dxfId="91" priority="10" stopIfTrue="1" operator="greaterThanOrEqual">
      <formula>$P$19</formula>
    </cfRule>
    <cfRule type="cellIs" dxfId="90" priority="11" stopIfTrue="1" operator="between">
      <formula>$O$19</formula>
      <formula>$P$19</formula>
    </cfRule>
    <cfRule type="cellIs" dxfId="89" priority="12" stopIfTrue="1" operator="between">
      <formula>$N$19</formula>
      <formula>$O$19</formula>
    </cfRule>
    <cfRule type="cellIs" dxfId="88" priority="13" stopIfTrue="1" operator="lessThan">
      <formula>$N$19</formula>
    </cfRule>
  </conditionalFormatting>
  <conditionalFormatting sqref="R20:V20 Z20:AD20 AH20:AL20 AP20">
    <cfRule type="cellIs" dxfId="87" priority="9" stopIfTrue="1" operator="lessThan">
      <formula>$N$20-$B$50</formula>
    </cfRule>
  </conditionalFormatting>
  <conditionalFormatting sqref="R20:V20 Z20:AD20 AH20:AL20 AP20">
    <cfRule type="cellIs" dxfId="86" priority="8" stopIfTrue="1" operator="between">
      <formula>$N$20-$B$50</formula>
      <formula>$O$20-$B$50</formula>
    </cfRule>
  </conditionalFormatting>
  <conditionalFormatting sqref="R20:V20 Z20:AD20 AH20:AL20 AP20">
    <cfRule type="cellIs" dxfId="85" priority="7" stopIfTrue="1" operator="between">
      <formula>$O$20-$B$50</formula>
      <formula>$P$20-$B$50</formula>
    </cfRule>
  </conditionalFormatting>
  <conditionalFormatting sqref="R20:V20 Z20:AD20 AH20:AL20 AP20">
    <cfRule type="cellIs" dxfId="84" priority="6" stopIfTrue="1" operator="greaterThanOrEqual">
      <formula>$P$20-$B$50</formula>
    </cfRule>
  </conditionalFormatting>
  <conditionalFormatting sqref="R9:V20 Z9:AD20 AH9:AL20 AP9:AP20">
    <cfRule type="containsBlanks" priority="5" stopIfTrue="1">
      <formula>LEN(TRIM(R9))=0</formula>
    </cfRule>
  </conditionalFormatting>
  <conditionalFormatting sqref="AU23">
    <cfRule type="cellIs" dxfId="83" priority="1" stopIfTrue="1" operator="lessThan">
      <formula>2100</formula>
    </cfRule>
    <cfRule type="cellIs" dxfId="82" priority="2" stopIfTrue="1" operator="between">
      <formula>2100</formula>
      <formula>2399</formula>
    </cfRule>
    <cfRule type="cellIs" dxfId="81" priority="3" stopIfTrue="1" operator="between">
      <formula>2400</formula>
      <formula>2699</formula>
    </cfRule>
    <cfRule type="cellIs" dxfId="80" priority="4" stopIfTrue="1" operator="greaterThanOrEqual">
      <formula>2700</formula>
    </cfRule>
  </conditionalFormatting>
  <pageMargins left="0.25" right="0.25" top="0.75" bottom="0.75" header="0.3" footer="0.3"/>
  <pageSetup paperSize="9" scale="46" orientation="landscape" r:id="rId1"/>
  <headerFooter alignWithMargins="0">
    <oddHeader>&amp;C&amp;F</oddHeader>
    <oddFooter>&amp;L&amp;Z&amp;F
&amp;A&amp;C&amp;P / &amp;N&amp;R&amp;D -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B1:AW50"/>
  <sheetViews>
    <sheetView showGridLines="0" topLeftCell="G8" zoomScaleNormal="100" zoomScaleSheetLayoutView="90" workbookViewId="0">
      <selection activeCell="P15" sqref="P15"/>
    </sheetView>
  </sheetViews>
  <sheetFormatPr baseColWidth="10" defaultRowHeight="15.75" outlineLevelCol="1"/>
  <cols>
    <col min="1" max="1" width="3.42578125" style="11" customWidth="1"/>
    <col min="2" max="2" width="13.7109375" style="11" customWidth="1"/>
    <col min="3" max="3" width="11.42578125" style="11"/>
    <col min="4" max="4" width="42.42578125" style="11" customWidth="1"/>
    <col min="5" max="5" width="13.140625" style="11" customWidth="1" outlineLevel="1"/>
    <col min="6" max="6" width="1.7109375" style="114" customWidth="1"/>
    <col min="7" max="12" width="9.85546875" style="11" customWidth="1" outlineLevel="1"/>
    <col min="13" max="13" width="1.7109375" style="3" customWidth="1"/>
    <col min="14" max="16" width="8.7109375" style="11" customWidth="1" outlineLevel="1"/>
    <col min="17" max="17" width="1.7109375" style="114" customWidth="1"/>
    <col min="18" max="21" width="9.7109375" style="5" customWidth="1" outlineLevel="1"/>
    <col min="22" max="22" width="13.7109375" style="20" customWidth="1"/>
    <col min="23" max="23" width="4.7109375" style="20" customWidth="1" outlineLevel="1"/>
    <col min="24" max="24" width="2.7109375" style="21" customWidth="1" outlineLevel="1"/>
    <col min="25" max="25" width="2.7109375" style="5" customWidth="1"/>
    <col min="26" max="29" width="9.7109375" style="5" customWidth="1" outlineLevel="1"/>
    <col min="30" max="30" width="13.7109375" style="20" customWidth="1"/>
    <col min="31" max="31" width="4.7109375" style="20" customWidth="1" outlineLevel="1"/>
    <col min="32" max="32" width="2.7109375" style="21" customWidth="1" outlineLevel="1"/>
    <col min="33" max="33" width="2.7109375" style="5" customWidth="1"/>
    <col min="34" max="37" width="9.7109375" style="5" customWidth="1" outlineLevel="1"/>
    <col min="38" max="38" width="13.7109375" style="20" customWidth="1"/>
    <col min="39" max="39" width="4.7109375" style="20" customWidth="1" outlineLevel="1"/>
    <col min="40" max="40" width="2.7109375" style="21" customWidth="1" outlineLevel="1"/>
    <col min="41" max="41" width="2.7109375" style="5" customWidth="1"/>
    <col min="42" max="42" width="13.7109375" style="20" customWidth="1"/>
    <col min="43" max="43" width="7" style="20" customWidth="1"/>
    <col min="44" max="44" width="1.7109375" style="115" customWidth="1"/>
    <col min="45" max="45" width="2.7109375" style="5" customWidth="1"/>
    <col min="46" max="46" width="18.140625" style="11" customWidth="1"/>
    <col min="47" max="47" width="11.42578125" style="11"/>
    <col min="48" max="48" width="7.7109375" style="11" customWidth="1"/>
    <col min="49" max="16384" width="11.42578125" style="11"/>
  </cols>
  <sheetData>
    <row r="1" spans="2:48" ht="21.75" customHeight="1" thickBot="1">
      <c r="B1" s="1"/>
      <c r="C1" s="1"/>
      <c r="D1" s="2"/>
      <c r="E1" s="4"/>
      <c r="F1" s="5"/>
      <c r="G1" s="6"/>
      <c r="H1" s="6"/>
      <c r="I1" s="6"/>
      <c r="J1" s="6"/>
      <c r="K1" s="6"/>
      <c r="L1" s="6"/>
      <c r="M1" s="7"/>
      <c r="N1" s="3"/>
      <c r="O1" s="7"/>
      <c r="P1" s="3"/>
      <c r="Q1" s="5"/>
      <c r="V1" s="8"/>
      <c r="W1" s="8"/>
      <c r="X1" s="9"/>
      <c r="AD1" s="8"/>
      <c r="AE1" s="8"/>
      <c r="AF1" s="9"/>
      <c r="AL1" s="8"/>
      <c r="AM1" s="8"/>
      <c r="AN1" s="9"/>
      <c r="AP1" s="8"/>
      <c r="AQ1" s="8"/>
      <c r="AR1" s="10"/>
      <c r="AV1" s="12"/>
    </row>
    <row r="2" spans="2:48" ht="30" customHeight="1" thickTop="1">
      <c r="B2" s="310" t="s">
        <v>0</v>
      </c>
      <c r="C2" s="311"/>
      <c r="D2" s="13" t="str">
        <f>IF(AU23&gt;=2100,"OUI","NON")</f>
        <v>OUI</v>
      </c>
      <c r="E2" s="14"/>
      <c r="F2" s="14"/>
      <c r="G2" s="317" t="s">
        <v>78</v>
      </c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9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5"/>
      <c r="AR2" s="10"/>
      <c r="AS2" s="10"/>
      <c r="AV2" s="12"/>
    </row>
    <row r="3" spans="2:48" ht="30" customHeight="1" thickBot="1">
      <c r="B3" s="310" t="s">
        <v>1</v>
      </c>
      <c r="C3" s="310"/>
      <c r="D3" s="16" t="str">
        <f>IF(AU23&gt;=2700,"OR",IF(AU23&gt;=2400,"ARGENT",IF(AU23&gt;=2100,"BRONZE","aucune")))</f>
        <v>OR</v>
      </c>
      <c r="E3" s="14"/>
      <c r="F3" s="14"/>
      <c r="G3" s="320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2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5"/>
      <c r="AR3" s="17"/>
      <c r="AS3" s="17"/>
      <c r="AV3" s="12"/>
    </row>
    <row r="4" spans="2:48" ht="16.5" customHeight="1" thickTop="1">
      <c r="B4" s="1"/>
      <c r="C4" s="1"/>
      <c r="D4" s="2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8"/>
      <c r="AR4" s="17"/>
      <c r="AS4" s="17"/>
      <c r="AV4" s="12"/>
    </row>
    <row r="5" spans="2:48">
      <c r="B5" s="312" t="s">
        <v>2</v>
      </c>
      <c r="C5" s="313"/>
      <c r="D5" s="3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8"/>
      <c r="AR5" s="17"/>
      <c r="AS5" s="200"/>
      <c r="AV5" s="12"/>
    </row>
    <row r="6" spans="2:48" ht="16.5" thickBot="1">
      <c r="F6" s="5"/>
      <c r="G6" s="19"/>
      <c r="H6" s="19"/>
      <c r="I6" s="19"/>
      <c r="J6" s="19"/>
      <c r="K6" s="19"/>
      <c r="L6" s="19"/>
      <c r="M6" s="7"/>
      <c r="N6" s="19"/>
      <c r="O6" s="19"/>
      <c r="P6" s="19"/>
      <c r="Q6" s="5"/>
      <c r="AR6" s="10"/>
      <c r="AT6" s="19"/>
      <c r="AU6" s="19"/>
    </row>
    <row r="7" spans="2:48" ht="32.25" customHeight="1" thickTop="1" thickBot="1">
      <c r="B7" s="314" t="s">
        <v>67</v>
      </c>
      <c r="C7" s="314"/>
      <c r="D7" s="314"/>
      <c r="E7" s="314"/>
      <c r="F7" s="22"/>
      <c r="G7" s="315" t="s">
        <v>64</v>
      </c>
      <c r="H7" s="315" t="s">
        <v>3</v>
      </c>
      <c r="I7" s="315" t="s">
        <v>4</v>
      </c>
      <c r="J7" s="315" t="s">
        <v>5</v>
      </c>
      <c r="K7" s="315" t="s">
        <v>6</v>
      </c>
      <c r="L7" s="315" t="s">
        <v>62</v>
      </c>
      <c r="M7" s="23"/>
      <c r="N7" s="332" t="s">
        <v>7</v>
      </c>
      <c r="O7" s="333"/>
      <c r="P7" s="334"/>
      <c r="Q7" s="22"/>
      <c r="R7" s="326" t="s">
        <v>8</v>
      </c>
      <c r="S7" s="327"/>
      <c r="T7" s="327"/>
      <c r="U7" s="328"/>
      <c r="V7" s="329" t="s">
        <v>9</v>
      </c>
      <c r="W7" s="330"/>
      <c r="X7" s="331"/>
      <c r="Y7" s="24"/>
      <c r="Z7" s="326" t="s">
        <v>8</v>
      </c>
      <c r="AA7" s="327"/>
      <c r="AB7" s="327"/>
      <c r="AC7" s="328"/>
      <c r="AD7" s="329" t="s">
        <v>10</v>
      </c>
      <c r="AE7" s="330"/>
      <c r="AF7" s="331"/>
      <c r="AG7" s="24"/>
      <c r="AH7" s="326" t="s">
        <v>8</v>
      </c>
      <c r="AI7" s="327"/>
      <c r="AJ7" s="327"/>
      <c r="AK7" s="328"/>
      <c r="AL7" s="329" t="s">
        <v>11</v>
      </c>
      <c r="AM7" s="330"/>
      <c r="AN7" s="331"/>
      <c r="AO7" s="24"/>
      <c r="AP7" s="25" t="s">
        <v>12</v>
      </c>
      <c r="AQ7" s="342" t="s">
        <v>13</v>
      </c>
      <c r="AR7" s="26"/>
      <c r="AS7" s="27"/>
      <c r="AT7" s="344" t="s">
        <v>14</v>
      </c>
      <c r="AU7" s="335" t="s">
        <v>15</v>
      </c>
    </row>
    <row r="8" spans="2:48" ht="45.75" customHeight="1" thickBot="1">
      <c r="B8" s="28" t="s">
        <v>16</v>
      </c>
      <c r="C8" s="29" t="s">
        <v>17</v>
      </c>
      <c r="D8" s="30" t="s">
        <v>18</v>
      </c>
      <c r="E8" s="31" t="s">
        <v>19</v>
      </c>
      <c r="F8" s="32"/>
      <c r="G8" s="316"/>
      <c r="H8" s="316"/>
      <c r="I8" s="316"/>
      <c r="J8" s="316"/>
      <c r="K8" s="316"/>
      <c r="L8" s="316"/>
      <c r="M8" s="33"/>
      <c r="N8" s="34" t="s">
        <v>20</v>
      </c>
      <c r="O8" s="35" t="s">
        <v>21</v>
      </c>
      <c r="P8" s="36" t="s">
        <v>22</v>
      </c>
      <c r="Q8" s="32"/>
      <c r="R8" s="37" t="s">
        <v>23</v>
      </c>
      <c r="S8" s="38" t="s">
        <v>24</v>
      </c>
      <c r="T8" s="38" t="s">
        <v>25</v>
      </c>
      <c r="U8" s="39" t="s">
        <v>26</v>
      </c>
      <c r="V8" s="40" t="s">
        <v>27</v>
      </c>
      <c r="W8" s="337" t="s">
        <v>28</v>
      </c>
      <c r="X8" s="338"/>
      <c r="Y8" s="41"/>
      <c r="Z8" s="37" t="s">
        <v>29</v>
      </c>
      <c r="AA8" s="38" t="s">
        <v>30</v>
      </c>
      <c r="AB8" s="38" t="s">
        <v>31</v>
      </c>
      <c r="AC8" s="39" t="s">
        <v>32</v>
      </c>
      <c r="AD8" s="42" t="s">
        <v>33</v>
      </c>
      <c r="AE8" s="337" t="s">
        <v>34</v>
      </c>
      <c r="AF8" s="338"/>
      <c r="AG8" s="41"/>
      <c r="AH8" s="43" t="s">
        <v>35</v>
      </c>
      <c r="AI8" s="44" t="s">
        <v>36</v>
      </c>
      <c r="AJ8" s="44" t="s">
        <v>37</v>
      </c>
      <c r="AK8" s="45" t="s">
        <v>38</v>
      </c>
      <c r="AL8" s="40" t="s">
        <v>39</v>
      </c>
      <c r="AM8" s="337" t="s">
        <v>40</v>
      </c>
      <c r="AN8" s="338"/>
      <c r="AO8" s="41"/>
      <c r="AP8" s="46" t="s">
        <v>41</v>
      </c>
      <c r="AQ8" s="343"/>
      <c r="AR8" s="47"/>
      <c r="AS8" s="48"/>
      <c r="AT8" s="345"/>
      <c r="AU8" s="336"/>
    </row>
    <row r="9" spans="2:48" s="60" customFormat="1" ht="30" customHeight="1" thickBot="1">
      <c r="B9" s="339" t="s">
        <v>42</v>
      </c>
      <c r="C9" s="49">
        <v>1</v>
      </c>
      <c r="D9" s="50" t="s">
        <v>43</v>
      </c>
      <c r="E9" s="276">
        <v>400</v>
      </c>
      <c r="F9" s="51"/>
      <c r="G9" s="207"/>
      <c r="H9" s="208"/>
      <c r="I9" s="209"/>
      <c r="J9" s="209"/>
      <c r="K9" s="301">
        <v>0.94299999999999995</v>
      </c>
      <c r="L9" s="135">
        <v>0.95099999999999996</v>
      </c>
      <c r="M9" s="52"/>
      <c r="N9" s="298">
        <v>0.93700000000000006</v>
      </c>
      <c r="O9" s="299">
        <v>0.94299999999999995</v>
      </c>
      <c r="P9" s="300">
        <v>0.94599999999999995</v>
      </c>
      <c r="Q9" s="53"/>
      <c r="R9" s="187"/>
      <c r="S9" s="188"/>
      <c r="T9" s="188"/>
      <c r="U9" s="189"/>
      <c r="V9" s="191"/>
      <c r="W9" s="202" t="str">
        <f>IF(V9=L9,"g",IF(V9&gt;L9,"k","m"))</f>
        <v>m</v>
      </c>
      <c r="X9" s="161">
        <f>IF(V9&lt;&gt;"",IF(V9&gt;=$P9,$E9,IF(V9&gt;=$O9,$E9*0.85,IF(V9&gt;=$N9,$E9*0.7,0))),0)</f>
        <v>0</v>
      </c>
      <c r="Y9" s="54"/>
      <c r="Z9" s="195"/>
      <c r="AA9" s="196"/>
      <c r="AB9" s="196"/>
      <c r="AC9" s="197"/>
      <c r="AD9" s="198"/>
      <c r="AE9" s="192" t="str">
        <f>IF(AD9=V9,"g",IF(AD9&gt;V9,"k","m"))</f>
        <v>g</v>
      </c>
      <c r="AF9" s="161">
        <f>IF(AD9&lt;&gt;"",IF(AD9&gt;=$P9,$E9,IF(AD9&gt;=$O9,$E9*0.85,IF(AD9&gt;=$N9,$E9*0.7,0))),0)</f>
        <v>0</v>
      </c>
      <c r="AG9" s="55"/>
      <c r="AH9" s="195"/>
      <c r="AI9" s="196"/>
      <c r="AJ9" s="196"/>
      <c r="AK9" s="197"/>
      <c r="AL9" s="199"/>
      <c r="AM9" s="194" t="str">
        <f>IF(AL9=AD9,"g",IF(AL9&gt;AD9,"k","m"))</f>
        <v>g</v>
      </c>
      <c r="AN9" s="161">
        <f>IF(AL9&lt;&gt;"",IF(AL9&gt;=$P9,$E9,IF(AL9&gt;=$O9,$E9*0.85,IF(AL9&gt;=$N9,$E9*0.7,0))),0)</f>
        <v>0</v>
      </c>
      <c r="AO9" s="54"/>
      <c r="AP9" s="135"/>
      <c r="AQ9" s="193" t="str">
        <f>IF(AP9=L9,"g",IF(AP9&gt;L9,"k","m"))</f>
        <v>m</v>
      </c>
      <c r="AR9" s="56" t="b">
        <f>IF($AP9&lt;&gt;"",IF($AP9&lt;=$P9,$E9,IF($AP9&lt;=$O9,$E9*0.85,IF($AP9&lt;=$N9,$E9*0.7,0))))</f>
        <v>0</v>
      </c>
      <c r="AS9" s="57"/>
      <c r="AT9" s="58" t="str">
        <f>IF(AP9&lt;&gt;"",IF(AP9&gt;=P9,"surperformance",IF(AP9&gt;=O9,"cible",IF(AP9&gt;=N9,"minimum","non validé"))),"")</f>
        <v/>
      </c>
      <c r="AU9" s="59">
        <f>IF(AT9="surperformance",E9,IF(AT9="cible",E9*0.85,IF(AT9="minimum",E9*0.7,0)))</f>
        <v>0</v>
      </c>
    </row>
    <row r="10" spans="2:48" s="19" customFormat="1" ht="30" customHeight="1" thickBot="1">
      <c r="B10" s="340"/>
      <c r="C10" s="61">
        <v>2</v>
      </c>
      <c r="D10" s="62" t="s">
        <v>44</v>
      </c>
      <c r="E10" s="277">
        <v>200</v>
      </c>
      <c r="F10" s="63"/>
      <c r="G10" s="246"/>
      <c r="H10" s="247"/>
      <c r="I10" s="247"/>
      <c r="J10" s="247"/>
      <c r="K10" s="302">
        <v>18</v>
      </c>
      <c r="L10" s="128">
        <v>15</v>
      </c>
      <c r="M10" s="65"/>
      <c r="N10" s="295">
        <v>19</v>
      </c>
      <c r="O10" s="296">
        <v>17</v>
      </c>
      <c r="P10" s="297">
        <v>15</v>
      </c>
      <c r="Q10" s="66"/>
      <c r="R10" s="137"/>
      <c r="S10" s="138"/>
      <c r="T10" s="138"/>
      <c r="U10" s="139"/>
      <c r="V10" s="140"/>
      <c r="W10" s="201" t="str">
        <f>IF(V10=L10,"g",IF(V10&lt;(L10)/3,"k","m"))</f>
        <v>k</v>
      </c>
      <c r="X10" s="67">
        <f>IF(V10&lt;&gt;"",IF(V10&lt;=$P10/3,$E10,IF(V10&lt;=$O10/3,$E10*0.85,IF(V10&lt;=$N10/3,$E10*0.7,0))),0)</f>
        <v>0</v>
      </c>
      <c r="Y10" s="68"/>
      <c r="Z10" s="162"/>
      <c r="AA10" s="138"/>
      <c r="AB10" s="138"/>
      <c r="AC10" s="163"/>
      <c r="AD10" s="140"/>
      <c r="AE10" s="192" t="str">
        <f>IF(AD10=V10,"g",IF(AD10&lt;V10,"k","m"))</f>
        <v>g</v>
      </c>
      <c r="AF10" s="164">
        <f>IF(AD10&lt;&gt;"",IF(AD10&lt;=$P10/3,$E10,IF(AD10&lt;=$O10/3,$E10*0.85,IF(AD10&lt;=$N10/3,$E10*0.7,0))),0)</f>
        <v>0</v>
      </c>
      <c r="AG10" s="165"/>
      <c r="AH10" s="162"/>
      <c r="AI10" s="138"/>
      <c r="AJ10" s="138"/>
      <c r="AK10" s="163"/>
      <c r="AL10" s="140"/>
      <c r="AM10" s="194" t="str">
        <f>IF(AL10=AD10,"g",IF(AL10&lt;AD10,"k","m"))</f>
        <v>g</v>
      </c>
      <c r="AN10" s="164">
        <f>IF(AL10&lt;&gt;"",IF(AL10&lt;=$P10/3,$E10,IF(AL10&lt;=$O10/3,$E10*0.85,IF(AL10&lt;=$N10/3,$E10*0.7,0))),0)</f>
        <v>0</v>
      </c>
      <c r="AO10" s="166"/>
      <c r="AP10" s="128">
        <f>SUM(R10:U10,Z10:AC10,AH10:AK10)</f>
        <v>0</v>
      </c>
      <c r="AQ10" s="193" t="str">
        <f>IF(AP10=L10,"g",IF(AP10&lt;L10,"k","m"))</f>
        <v>k</v>
      </c>
      <c r="AR10" s="56">
        <f>IF($AP10&lt;&gt;"",IF($AP10&lt;=$P10,$E10,IF($AP10&lt;=$O10,$E10*0.85,IF($AP10&lt;=$N10,$E10*0.7,0))))</f>
        <v>200</v>
      </c>
      <c r="AS10" s="255">
        <f>COUNTA(R10:U10,Z10:AC10,AH10:AK10)</f>
        <v>0</v>
      </c>
      <c r="AT10" s="69" t="str">
        <f>IF(AP10&lt;&gt;"",IF(AP10&lt;=P10*($AS$10)/12,"surperformance",IF(AP10&lt;=O10*($AS$10)/12,"cible",IF(AP10&lt;=N10*($AS$10)/12,"minimum","non validé"))),"")</f>
        <v>surperformance</v>
      </c>
      <c r="AU10" s="70">
        <f>IF(AT10="surperformance",E10,IF(AT10="cible",E10*0.85,IF(AT10="minimum",E10*0.7,0)))</f>
        <v>200</v>
      </c>
    </row>
    <row r="11" spans="2:48" s="19" customFormat="1" ht="30" customHeight="1" thickBot="1">
      <c r="B11" s="340"/>
      <c r="C11" s="61">
        <v>3</v>
      </c>
      <c r="D11" s="62" t="s">
        <v>45</v>
      </c>
      <c r="E11" s="278">
        <v>200</v>
      </c>
      <c r="F11" s="71"/>
      <c r="G11" s="214"/>
      <c r="H11" s="215"/>
      <c r="I11" s="215"/>
      <c r="J11" s="215"/>
      <c r="K11" s="303">
        <v>0.92</v>
      </c>
      <c r="L11" s="229"/>
      <c r="M11" s="73"/>
      <c r="N11" s="230"/>
      <c r="O11" s="231"/>
      <c r="P11" s="232"/>
      <c r="Q11" s="74"/>
      <c r="R11" s="214"/>
      <c r="S11" s="233"/>
      <c r="T11" s="233"/>
      <c r="U11" s="234"/>
      <c r="V11" s="235"/>
      <c r="W11" s="256"/>
      <c r="X11" s="257"/>
      <c r="Y11" s="75"/>
      <c r="Z11" s="214"/>
      <c r="AA11" s="233"/>
      <c r="AB11" s="233"/>
      <c r="AC11" s="236"/>
      <c r="AD11" s="235"/>
      <c r="AE11" s="258"/>
      <c r="AF11" s="257"/>
      <c r="AG11" s="167"/>
      <c r="AH11" s="214"/>
      <c r="AI11" s="233"/>
      <c r="AJ11" s="233"/>
      <c r="AK11" s="236"/>
      <c r="AL11" s="235"/>
      <c r="AM11" s="259"/>
      <c r="AN11" s="257"/>
      <c r="AO11" s="169"/>
      <c r="AP11" s="229"/>
      <c r="AQ11" s="260"/>
      <c r="AR11" s="56">
        <f>IF($AP11&gt;=$P11,$E11,IF($AP11&gt;=$O11,$E11*0.85,IF($AP11&gt;=$N11,$E11*0.7,0)))</f>
        <v>200</v>
      </c>
      <c r="AS11" s="76"/>
      <c r="AT11" s="261"/>
      <c r="AU11" s="262"/>
    </row>
    <row r="12" spans="2:48" s="19" customFormat="1" ht="30" customHeight="1" thickBot="1">
      <c r="B12" s="340"/>
      <c r="C12" s="61">
        <v>4</v>
      </c>
      <c r="D12" s="62" t="s">
        <v>46</v>
      </c>
      <c r="E12" s="277">
        <v>200</v>
      </c>
      <c r="F12" s="71"/>
      <c r="G12" s="214"/>
      <c r="H12" s="215"/>
      <c r="I12" s="215"/>
      <c r="J12" s="215"/>
      <c r="K12" s="303">
        <v>0.86</v>
      </c>
      <c r="L12" s="129">
        <v>0.73</v>
      </c>
      <c r="M12" s="73"/>
      <c r="N12" s="77">
        <v>0.73</v>
      </c>
      <c r="O12" s="78">
        <v>0.75</v>
      </c>
      <c r="P12" s="79">
        <v>0.78</v>
      </c>
      <c r="Q12" s="74"/>
      <c r="R12" s="142"/>
      <c r="S12" s="143"/>
      <c r="T12" s="143"/>
      <c r="U12" s="144"/>
      <c r="V12" s="141"/>
      <c r="W12" s="190" t="str">
        <f>IF(V12=L12,"g",IF(V12&gt;L12,"k","m"))</f>
        <v>m</v>
      </c>
      <c r="X12" s="67">
        <f>IF(V12&gt;=$P12,$E12,IF(V12&gt;=$O12,$E12*0.85,IF(V12&gt;=$N12,$E12*0.7,0)))</f>
        <v>0</v>
      </c>
      <c r="Y12" s="80"/>
      <c r="Z12" s="142"/>
      <c r="AA12" s="143"/>
      <c r="AB12" s="143"/>
      <c r="AC12" s="168"/>
      <c r="AD12" s="141"/>
      <c r="AE12" s="192" t="str">
        <f t="shared" ref="AE12:AE20" si="0">IF(AD12=V12,"g",IF(AD12&gt;V12,"k","m"))</f>
        <v>g</v>
      </c>
      <c r="AF12" s="164">
        <f>IF(AD12&gt;=$P12,$E12,IF(AD12&gt;=$O12,$E12*0.85,IF(AD12&gt;=$N12,$E12*0.7,0)))</f>
        <v>0</v>
      </c>
      <c r="AG12" s="170"/>
      <c r="AH12" s="142"/>
      <c r="AI12" s="143"/>
      <c r="AJ12" s="143"/>
      <c r="AK12" s="168"/>
      <c r="AL12" s="141"/>
      <c r="AM12" s="194" t="str">
        <f t="shared" ref="AM12:AM20" si="1">IF(AL12=AD12,"g",IF(AL12&gt;AD12,"k","m"))</f>
        <v>g</v>
      </c>
      <c r="AN12" s="164">
        <f>IF(AL12&gt;=$P12,$E12,IF(AL12&gt;=$O12,$E12*0.85,IF(AL12&gt;=$N12,$E12*0.7,0)))</f>
        <v>0</v>
      </c>
      <c r="AO12" s="171"/>
      <c r="AP12" s="129"/>
      <c r="AQ12" s="193" t="str">
        <f>IF(AP12=L12,"g",IF(AP12&gt;L12,"k","m"))</f>
        <v>m</v>
      </c>
      <c r="AR12" s="56">
        <f>IF($AP12&gt;=$P12,$E12,IF($AP12&gt;=$O12,$E12*0.85,IF($AP12&gt;=$N12,$E12*0.7,0)))</f>
        <v>0</v>
      </c>
      <c r="AS12" s="81"/>
      <c r="AT12" s="69" t="str">
        <f t="shared" ref="AT12:AT20" si="2">IF(AP12&lt;&gt;"",IF(AP12&gt;=P12,"surperformance",IF(AP12&gt;=O12,"cible",IF(AP12&gt;=N12,"minimum","non validé"))),"")</f>
        <v/>
      </c>
      <c r="AU12" s="70">
        <f>IF(AT12="surperformance",E12,IF(AT12="cible",E12*0.85,IF(AT12="minimum",E12*0.7,0)))</f>
        <v>0</v>
      </c>
    </row>
    <row r="13" spans="2:48" s="19" customFormat="1" ht="30" customHeight="1" thickBot="1">
      <c r="B13" s="341"/>
      <c r="C13" s="82">
        <v>5</v>
      </c>
      <c r="D13" s="62" t="s">
        <v>47</v>
      </c>
      <c r="E13" s="277">
        <v>200</v>
      </c>
      <c r="F13" s="71"/>
      <c r="G13" s="212"/>
      <c r="H13" s="218"/>
      <c r="I13" s="218"/>
      <c r="J13" s="218"/>
      <c r="K13" s="304">
        <v>0.59</v>
      </c>
      <c r="L13" s="130">
        <v>0.52</v>
      </c>
      <c r="M13" s="73"/>
      <c r="N13" s="85">
        <v>0.47</v>
      </c>
      <c r="O13" s="86">
        <v>0.5</v>
      </c>
      <c r="P13" s="87">
        <v>0.55000000000000004</v>
      </c>
      <c r="Q13" s="74"/>
      <c r="R13" s="145"/>
      <c r="S13" s="146"/>
      <c r="T13" s="147"/>
      <c r="U13" s="148"/>
      <c r="V13" s="149"/>
      <c r="W13" s="190" t="str">
        <f>IF(V13=L13,"g",IF(V13&gt;L13,"k","m"))</f>
        <v>m</v>
      </c>
      <c r="X13" s="88">
        <f>IF(V13&gt;=$P13,$E13,IF(V13&gt;=$O13,$E13*0.85,IF(V13&gt;=$N13,$E13*0.7,0)))</f>
        <v>0</v>
      </c>
      <c r="Y13" s="80"/>
      <c r="Z13" s="145"/>
      <c r="AA13" s="146"/>
      <c r="AB13" s="146"/>
      <c r="AC13" s="172"/>
      <c r="AD13" s="173"/>
      <c r="AE13" s="192" t="str">
        <f t="shared" si="0"/>
        <v>g</v>
      </c>
      <c r="AF13" s="174">
        <f>IF(AD13&gt;=$P13,$E13,IF(AD13&gt;=$O13,$E13*0.85,IF(AD13&gt;=$N13,$E13*0.7,0)))</f>
        <v>0</v>
      </c>
      <c r="AG13" s="170"/>
      <c r="AH13" s="145"/>
      <c r="AI13" s="146"/>
      <c r="AJ13" s="146"/>
      <c r="AK13" s="172"/>
      <c r="AL13" s="149"/>
      <c r="AM13" s="194" t="str">
        <f t="shared" si="1"/>
        <v>g</v>
      </c>
      <c r="AN13" s="175">
        <f>IF(AL13&gt;=$P13,$E13,IF(AL13&gt;=$O13,$E13*0.85,IF(AL13&gt;=$N13,$E13*0.7,0)))</f>
        <v>0</v>
      </c>
      <c r="AO13" s="171"/>
      <c r="AP13" s="130"/>
      <c r="AQ13" s="193" t="str">
        <f>IF(AP13=L13,"g",IF(AP13&gt;L13,"k","m"))</f>
        <v>m</v>
      </c>
      <c r="AR13" s="56">
        <f>IF($AP13&gt;=$P13,$E13,IF($AP13&gt;=$O13,$E13*0.85,IF($AP13&gt;=$N13,$E13*0.7,0)))</f>
        <v>0</v>
      </c>
      <c r="AS13" s="81"/>
      <c r="AT13" s="89" t="str">
        <f t="shared" si="2"/>
        <v/>
      </c>
      <c r="AU13" s="90">
        <f>IF(AT13="surperformance",E13,IF(AT13="cible",E13*0.85,IF(AT13="minimum",E13*0.7,0)))</f>
        <v>0</v>
      </c>
    </row>
    <row r="14" spans="2:48" s="19" customFormat="1" ht="30" customHeight="1" thickBot="1">
      <c r="B14" s="323" t="s">
        <v>48</v>
      </c>
      <c r="C14" s="91">
        <v>6</v>
      </c>
      <c r="D14" s="92" t="s">
        <v>49</v>
      </c>
      <c r="E14" s="279">
        <v>250</v>
      </c>
      <c r="F14" s="71"/>
      <c r="G14" s="248"/>
      <c r="H14" s="249"/>
      <c r="I14" s="249"/>
      <c r="J14" s="249"/>
      <c r="K14" s="305">
        <v>0.95</v>
      </c>
      <c r="L14" s="131">
        <v>0.92</v>
      </c>
      <c r="M14" s="95"/>
      <c r="N14" s="96">
        <v>0.91</v>
      </c>
      <c r="O14" s="97">
        <v>0.93</v>
      </c>
      <c r="P14" s="98">
        <v>0.95</v>
      </c>
      <c r="Q14" s="74"/>
      <c r="R14" s="150"/>
      <c r="S14" s="151"/>
      <c r="T14" s="151"/>
      <c r="U14" s="152"/>
      <c r="V14" s="153"/>
      <c r="W14" s="190" t="str">
        <f>IF(V14=L14,"g",IF(V14&gt;L14,"k","m"))</f>
        <v>m</v>
      </c>
      <c r="X14" s="99">
        <f>IF(V14&gt;=$P14,$E14,IF(V14&gt;=$O14,$E14*0.85,IF(V14&gt;=$N14,$E14*0.7,0)))</f>
        <v>0</v>
      </c>
      <c r="Y14" s="80"/>
      <c r="Z14" s="150"/>
      <c r="AA14" s="151"/>
      <c r="AB14" s="151"/>
      <c r="AC14" s="176"/>
      <c r="AD14" s="153"/>
      <c r="AE14" s="192" t="str">
        <f t="shared" si="0"/>
        <v>g</v>
      </c>
      <c r="AF14" s="161">
        <f>IF(AD14&gt;=$P14,$E14,IF(AD14&gt;=$O14,$E14*0.85,IF(AD14&gt;=$N14,$E14*0.7,0)))</f>
        <v>0</v>
      </c>
      <c r="AG14" s="170"/>
      <c r="AH14" s="150"/>
      <c r="AI14" s="151"/>
      <c r="AJ14" s="151"/>
      <c r="AK14" s="176"/>
      <c r="AL14" s="153"/>
      <c r="AM14" s="194" t="str">
        <f t="shared" si="1"/>
        <v>g</v>
      </c>
      <c r="AN14" s="161">
        <f>IF(AL14&gt;=$P14,$E14,IF(AL14&gt;=$O14,$E14*0.85,IF(AL14&gt;=$N14,$E14*0.7,0)))</f>
        <v>0</v>
      </c>
      <c r="AO14" s="171"/>
      <c r="AP14" s="131"/>
      <c r="AQ14" s="193" t="str">
        <f>IF(AP14=L14,"g",IF(AP14&gt;L14,"k","m"))</f>
        <v>m</v>
      </c>
      <c r="AR14" s="56">
        <f>IF($AP14&gt;=$P14,$E14,IF($AP14&gt;=$O14,$E14*0.85,IF($AP14&gt;=$N14,$E14*0.7,0)))</f>
        <v>0</v>
      </c>
      <c r="AS14" s="81"/>
      <c r="AT14" s="58" t="str">
        <f t="shared" si="2"/>
        <v/>
      </c>
      <c r="AU14" s="59">
        <f>IF(AT14="surperformance",E14,IF(AT14="cible",E14*0.85,IF(AT14="minimum",E14*0.7,0)))</f>
        <v>0</v>
      </c>
    </row>
    <row r="15" spans="2:48" s="19" customFormat="1" ht="30" customHeight="1" thickBot="1">
      <c r="B15" s="324"/>
      <c r="C15" s="61">
        <v>7</v>
      </c>
      <c r="D15" s="62" t="s">
        <v>50</v>
      </c>
      <c r="E15" s="277">
        <v>250</v>
      </c>
      <c r="F15" s="71"/>
      <c r="G15" s="250"/>
      <c r="H15" s="251"/>
      <c r="I15" s="251"/>
      <c r="J15" s="251"/>
      <c r="K15" s="303">
        <v>0.84</v>
      </c>
      <c r="L15" s="129">
        <v>0.8</v>
      </c>
      <c r="M15" s="95"/>
      <c r="N15" s="77">
        <v>0.8</v>
      </c>
      <c r="O15" s="78">
        <v>0.82</v>
      </c>
      <c r="P15" s="79">
        <v>0.85</v>
      </c>
      <c r="Q15" s="74"/>
      <c r="R15" s="142"/>
      <c r="S15" s="143"/>
      <c r="T15" s="143"/>
      <c r="U15" s="144"/>
      <c r="V15" s="141"/>
      <c r="W15" s="190" t="str">
        <f>IF(V15=L15,"g",IF(V15&gt;L15,"k","m"))</f>
        <v>m</v>
      </c>
      <c r="X15" s="67">
        <f>IF(V15&gt;=$P15,$E15,IF(V15&gt;=$O15,$E15*0.85,IF(V15&gt;=$N15,$E15*0.7,0)))</f>
        <v>0</v>
      </c>
      <c r="Y15" s="80"/>
      <c r="Z15" s="142"/>
      <c r="AA15" s="143"/>
      <c r="AB15" s="143"/>
      <c r="AC15" s="168"/>
      <c r="AD15" s="141"/>
      <c r="AE15" s="192" t="str">
        <f t="shared" si="0"/>
        <v>g</v>
      </c>
      <c r="AF15" s="164">
        <f>IF(AD15&gt;=$P15,$E15,IF(AD15&gt;=$O15,$E15*0.85,IF(AD15&gt;=$N15,$E15*0.7,0)))</f>
        <v>0</v>
      </c>
      <c r="AG15" s="170"/>
      <c r="AH15" s="142"/>
      <c r="AI15" s="143"/>
      <c r="AJ15" s="143"/>
      <c r="AK15" s="168"/>
      <c r="AL15" s="141"/>
      <c r="AM15" s="194" t="str">
        <f t="shared" si="1"/>
        <v>g</v>
      </c>
      <c r="AN15" s="164">
        <f>IF(AL15&gt;=$P15,$E15,IF(AL15&gt;=$O15,$E15*0.85,IF(AL15&gt;=$N15,$E15*0.7,0)))</f>
        <v>0</v>
      </c>
      <c r="AO15" s="171"/>
      <c r="AP15" s="129"/>
      <c r="AQ15" s="193" t="str">
        <f>IF(AP15=L15,"g",IF(AP15&gt;L15,"k","m"))</f>
        <v>m</v>
      </c>
      <c r="AR15" s="56">
        <f>IF($AP15&gt;=$P15,$E18,IF($AP15&gt;=$O15,$E18*0.85,IF($AP15&gt;=$N15,$E18*0.7,0)))</f>
        <v>0</v>
      </c>
      <c r="AS15" s="81"/>
      <c r="AT15" s="69" t="str">
        <f t="shared" si="2"/>
        <v/>
      </c>
      <c r="AU15" s="70">
        <f>IF(AT15="surperformance",E15,IF(AT15="cible",E15*0.85,IF(AT15="minimum",E15*0.7,0)))</f>
        <v>0</v>
      </c>
    </row>
    <row r="16" spans="2:48" s="19" customFormat="1" ht="39.75" customHeight="1" thickBot="1">
      <c r="B16" s="325"/>
      <c r="C16" s="82">
        <v>8</v>
      </c>
      <c r="D16" s="104" t="s">
        <v>51</v>
      </c>
      <c r="E16" s="280">
        <v>300</v>
      </c>
      <c r="F16" s="71"/>
      <c r="G16" s="212"/>
      <c r="H16" s="218"/>
      <c r="I16" s="218"/>
      <c r="J16" s="218"/>
      <c r="K16" s="306"/>
      <c r="L16" s="221"/>
      <c r="M16" s="95"/>
      <c r="N16" s="223"/>
      <c r="O16" s="224"/>
      <c r="P16" s="225"/>
      <c r="Q16" s="74"/>
      <c r="R16" s="237"/>
      <c r="S16" s="238"/>
      <c r="T16" s="238"/>
      <c r="U16" s="239"/>
      <c r="V16" s="240"/>
      <c r="W16" s="256"/>
      <c r="X16" s="267"/>
      <c r="Y16" s="80"/>
      <c r="Z16" s="212"/>
      <c r="AA16" s="242"/>
      <c r="AB16" s="242"/>
      <c r="AC16" s="243"/>
      <c r="AD16" s="240"/>
      <c r="AE16" s="258"/>
      <c r="AF16" s="267"/>
      <c r="AG16" s="170"/>
      <c r="AH16" s="212"/>
      <c r="AI16" s="242"/>
      <c r="AJ16" s="242"/>
      <c r="AK16" s="243"/>
      <c r="AL16" s="240"/>
      <c r="AM16" s="259"/>
      <c r="AN16" s="267"/>
      <c r="AO16" s="171"/>
      <c r="AP16" s="245"/>
      <c r="AQ16" s="260"/>
      <c r="AR16" s="56">
        <f>IF($AP16&gt;=$P16,$E16,IF($AP16&gt;=$O16,$E16*0.85,IF($AP16&gt;=$N16,$E16*0.7,0)))</f>
        <v>300</v>
      </c>
      <c r="AS16" s="81"/>
      <c r="AT16" s="263"/>
      <c r="AU16" s="264"/>
    </row>
    <row r="17" spans="2:49" s="60" customFormat="1" ht="34.5" customHeight="1" thickBot="1">
      <c r="B17" s="355" t="s">
        <v>52</v>
      </c>
      <c r="C17" s="91">
        <v>9</v>
      </c>
      <c r="D17" s="50" t="s">
        <v>53</v>
      </c>
      <c r="E17" s="276">
        <v>400</v>
      </c>
      <c r="F17" s="106"/>
      <c r="G17" s="219"/>
      <c r="H17" s="220"/>
      <c r="I17" s="220"/>
      <c r="J17" s="220"/>
      <c r="K17" s="307"/>
      <c r="L17" s="222"/>
      <c r="M17" s="107"/>
      <c r="N17" s="226"/>
      <c r="O17" s="227"/>
      <c r="P17" s="228"/>
      <c r="Q17" s="108"/>
      <c r="R17" s="362"/>
      <c r="S17" s="363"/>
      <c r="T17" s="364"/>
      <c r="U17" s="365"/>
      <c r="V17" s="241"/>
      <c r="W17" s="256"/>
      <c r="X17" s="268"/>
      <c r="Y17" s="109"/>
      <c r="Z17" s="362"/>
      <c r="AA17" s="363"/>
      <c r="AB17" s="364"/>
      <c r="AC17" s="365"/>
      <c r="AD17" s="244"/>
      <c r="AE17" s="258"/>
      <c r="AF17" s="269"/>
      <c r="AG17" s="180"/>
      <c r="AH17" s="362"/>
      <c r="AI17" s="363"/>
      <c r="AJ17" s="364"/>
      <c r="AK17" s="365"/>
      <c r="AL17" s="241"/>
      <c r="AM17" s="259"/>
      <c r="AN17" s="268"/>
      <c r="AO17" s="181"/>
      <c r="AP17" s="222"/>
      <c r="AQ17" s="260"/>
      <c r="AR17" s="56">
        <f>IF($AP17&gt;=$P17,$E17,IF($AP17&gt;=$O17,$E17*0.85,IF($AP17&gt;=$N17,$E17*0.7,0)))</f>
        <v>400</v>
      </c>
      <c r="AS17" s="110"/>
      <c r="AT17" s="265"/>
      <c r="AU17" s="266"/>
    </row>
    <row r="18" spans="2:49" s="19" customFormat="1" ht="30" customHeight="1" thickBot="1">
      <c r="B18" s="355"/>
      <c r="C18" s="61">
        <v>10</v>
      </c>
      <c r="D18" s="100" t="s">
        <v>54</v>
      </c>
      <c r="E18" s="277">
        <v>200</v>
      </c>
      <c r="F18" s="71"/>
      <c r="G18" s="214"/>
      <c r="H18" s="215"/>
      <c r="I18" s="215"/>
      <c r="J18" s="215"/>
      <c r="K18" s="303">
        <v>0.98</v>
      </c>
      <c r="L18" s="129">
        <v>0.94</v>
      </c>
      <c r="M18" s="95"/>
      <c r="N18" s="77">
        <v>0.91</v>
      </c>
      <c r="O18" s="78">
        <v>0.94</v>
      </c>
      <c r="P18" s="79">
        <v>0.97</v>
      </c>
      <c r="Q18" s="74"/>
      <c r="R18" s="142"/>
      <c r="S18" s="143"/>
      <c r="T18" s="143"/>
      <c r="U18" s="144"/>
      <c r="V18" s="141"/>
      <c r="W18" s="190" t="str">
        <f>IF(V18=L18,"g",IF(V18&gt;L18,"k","m"))</f>
        <v>m</v>
      </c>
      <c r="X18" s="67">
        <f>IF(V18&gt;=$P18,$E18,IF(V18&gt;=$O18,$E18*0.85,IF(V18&gt;=$N18,$E18*0.7,0)))</f>
        <v>0</v>
      </c>
      <c r="Y18" s="80"/>
      <c r="Z18" s="142"/>
      <c r="AA18" s="143"/>
      <c r="AB18" s="143"/>
      <c r="AC18" s="168"/>
      <c r="AD18" s="141"/>
      <c r="AE18" s="192" t="str">
        <f t="shared" si="0"/>
        <v>g</v>
      </c>
      <c r="AF18" s="164">
        <f>IF(AD18&gt;=$P18,$E18,IF(AD18&gt;=$O18,$E18*0.85,IF(AD18&gt;=$N18,$E18*0.7,0)))</f>
        <v>0</v>
      </c>
      <c r="AG18" s="170"/>
      <c r="AH18" s="142"/>
      <c r="AI18" s="143"/>
      <c r="AJ18" s="143"/>
      <c r="AK18" s="168"/>
      <c r="AL18" s="141"/>
      <c r="AM18" s="194" t="str">
        <f t="shared" si="1"/>
        <v>g</v>
      </c>
      <c r="AN18" s="164">
        <f>IF(AL18&gt;=$P18,$E18,IF(AL18&gt;=$O18,$E18*0.85,IF(AL18&gt;=$N18,$E18*0.7,0)))</f>
        <v>0</v>
      </c>
      <c r="AO18" s="171"/>
      <c r="AP18" s="129"/>
      <c r="AQ18" s="193" t="str">
        <f>IF(AP18=L18,"g",IF(AP18&gt;L18,"k","m"))</f>
        <v>m</v>
      </c>
      <c r="AR18" s="56">
        <f>IF($AP18&gt;=$P18,$E15,IF($AP18&gt;=$O18,$E15*0.85,IF($AP18&gt;=$N18,$E15*0.7,0)))</f>
        <v>0</v>
      </c>
      <c r="AS18" s="81"/>
      <c r="AT18" s="69" t="str">
        <f t="shared" si="2"/>
        <v/>
      </c>
      <c r="AU18" s="70">
        <f>IF(AT18="surperformance",E18,IF(AT18="cible",E18*0.85,IF(AT18="minimum",E18*0.7,0)))</f>
        <v>0</v>
      </c>
    </row>
    <row r="19" spans="2:49" s="19" customFormat="1" ht="30" customHeight="1" thickBot="1">
      <c r="B19" s="355"/>
      <c r="C19" s="82">
        <v>11</v>
      </c>
      <c r="D19" s="104" t="s">
        <v>55</v>
      </c>
      <c r="E19" s="280">
        <v>200</v>
      </c>
      <c r="F19" s="71"/>
      <c r="G19" s="212"/>
      <c r="H19" s="218"/>
      <c r="I19" s="218"/>
      <c r="J19" s="218"/>
      <c r="K19" s="304">
        <v>0.97</v>
      </c>
      <c r="L19" s="130">
        <v>0.95</v>
      </c>
      <c r="M19" s="95"/>
      <c r="N19" s="85">
        <v>0.91</v>
      </c>
      <c r="O19" s="86">
        <v>0.93</v>
      </c>
      <c r="P19" s="87">
        <v>0.95</v>
      </c>
      <c r="Q19" s="74"/>
      <c r="R19" s="145"/>
      <c r="S19" s="146"/>
      <c r="T19" s="146"/>
      <c r="U19" s="148"/>
      <c r="V19" s="149"/>
      <c r="W19" s="190" t="str">
        <f>IF(V19=L19,"g",IF(V19&gt;L19,"k","m"))</f>
        <v>m</v>
      </c>
      <c r="X19" s="88">
        <f>IF(V19&gt;=$P19,$E19,IF(V19&gt;=$O19,$E19*0.85,IF(V19&gt;=$N19,$E19*0.7,0)))</f>
        <v>0</v>
      </c>
      <c r="Y19" s="80"/>
      <c r="Z19" s="145"/>
      <c r="AA19" s="146"/>
      <c r="AB19" s="146"/>
      <c r="AC19" s="172"/>
      <c r="AD19" s="173"/>
      <c r="AE19" s="192" t="str">
        <f t="shared" si="0"/>
        <v>g</v>
      </c>
      <c r="AF19" s="174">
        <f>IF(AD19&gt;=$P19,$E19,IF(AD19&gt;=$O19,$E19*0.85,IF(AD19&gt;=$N19,$E19*0.7,0)))</f>
        <v>0</v>
      </c>
      <c r="AG19" s="170"/>
      <c r="AH19" s="145"/>
      <c r="AI19" s="146"/>
      <c r="AJ19" s="146"/>
      <c r="AK19" s="172"/>
      <c r="AL19" s="149"/>
      <c r="AM19" s="194" t="str">
        <f t="shared" si="1"/>
        <v>g</v>
      </c>
      <c r="AN19" s="175">
        <f>IF(AL19&gt;=$P19,$E19,IF(AL19&gt;=$O19,$E19*0.85,IF(AL19&gt;=$N19,$E19*0.7,0)))</f>
        <v>0</v>
      </c>
      <c r="AO19" s="171"/>
      <c r="AP19" s="130"/>
      <c r="AQ19" s="193" t="str">
        <f>IF(AP19=L19,"g",IF(AP19&gt;L19,"k","m"))</f>
        <v>m</v>
      </c>
      <c r="AR19" s="56">
        <f>IF($AP19&gt;=$P19,$E19,IF($AP19&gt;=$O19,$E19*0.85,IF($AP19&gt;=$N19,$E19*0.7,0)))</f>
        <v>0</v>
      </c>
      <c r="AS19" s="81"/>
      <c r="AT19" s="89" t="str">
        <f t="shared" si="2"/>
        <v/>
      </c>
      <c r="AU19" s="90">
        <f>IF(AT19="surperformance",E19,IF(AT19="cible",E19*0.85,IF(AT19="minimum",E19*0.7,0)))</f>
        <v>0</v>
      </c>
    </row>
    <row r="20" spans="2:49" s="19" customFormat="1" ht="30" customHeight="1" thickBot="1">
      <c r="B20" s="282" t="s">
        <v>56</v>
      </c>
      <c r="C20" s="283">
        <v>12</v>
      </c>
      <c r="D20" s="112" t="s">
        <v>57</v>
      </c>
      <c r="E20" s="280">
        <v>200</v>
      </c>
      <c r="G20" s="212"/>
      <c r="H20" s="218"/>
      <c r="I20" s="218"/>
      <c r="J20" s="218"/>
      <c r="K20" s="308">
        <v>0.65</v>
      </c>
      <c r="L20" s="134">
        <v>0.45500000000000002</v>
      </c>
      <c r="M20" s="95"/>
      <c r="N20" s="85">
        <v>0.45</v>
      </c>
      <c r="O20" s="86">
        <v>0.48</v>
      </c>
      <c r="P20" s="87">
        <v>0.51</v>
      </c>
      <c r="Q20" s="74"/>
      <c r="R20" s="157"/>
      <c r="S20" s="158"/>
      <c r="T20" s="158"/>
      <c r="U20" s="159"/>
      <c r="V20" s="160"/>
      <c r="W20" s="190" t="str">
        <f>IF(V20=L20,"g",IF(V20&gt;L20,"k","m"))</f>
        <v>m</v>
      </c>
      <c r="X20" s="88">
        <f>IF(V20&gt;=$P20,$E20,IF(V20&gt;=$O20,$E20*0.85,IF(V20&gt;=$N20,$E20*0.7,0)))</f>
        <v>0</v>
      </c>
      <c r="Y20" s="80"/>
      <c r="Z20" s="157"/>
      <c r="AA20" s="158"/>
      <c r="AB20" s="158"/>
      <c r="AC20" s="182"/>
      <c r="AD20" s="183"/>
      <c r="AE20" s="192" t="str">
        <f t="shared" si="0"/>
        <v>g</v>
      </c>
      <c r="AF20" s="184">
        <f>IF(AD20&gt;=$P20,$E20,IF(AD20&gt;=$O20,$E20*0.85,IF(AD20&gt;=$N20,$E20*0.7,0)))</f>
        <v>0</v>
      </c>
      <c r="AG20" s="170"/>
      <c r="AH20" s="157"/>
      <c r="AI20" s="158"/>
      <c r="AJ20" s="158"/>
      <c r="AK20" s="182"/>
      <c r="AL20" s="185"/>
      <c r="AM20" s="194" t="str">
        <f t="shared" si="1"/>
        <v>g</v>
      </c>
      <c r="AN20" s="186">
        <f>IF(AL20&gt;=$P20,$E20,IF(AL20&gt;=$O20,$E20*0.85,IF(AL20&gt;=$N20,$E20*0.7,0)))</f>
        <v>0</v>
      </c>
      <c r="AO20" s="171"/>
      <c r="AP20" s="134"/>
      <c r="AQ20" s="193" t="str">
        <f>IF(AP20=L20,"g",IF(AP20&gt;L20,"k","m"))</f>
        <v>m</v>
      </c>
      <c r="AR20" s="56">
        <f>IF($AP20&gt;=$P20,$E20,IF($AP20&gt;=$O20,$E20*0.85,IF($AP20&gt;=$N20,$E20*0.7,0)))</f>
        <v>0</v>
      </c>
      <c r="AS20" s="81"/>
      <c r="AT20" s="89" t="str">
        <f t="shared" si="2"/>
        <v/>
      </c>
      <c r="AU20" s="90">
        <f>IF(AT20="surperformance",E20,IF(AT20="cible",E20*0.85,IF(AT20="minimum",E20*0.7,0)))</f>
        <v>0</v>
      </c>
      <c r="AW20" s="113"/>
    </row>
    <row r="21" spans="2:49" ht="16.5" thickBot="1"/>
    <row r="22" spans="2:49" ht="16.5" thickBot="1">
      <c r="P22" s="116" t="s">
        <v>58</v>
      </c>
      <c r="V22" s="117">
        <f>SUM(X9:X20)</f>
        <v>0</v>
      </c>
      <c r="W22" s="8"/>
      <c r="X22" s="9"/>
      <c r="AD22" s="117">
        <f>SUM(AF9:AF20)</f>
        <v>0</v>
      </c>
      <c r="AE22" s="360">
        <f>AD22-V22</f>
        <v>0</v>
      </c>
      <c r="AF22" s="360"/>
      <c r="AL22" s="117">
        <f>SUM(AN9:AN20)</f>
        <v>0</v>
      </c>
      <c r="AM22" s="360">
        <f>AL22-AD22</f>
        <v>0</v>
      </c>
      <c r="AN22" s="360"/>
      <c r="AP22" s="117"/>
      <c r="AQ22" s="8"/>
      <c r="AT22" s="118" t="s">
        <v>59</v>
      </c>
      <c r="AU22" s="119">
        <f>SUM(AU9:AU20)</f>
        <v>200</v>
      </c>
    </row>
    <row r="23" spans="2:49" ht="16.5" thickBot="1">
      <c r="P23" s="116" t="s">
        <v>60</v>
      </c>
      <c r="V23" s="120" t="e">
        <f>V22/(3000-SUMIF(V9:V20,"",$E9:$E20))*3000</f>
        <v>#DIV/0!</v>
      </c>
      <c r="W23" s="121"/>
      <c r="X23" s="122"/>
      <c r="Y23" s="123"/>
      <c r="Z23" s="123"/>
      <c r="AA23" s="123"/>
      <c r="AB23" s="123"/>
      <c r="AC23" s="123"/>
      <c r="AD23" s="120" t="e">
        <f>AD22/(3000-SUMIF(AD9:AD20,"",$E9:$E20))*3000</f>
        <v>#DIV/0!</v>
      </c>
      <c r="AE23" s="360" t="e">
        <f>AD23-V23</f>
        <v>#DIV/0!</v>
      </c>
      <c r="AF23" s="360"/>
      <c r="AG23" s="123"/>
      <c r="AH23" s="123"/>
      <c r="AI23" s="123"/>
      <c r="AJ23" s="123"/>
      <c r="AK23" s="123"/>
      <c r="AL23" s="120" t="e">
        <f>AL22/(3000-SUMIF(AL9:AL20,"",$E9:$E20))*3000</f>
        <v>#DIV/0!</v>
      </c>
      <c r="AM23" s="360" t="e">
        <f>AL23-AD23</f>
        <v>#DIV/0!</v>
      </c>
      <c r="AN23" s="360"/>
      <c r="AP23" s="124"/>
      <c r="AQ23" s="8"/>
      <c r="AT23" s="125" t="s">
        <v>61</v>
      </c>
      <c r="AU23" s="126">
        <f>AU22/(3000-SUMIF(AP9:AP20,"",$E9:$E20))*3000</f>
        <v>3000</v>
      </c>
    </row>
    <row r="24" spans="2:49" ht="16.5" thickBot="1"/>
    <row r="25" spans="2:49" s="127" customFormat="1" ht="30" customHeight="1"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47"/>
      <c r="AK25" s="347"/>
      <c r="AL25" s="347"/>
      <c r="AM25" s="347"/>
      <c r="AN25" s="347"/>
      <c r="AO25" s="347"/>
      <c r="AP25" s="347"/>
      <c r="AQ25" s="347"/>
      <c r="AR25" s="347"/>
      <c r="AS25" s="347"/>
      <c r="AT25" s="347"/>
      <c r="AU25" s="348"/>
    </row>
    <row r="26" spans="2:49" s="127" customFormat="1" ht="30" customHeight="1">
      <c r="C26" s="349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50"/>
      <c r="AJ26" s="350"/>
      <c r="AK26" s="350"/>
      <c r="AL26" s="350"/>
      <c r="AM26" s="350"/>
      <c r="AN26" s="350"/>
      <c r="AO26" s="350"/>
      <c r="AP26" s="350"/>
      <c r="AQ26" s="350"/>
      <c r="AR26" s="350"/>
      <c r="AS26" s="350"/>
      <c r="AT26" s="350"/>
      <c r="AU26" s="351"/>
    </row>
    <row r="27" spans="2:49" ht="35.25" customHeight="1">
      <c r="C27" s="349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  <c r="AA27" s="350"/>
      <c r="AB27" s="350"/>
      <c r="AC27" s="350"/>
      <c r="AD27" s="350"/>
      <c r="AE27" s="350"/>
      <c r="AF27" s="350"/>
      <c r="AG27" s="350"/>
      <c r="AH27" s="350"/>
      <c r="AI27" s="350"/>
      <c r="AJ27" s="350"/>
      <c r="AK27" s="350"/>
      <c r="AL27" s="350"/>
      <c r="AM27" s="350"/>
      <c r="AN27" s="350"/>
      <c r="AO27" s="350"/>
      <c r="AP27" s="350"/>
      <c r="AQ27" s="350"/>
      <c r="AR27" s="350"/>
      <c r="AS27" s="350"/>
      <c r="AT27" s="350"/>
      <c r="AU27" s="351"/>
    </row>
    <row r="28" spans="2:49" ht="12.75">
      <c r="C28" s="349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0"/>
      <c r="AP28" s="350"/>
      <c r="AQ28" s="350"/>
      <c r="AR28" s="350"/>
      <c r="AS28" s="350"/>
      <c r="AT28" s="350"/>
      <c r="AU28" s="351"/>
    </row>
    <row r="29" spans="2:49" ht="12.75">
      <c r="C29" s="349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  <c r="AA29" s="350"/>
      <c r="AB29" s="350"/>
      <c r="AC29" s="350"/>
      <c r="AD29" s="350"/>
      <c r="AE29" s="350"/>
      <c r="AF29" s="350"/>
      <c r="AG29" s="350"/>
      <c r="AH29" s="350"/>
      <c r="AI29" s="350"/>
      <c r="AJ29" s="350"/>
      <c r="AK29" s="350"/>
      <c r="AL29" s="350"/>
      <c r="AM29" s="350"/>
      <c r="AN29" s="350"/>
      <c r="AO29" s="350"/>
      <c r="AP29" s="350"/>
      <c r="AQ29" s="350"/>
      <c r="AR29" s="350"/>
      <c r="AS29" s="350"/>
      <c r="AT29" s="350"/>
      <c r="AU29" s="351"/>
    </row>
    <row r="30" spans="2:49" ht="12.75">
      <c r="C30" s="349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0"/>
      <c r="AO30" s="350"/>
      <c r="AP30" s="350"/>
      <c r="AQ30" s="350"/>
      <c r="AR30" s="350"/>
      <c r="AS30" s="350"/>
      <c r="AT30" s="350"/>
      <c r="AU30" s="351"/>
    </row>
    <row r="31" spans="2:49" ht="12.75">
      <c r="C31" s="349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0"/>
      <c r="T31" s="350"/>
      <c r="U31" s="350"/>
      <c r="V31" s="350"/>
      <c r="W31" s="350"/>
      <c r="X31" s="350"/>
      <c r="Y31" s="350"/>
      <c r="Z31" s="350"/>
      <c r="AA31" s="350"/>
      <c r="AB31" s="350"/>
      <c r="AC31" s="350"/>
      <c r="AD31" s="350"/>
      <c r="AE31" s="350"/>
      <c r="AF31" s="350"/>
      <c r="AG31" s="350"/>
      <c r="AH31" s="350"/>
      <c r="AI31" s="350"/>
      <c r="AJ31" s="350"/>
      <c r="AK31" s="350"/>
      <c r="AL31" s="350"/>
      <c r="AM31" s="350"/>
      <c r="AN31" s="350"/>
      <c r="AO31" s="350"/>
      <c r="AP31" s="350"/>
      <c r="AQ31" s="350"/>
      <c r="AR31" s="350"/>
      <c r="AS31" s="350"/>
      <c r="AT31" s="350"/>
      <c r="AU31" s="351"/>
    </row>
    <row r="32" spans="2:49" ht="12.75">
      <c r="C32" s="349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350"/>
      <c r="AC32" s="350"/>
      <c r="AD32" s="350"/>
      <c r="AE32" s="350"/>
      <c r="AF32" s="350"/>
      <c r="AG32" s="350"/>
      <c r="AH32" s="350"/>
      <c r="AI32" s="350"/>
      <c r="AJ32" s="350"/>
      <c r="AK32" s="350"/>
      <c r="AL32" s="350"/>
      <c r="AM32" s="350"/>
      <c r="AN32" s="350"/>
      <c r="AO32" s="350"/>
      <c r="AP32" s="350"/>
      <c r="AQ32" s="350"/>
      <c r="AR32" s="350"/>
      <c r="AS32" s="350"/>
      <c r="AT32" s="350"/>
      <c r="AU32" s="351"/>
    </row>
    <row r="33" spans="3:47" ht="12.75">
      <c r="C33" s="349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  <c r="AA33" s="350"/>
      <c r="AB33" s="350"/>
      <c r="AC33" s="350"/>
      <c r="AD33" s="350"/>
      <c r="AE33" s="350"/>
      <c r="AF33" s="350"/>
      <c r="AG33" s="350"/>
      <c r="AH33" s="350"/>
      <c r="AI33" s="350"/>
      <c r="AJ33" s="350"/>
      <c r="AK33" s="350"/>
      <c r="AL33" s="350"/>
      <c r="AM33" s="350"/>
      <c r="AN33" s="350"/>
      <c r="AO33" s="350"/>
      <c r="AP33" s="350"/>
      <c r="AQ33" s="350"/>
      <c r="AR33" s="350"/>
      <c r="AS33" s="350"/>
      <c r="AT33" s="350"/>
      <c r="AU33" s="351"/>
    </row>
    <row r="34" spans="3:47" ht="13.5" thickBot="1">
      <c r="C34" s="352"/>
      <c r="D34" s="353"/>
      <c r="E34" s="353"/>
      <c r="F34" s="353"/>
      <c r="G34" s="353"/>
      <c r="H34" s="353"/>
      <c r="I34" s="353"/>
      <c r="J34" s="353"/>
      <c r="K34" s="361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4"/>
    </row>
    <row r="49" spans="2:3">
      <c r="B49" s="203" t="s">
        <v>63</v>
      </c>
      <c r="C49" s="204"/>
    </row>
    <row r="50" spans="2:3">
      <c r="B50" s="205">
        <v>5.0000000000000001E-3</v>
      </c>
      <c r="C50" s="206"/>
    </row>
  </sheetData>
  <mergeCells count="38">
    <mergeCell ref="B2:C2"/>
    <mergeCell ref="B3:C3"/>
    <mergeCell ref="B5:D5"/>
    <mergeCell ref="B7:E7"/>
    <mergeCell ref="G7:G8"/>
    <mergeCell ref="H7:H8"/>
    <mergeCell ref="I7:I8"/>
    <mergeCell ref="J7:J8"/>
    <mergeCell ref="K7:K8"/>
    <mergeCell ref="G2:U3"/>
    <mergeCell ref="AQ7:AQ8"/>
    <mergeCell ref="AT7:AT8"/>
    <mergeCell ref="AU7:AU8"/>
    <mergeCell ref="B9:B13"/>
    <mergeCell ref="B14:B16"/>
    <mergeCell ref="W8:X8"/>
    <mergeCell ref="AE8:AF8"/>
    <mergeCell ref="AM8:AN8"/>
    <mergeCell ref="L7:L8"/>
    <mergeCell ref="N7:P7"/>
    <mergeCell ref="R7:U7"/>
    <mergeCell ref="V7:X7"/>
    <mergeCell ref="Z7:AC7"/>
    <mergeCell ref="AD7:AF7"/>
    <mergeCell ref="AH7:AK7"/>
    <mergeCell ref="AL7:AN7"/>
    <mergeCell ref="B17:B19"/>
    <mergeCell ref="R17:S17"/>
    <mergeCell ref="T17:U17"/>
    <mergeCell ref="C25:AU34"/>
    <mergeCell ref="AB17:AC17"/>
    <mergeCell ref="AH17:AI17"/>
    <mergeCell ref="AJ17:AK17"/>
    <mergeCell ref="AE22:AF22"/>
    <mergeCell ref="AM22:AN22"/>
    <mergeCell ref="AE23:AF23"/>
    <mergeCell ref="AM23:AN23"/>
    <mergeCell ref="Z17:AA17"/>
  </mergeCells>
  <conditionalFormatting sqref="D2">
    <cfRule type="cellIs" dxfId="79" priority="77" stopIfTrue="1" operator="equal">
      <formula>"OUI"</formula>
    </cfRule>
    <cfRule type="cellIs" dxfId="78" priority="78" stopIfTrue="1" operator="equal">
      <formula>"NON"</formula>
    </cfRule>
  </conditionalFormatting>
  <conditionalFormatting sqref="D3">
    <cfRule type="cellIs" dxfId="77" priority="79" stopIfTrue="1" operator="equal">
      <formula>"OR"</formula>
    </cfRule>
    <cfRule type="cellIs" dxfId="76" priority="80" stopIfTrue="1" operator="equal">
      <formula>"ARGENT"</formula>
    </cfRule>
    <cfRule type="cellIs" dxfId="75" priority="81" stopIfTrue="1" operator="equal">
      <formula>"BRONZE"</formula>
    </cfRule>
  </conditionalFormatting>
  <conditionalFormatting sqref="V23">
    <cfRule type="cellIs" dxfId="74" priority="73" stopIfTrue="1" operator="greaterThanOrEqual">
      <formula>2700</formula>
    </cfRule>
    <cfRule type="cellIs" dxfId="73" priority="74" stopIfTrue="1" operator="between">
      <formula>2400</formula>
      <formula>2699</formula>
    </cfRule>
    <cfRule type="cellIs" dxfId="72" priority="75" stopIfTrue="1" operator="between">
      <formula>2100</formula>
      <formula>2399</formula>
    </cfRule>
    <cfRule type="cellIs" dxfId="71" priority="76" stopIfTrue="1" operator="lessThan">
      <formula>2100</formula>
    </cfRule>
  </conditionalFormatting>
  <conditionalFormatting sqref="AD23">
    <cfRule type="cellIs" dxfId="70" priority="69" stopIfTrue="1" operator="greaterThanOrEqual">
      <formula>2700</formula>
    </cfRule>
    <cfRule type="cellIs" dxfId="69" priority="70" stopIfTrue="1" operator="between">
      <formula>2400</formula>
      <formula>2699</formula>
    </cfRule>
    <cfRule type="cellIs" dxfId="68" priority="71" stopIfTrue="1" operator="between">
      <formula>2100</formula>
      <formula>2399</formula>
    </cfRule>
    <cfRule type="cellIs" dxfId="67" priority="72" stopIfTrue="1" operator="lessThan">
      <formula>2100</formula>
    </cfRule>
  </conditionalFormatting>
  <conditionalFormatting sqref="AL23">
    <cfRule type="cellIs" dxfId="66" priority="65" stopIfTrue="1" operator="greaterThanOrEqual">
      <formula>2700</formula>
    </cfRule>
    <cfRule type="cellIs" dxfId="65" priority="66" stopIfTrue="1" operator="between">
      <formula>2400</formula>
      <formula>2699</formula>
    </cfRule>
    <cfRule type="cellIs" dxfId="64" priority="67" stopIfTrue="1" operator="between">
      <formula>2100</formula>
      <formula>2399</formula>
    </cfRule>
    <cfRule type="cellIs" dxfId="63" priority="68" stopIfTrue="1" operator="lessThan">
      <formula>2100</formula>
    </cfRule>
  </conditionalFormatting>
  <conditionalFormatting sqref="R9:V9 Z9:AD9 AH9:AL9 AP9">
    <cfRule type="cellIs" dxfId="62" priority="61" stopIfTrue="1" operator="greaterThanOrEqual">
      <formula>$P$9</formula>
    </cfRule>
    <cfRule type="cellIs" dxfId="61" priority="62" stopIfTrue="1" operator="between">
      <formula>$O$9</formula>
      <formula>$P$9</formula>
    </cfRule>
    <cfRule type="cellIs" dxfId="60" priority="63" stopIfTrue="1" operator="between">
      <formula>$N$9</formula>
      <formula>$O$9</formula>
    </cfRule>
    <cfRule type="cellIs" dxfId="59" priority="64" stopIfTrue="1" operator="lessThan">
      <formula>$N$9</formula>
    </cfRule>
  </conditionalFormatting>
  <conditionalFormatting sqref="AE9:AE20 W9:W20 AM9:AM20 AQ9:AQ20">
    <cfRule type="containsText" dxfId="58" priority="58" operator="containsText" text="g">
      <formula>NOT(ISERROR(SEARCH("g",W9)))</formula>
    </cfRule>
    <cfRule type="containsText" dxfId="57" priority="59" operator="containsText" text="m">
      <formula>NOT(ISERROR(SEARCH("m",W9)))</formula>
    </cfRule>
    <cfRule type="containsText" dxfId="56" priority="60" operator="containsText" text="k">
      <formula>NOT(ISERROR(SEARCH("k",W9)))</formula>
    </cfRule>
  </conditionalFormatting>
  <conditionalFormatting sqref="R10:U10 Z10:AC10 AH10:AK10">
    <cfRule type="cellIs" dxfId="55" priority="54" operator="lessThanOrEqual">
      <formula>($P$10)/12</formula>
    </cfRule>
    <cfRule type="cellIs" dxfId="54" priority="55" operator="between">
      <formula>($O$10)/12</formula>
      <formula>($P$10)/12</formula>
    </cfRule>
    <cfRule type="cellIs" dxfId="53" priority="56" operator="between">
      <formula>($N$10)/12</formula>
      <formula>($O$10)/12</formula>
    </cfRule>
    <cfRule type="cellIs" dxfId="52" priority="57" operator="greaterThan">
      <formula>($N$10)/12</formula>
    </cfRule>
  </conditionalFormatting>
  <conditionalFormatting sqref="V10 AD10 AL10">
    <cfRule type="cellIs" dxfId="51" priority="50" stopIfTrue="1" operator="lessThanOrEqual">
      <formula>($P$10)/3</formula>
    </cfRule>
    <cfRule type="cellIs" dxfId="50" priority="51" stopIfTrue="1" operator="between">
      <formula>($O$10)/3</formula>
      <formula>($P$10)/3</formula>
    </cfRule>
    <cfRule type="cellIs" dxfId="49" priority="52" stopIfTrue="1" operator="between">
      <formula>($N$10)/3</formula>
      <formula>($O$10)/3</formula>
    </cfRule>
    <cfRule type="cellIs" dxfId="48" priority="53" stopIfTrue="1" operator="greaterThan">
      <formula>($N$10)/3</formula>
    </cfRule>
  </conditionalFormatting>
  <conditionalFormatting sqref="AP10">
    <cfRule type="cellIs" dxfId="47" priority="46" stopIfTrue="1" operator="lessThanOrEqual">
      <formula>$P$10*($AS$10)/12</formula>
    </cfRule>
    <cfRule type="cellIs" dxfId="46" priority="47" stopIfTrue="1" operator="between">
      <formula>$O$10*($AS$10)/12</formula>
      <formula>$P$10*($AS$10)/12</formula>
    </cfRule>
    <cfRule type="cellIs" dxfId="45" priority="48" stopIfTrue="1" operator="between">
      <formula>$N$10*($AS$10)/12</formula>
      <formula>$O$10*($AS$10)/12</formula>
    </cfRule>
    <cfRule type="cellIs" dxfId="44" priority="49" stopIfTrue="1" operator="greaterThan">
      <formula>$N$10*($AS$10)/12</formula>
    </cfRule>
  </conditionalFormatting>
  <conditionalFormatting sqref="R11:V11 AH11:AL11 Z11:AD11 AP11">
    <cfRule type="cellIs" dxfId="43" priority="42" stopIfTrue="1" operator="greaterThanOrEqual">
      <formula>$P$11-$B$50</formula>
    </cfRule>
    <cfRule type="cellIs" dxfId="42" priority="43" stopIfTrue="1" operator="between">
      <formula>$O$11-$B$50</formula>
      <formula>$P$11-$B$50</formula>
    </cfRule>
    <cfRule type="cellIs" dxfId="41" priority="44" stopIfTrue="1" operator="between">
      <formula>$N$11-$B$50</formula>
      <formula>$O$11-$B$50</formula>
    </cfRule>
    <cfRule type="cellIs" dxfId="40" priority="45" stopIfTrue="1" operator="lessThan">
      <formula>$N$11-$B$50</formula>
    </cfRule>
  </conditionalFormatting>
  <conditionalFormatting sqref="R12:V12 Z12:AD12 AP12 AH12:AL12">
    <cfRule type="cellIs" dxfId="39" priority="38" stopIfTrue="1" operator="greaterThanOrEqual">
      <formula>$P$12</formula>
    </cfRule>
    <cfRule type="cellIs" dxfId="38" priority="39" stopIfTrue="1" operator="between">
      <formula>$O$12</formula>
      <formula>$P$12</formula>
    </cfRule>
    <cfRule type="cellIs" dxfId="37" priority="40" stopIfTrue="1" operator="between">
      <formula>$N$12</formula>
      <formula>$O$12</formula>
    </cfRule>
    <cfRule type="cellIs" dxfId="36" priority="41" stopIfTrue="1" operator="lessThan">
      <formula>$N$12</formula>
    </cfRule>
  </conditionalFormatting>
  <conditionalFormatting sqref="R13:V13 Z13:AD13 AH13:AL13 AP13">
    <cfRule type="cellIs" dxfId="35" priority="37" stopIfTrue="1" operator="lessThan">
      <formula>$N$13</formula>
    </cfRule>
  </conditionalFormatting>
  <conditionalFormatting sqref="R13:V13 Z13:AD13 AH13:AL13 AP13">
    <cfRule type="cellIs" dxfId="34" priority="34" stopIfTrue="1" operator="greaterThanOrEqual">
      <formula>$P$13</formula>
    </cfRule>
  </conditionalFormatting>
  <conditionalFormatting sqref="R13:V13 Z13:AD13 AH13:AL13 AP13">
    <cfRule type="cellIs" dxfId="33" priority="35" stopIfTrue="1" operator="between">
      <formula>$O$13</formula>
      <formula>$P$13</formula>
    </cfRule>
  </conditionalFormatting>
  <conditionalFormatting sqref="R13:V13 Z13:AD13 AH13:AL13 AP13">
    <cfRule type="cellIs" dxfId="32" priority="36" stopIfTrue="1" operator="between">
      <formula>$N$13</formula>
      <formula>$O$13</formula>
    </cfRule>
  </conditionalFormatting>
  <conditionalFormatting sqref="R14:V14 Z14:AD14 AP14 AH14:AL14">
    <cfRule type="cellIs" dxfId="31" priority="33" stopIfTrue="1" operator="lessThan">
      <formula>$N$14</formula>
    </cfRule>
  </conditionalFormatting>
  <conditionalFormatting sqref="R14:V14 Z14:AD14 AP14 AH14:AL14">
    <cfRule type="cellIs" dxfId="30" priority="32" stopIfTrue="1" operator="between">
      <formula>$N$14</formula>
      <formula>$O$14</formula>
    </cfRule>
  </conditionalFormatting>
  <conditionalFormatting sqref="R14:V14 Z14:AD14 AP14 AH14:AL14">
    <cfRule type="cellIs" dxfId="29" priority="31" stopIfTrue="1" operator="between">
      <formula>$O$14</formula>
      <formula>$P$14</formula>
    </cfRule>
  </conditionalFormatting>
  <conditionalFormatting sqref="R14:V14 Z14:AD14 AP14 AH14:AL14">
    <cfRule type="cellIs" dxfId="28" priority="30" stopIfTrue="1" operator="greaterThanOrEqual">
      <formula>$P$14</formula>
    </cfRule>
  </conditionalFormatting>
  <conditionalFormatting sqref="R15:V15 Z15:AD15 AH15:AL15 AP15">
    <cfRule type="cellIs" dxfId="27" priority="26" stopIfTrue="1" operator="greaterThanOrEqual">
      <formula>$P$15</formula>
    </cfRule>
    <cfRule type="cellIs" dxfId="26" priority="27" stopIfTrue="1" operator="between">
      <formula>$O$15</formula>
      <formula>$P$15</formula>
    </cfRule>
    <cfRule type="cellIs" dxfId="25" priority="28" stopIfTrue="1" operator="between">
      <formula>$N$15</formula>
      <formula>$O$15</formula>
    </cfRule>
    <cfRule type="cellIs" dxfId="24" priority="29" stopIfTrue="1" operator="lessThan">
      <formula>$N$15</formula>
    </cfRule>
  </conditionalFormatting>
  <conditionalFormatting sqref="R16:V16 Z16:AD16 AH16:AL16 AP16">
    <cfRule type="cellIs" dxfId="23" priority="22" stopIfTrue="1" operator="greaterThanOrEqual">
      <formula>$P$16</formula>
    </cfRule>
    <cfRule type="cellIs" dxfId="22" priority="23" stopIfTrue="1" operator="between">
      <formula>$O$16</formula>
      <formula>$P$16</formula>
    </cfRule>
    <cfRule type="cellIs" dxfId="21" priority="24" stopIfTrue="1" operator="between">
      <formula>$N$16</formula>
      <formula>$O$16</formula>
    </cfRule>
    <cfRule type="cellIs" dxfId="20" priority="25" stopIfTrue="1" operator="lessThan">
      <formula>$N$16</formula>
    </cfRule>
  </conditionalFormatting>
  <conditionalFormatting sqref="R17:V17 Z17:AD17 AH17:AL17 AP17">
    <cfRule type="cellIs" dxfId="19" priority="21" stopIfTrue="1" operator="lessThan">
      <formula>$N$17</formula>
    </cfRule>
  </conditionalFormatting>
  <conditionalFormatting sqref="R17:V17 Z17:AD17 AH17:AL17 AP17">
    <cfRule type="cellIs" dxfId="18" priority="20" stopIfTrue="1" operator="between">
      <formula>$N$17</formula>
      <formula>$O$17</formula>
    </cfRule>
  </conditionalFormatting>
  <conditionalFormatting sqref="R17:V17 Z17:AD17 AH17:AL17 AP17">
    <cfRule type="cellIs" dxfId="17" priority="19" stopIfTrue="1" operator="between">
      <formula>$O$17</formula>
      <formula>$P$17</formula>
    </cfRule>
  </conditionalFormatting>
  <conditionalFormatting sqref="R17:V17 Z17:AD17 AH17:AL17 AP17">
    <cfRule type="cellIs" dxfId="16" priority="18" stopIfTrue="1" operator="greaterThanOrEqual">
      <formula>$P$17</formula>
    </cfRule>
  </conditionalFormatting>
  <conditionalFormatting sqref="R18:V18 Z18:AD18 AH18:AL18 AP18">
    <cfRule type="cellIs" dxfId="15" priority="14" stopIfTrue="1" operator="greaterThanOrEqual">
      <formula>$P$18</formula>
    </cfRule>
    <cfRule type="cellIs" dxfId="14" priority="15" stopIfTrue="1" operator="between">
      <formula>$O$18</formula>
      <formula>$P$18</formula>
    </cfRule>
    <cfRule type="cellIs" dxfId="13" priority="16" stopIfTrue="1" operator="between">
      <formula>$N$18</formula>
      <formula>$O$18</formula>
    </cfRule>
    <cfRule type="cellIs" dxfId="12" priority="17" stopIfTrue="1" operator="lessThan">
      <formula>$N$18</formula>
    </cfRule>
  </conditionalFormatting>
  <conditionalFormatting sqref="R19:V19 Z19:AD19 AH19:AL19 AP19">
    <cfRule type="cellIs" dxfId="11" priority="10" stopIfTrue="1" operator="greaterThanOrEqual">
      <formula>$P$19</formula>
    </cfRule>
    <cfRule type="cellIs" dxfId="10" priority="11" stopIfTrue="1" operator="between">
      <formula>$O$19</formula>
      <formula>$P$19</formula>
    </cfRule>
    <cfRule type="cellIs" dxfId="9" priority="12" stopIfTrue="1" operator="between">
      <formula>$N$19</formula>
      <formula>$O$19</formula>
    </cfRule>
    <cfRule type="cellIs" dxfId="8" priority="13" stopIfTrue="1" operator="lessThan">
      <formula>$N$19</formula>
    </cfRule>
  </conditionalFormatting>
  <conditionalFormatting sqref="R20:V20 Z20:AD20 AH20:AL20 AP20">
    <cfRule type="cellIs" dxfId="7" priority="9" stopIfTrue="1" operator="lessThan">
      <formula>$N$20-$B$50</formula>
    </cfRule>
  </conditionalFormatting>
  <conditionalFormatting sqref="R20:V20 Z20:AD20 AH20:AL20 AP20">
    <cfRule type="cellIs" dxfId="6" priority="8" stopIfTrue="1" operator="between">
      <formula>$N$20-$B$50</formula>
      <formula>$O$20-$B$50</formula>
    </cfRule>
  </conditionalFormatting>
  <conditionalFormatting sqref="R20:V20 Z20:AD20 AH20:AL20 AP20">
    <cfRule type="cellIs" dxfId="5" priority="7" stopIfTrue="1" operator="between">
      <formula>$O$20-$B$50</formula>
      <formula>$P$20-$B$50</formula>
    </cfRule>
  </conditionalFormatting>
  <conditionalFormatting sqref="R20:V20 Z20:AD20 AH20:AL20 AP20">
    <cfRule type="cellIs" dxfId="4" priority="6" stopIfTrue="1" operator="greaterThanOrEqual">
      <formula>$P$20-$B$50</formula>
    </cfRule>
  </conditionalFormatting>
  <conditionalFormatting sqref="R9:V20 Z9:AD20 AH9:AL20 AP9:AP20">
    <cfRule type="containsBlanks" priority="5" stopIfTrue="1">
      <formula>LEN(TRIM(R9))=0</formula>
    </cfRule>
  </conditionalFormatting>
  <conditionalFormatting sqref="AU23">
    <cfRule type="cellIs" dxfId="3" priority="1" stopIfTrue="1" operator="lessThan">
      <formula>2100</formula>
    </cfRule>
    <cfRule type="cellIs" dxfId="2" priority="2" stopIfTrue="1" operator="between">
      <formula>2100</formula>
      <formula>2399</formula>
    </cfRule>
    <cfRule type="cellIs" dxfId="1" priority="3" stopIfTrue="1" operator="between">
      <formula>2400</formula>
      <formula>2699</formula>
    </cfRule>
    <cfRule type="cellIs" dxfId="0" priority="4" stopIfTrue="1" operator="greaterThanOrEqual">
      <formula>2700</formula>
    </cfRule>
  </conditionalFormatting>
  <pageMargins left="0.25" right="0.25" top="0.75" bottom="0.75" header="0.3" footer="0.3"/>
  <pageSetup paperSize="9" scale="46" orientation="landscape" r:id="rId1"/>
  <headerFooter alignWithMargins="0">
    <oddHeader>&amp;C&amp;F</oddHeader>
    <oddFooter>&amp;L&amp;Z&amp;F
&amp;A&amp;C&amp;P / &amp;N&amp;R&amp;D -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Q13"/>
  <sheetViews>
    <sheetView topLeftCell="B1" workbookViewId="0">
      <selection activeCell="F9" sqref="F9"/>
    </sheetView>
  </sheetViews>
  <sheetFormatPr baseColWidth="10" defaultRowHeight="15"/>
  <sheetData>
    <row r="1" spans="2:17" ht="15" customHeight="1">
      <c r="B1" s="367" t="s">
        <v>68</v>
      </c>
      <c r="C1" s="368"/>
      <c r="D1" s="368"/>
      <c r="E1" s="368"/>
      <c r="F1" s="369"/>
    </row>
    <row r="2" spans="2:17" ht="15" customHeight="1">
      <c r="B2" s="370"/>
      <c r="C2" s="371"/>
      <c r="D2" s="371"/>
      <c r="E2" s="371"/>
      <c r="F2" s="372"/>
    </row>
    <row r="3" spans="2:17">
      <c r="B3" s="370"/>
      <c r="C3" s="371"/>
      <c r="D3" s="371"/>
      <c r="E3" s="371"/>
      <c r="F3" s="372"/>
    </row>
    <row r="4" spans="2:17" ht="15.75" thickBot="1">
      <c r="B4" s="373"/>
      <c r="C4" s="374"/>
      <c r="D4" s="374"/>
      <c r="E4" s="374"/>
      <c r="F4" s="375"/>
    </row>
    <row r="7" spans="2:17" ht="15.75" thickBot="1">
      <c r="D7" s="376"/>
      <c r="E7" s="376"/>
    </row>
    <row r="8" spans="2:17" ht="15.75" thickBot="1">
      <c r="D8" s="378" t="s">
        <v>80</v>
      </c>
      <c r="E8" s="379"/>
      <c r="F8" s="272" t="s">
        <v>23</v>
      </c>
      <c r="G8" s="272" t="s">
        <v>73</v>
      </c>
      <c r="H8" s="272" t="s">
        <v>25</v>
      </c>
      <c r="I8" s="272" t="s">
        <v>26</v>
      </c>
      <c r="J8" s="272" t="s">
        <v>29</v>
      </c>
      <c r="K8" s="272" t="s">
        <v>30</v>
      </c>
      <c r="L8" s="272" t="s">
        <v>31</v>
      </c>
      <c r="M8" s="272" t="s">
        <v>32</v>
      </c>
      <c r="N8" s="272" t="s">
        <v>74</v>
      </c>
      <c r="O8" s="272" t="s">
        <v>75</v>
      </c>
      <c r="P8" s="272" t="s">
        <v>76</v>
      </c>
      <c r="Q8" s="272" t="s">
        <v>77</v>
      </c>
    </row>
    <row r="9" spans="2:17">
      <c r="D9" s="377" t="s">
        <v>69</v>
      </c>
      <c r="E9" s="377"/>
      <c r="F9" s="288"/>
      <c r="G9" s="288"/>
      <c r="H9" s="288" t="str">
        <f>IF(COUNTA('2017 TS'!Q9:T9,'2017 TS'!Y9:AB9,'2017 TS'!AG9:AJ9)=3,'2017 TS'!AO9,"")</f>
        <v/>
      </c>
      <c r="I9" s="288" t="str">
        <f>IF(COUNTA('2017 TS'!Q9:T9,'2017 TS'!Y9:AB9,'2017 TS'!AG9:AJ9)=4,'2017 TS'!AO9,"")</f>
        <v/>
      </c>
      <c r="J9" s="288" t="str">
        <f>IF(COUNTA('2017 TS'!Q9:T9,'2017 TS'!Y9:AB9,'2017 TS'!AG9:AJ9)=5,'2017 TS'!AO9,"")</f>
        <v/>
      </c>
      <c r="K9" s="288" t="str">
        <f>IF(COUNTA('2017 TS'!Q9:T9,'2017 TS'!Y9:AB9,'2017 TS'!AG9:AJ9)=6,'2017 TS'!AO9,"")</f>
        <v/>
      </c>
      <c r="L9" s="288" t="str">
        <f>IF(COUNTA('2017 TS'!Q9:T9,'2017 TS'!Y9:AB9,'2017 TS'!AG9:AJ9)=7,'2017 TS'!AO9,"")</f>
        <v/>
      </c>
      <c r="M9" s="288" t="str">
        <f>IF(COUNTA('2017 TS'!Q9:T9,'2017 TS'!Y9:AB9,'2017 TS'!AG9:AJ9)=8,'2017 TS'!AO9,"")</f>
        <v/>
      </c>
      <c r="N9" s="288" t="str">
        <f>IF(COUNTA('2017 TS'!Q9:T9,'2017 TS'!Y9:AB9,'2017 TS'!AG9:AJ9)=9,'2017 TS'!AO9,"")</f>
        <v/>
      </c>
      <c r="O9" s="288" t="str">
        <f>IF(COUNTA('2017 TS'!Q9:T9,'2017 TS'!Y9:AB9,'2017 TS'!AG9:AJ9)=10,'2017 TS'!AO9,"")</f>
        <v/>
      </c>
      <c r="P9" s="288" t="str">
        <f>IF(COUNTA('2017 TS'!Q9:T9,'2017 TS'!Y9:AB9,'2017 TS'!AG9:AJ9)=11,'2017 TS'!AO9,"")</f>
        <v/>
      </c>
      <c r="Q9" s="288" t="str">
        <f>IF(COUNTA('2017 TS'!Q9:T9,'2017 TS'!Y9:AB9,'2017 TS'!AG9:AJ9)=12,'2017 TS'!AO9,"")</f>
        <v/>
      </c>
    </row>
    <row r="10" spans="2:17">
      <c r="D10" s="366" t="s">
        <v>70</v>
      </c>
      <c r="E10" s="366"/>
      <c r="F10" s="288"/>
      <c r="G10" s="288"/>
      <c r="H10" s="288"/>
      <c r="I10" s="288"/>
      <c r="J10" s="288"/>
      <c r="K10" s="288"/>
      <c r="L10" s="288"/>
      <c r="M10" s="288"/>
      <c r="N10" s="288"/>
      <c r="O10" s="288"/>
      <c r="P10" s="288"/>
      <c r="Q10" s="288"/>
    </row>
    <row r="11" spans="2:17">
      <c r="D11" s="366" t="s">
        <v>71</v>
      </c>
      <c r="E11" s="366"/>
      <c r="F11" s="288"/>
      <c r="G11" s="288"/>
      <c r="H11" s="288"/>
      <c r="I11" s="288"/>
      <c r="J11" s="288"/>
      <c r="K11" s="288"/>
      <c r="L11" s="288"/>
      <c r="M11" s="288"/>
      <c r="N11" s="288"/>
      <c r="O11" s="288"/>
      <c r="P11" s="288"/>
      <c r="Q11" s="288"/>
    </row>
    <row r="12" spans="2:17">
      <c r="D12" s="366" t="s">
        <v>72</v>
      </c>
      <c r="E12" s="366"/>
      <c r="F12" s="288"/>
      <c r="G12" s="288"/>
      <c r="H12" s="288"/>
      <c r="I12" s="288"/>
      <c r="J12" s="288"/>
      <c r="K12" s="288"/>
      <c r="L12" s="288"/>
      <c r="M12" s="288"/>
      <c r="N12" s="288"/>
      <c r="O12" s="288"/>
      <c r="P12" s="288"/>
      <c r="Q12" s="288"/>
    </row>
    <row r="13" spans="2:17">
      <c r="D13" s="271"/>
      <c r="E13" s="271"/>
    </row>
  </sheetData>
  <mergeCells count="7">
    <mergeCell ref="D12:E12"/>
    <mergeCell ref="B1:F4"/>
    <mergeCell ref="D7:E7"/>
    <mergeCell ref="D9:E9"/>
    <mergeCell ref="D10:E10"/>
    <mergeCell ref="D11:E11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2017 TS</vt:lpstr>
      <vt:lpstr>2017 BN</vt:lpstr>
      <vt:lpstr>2017 TH</vt:lpstr>
      <vt:lpstr>2017 NL</vt:lpstr>
      <vt:lpstr>Courbe évolution cumul</vt:lpstr>
      <vt:lpstr>'2017 BN'!Zone_d_impression</vt:lpstr>
      <vt:lpstr>'2017 NL'!Zone_d_impression</vt:lpstr>
      <vt:lpstr>'2017 TH'!Zone_d_impression</vt:lpstr>
      <vt:lpstr>'2017 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2017-02-27T16:52:04Z</dcterms:modified>
</cp:coreProperties>
</file>