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efdeService\Desktop\"/>
    </mc:Choice>
  </mc:AlternateContent>
  <bookViews>
    <workbookView xWindow="0" yWindow="0" windowWidth="28800" windowHeight="12435" activeTab="3"/>
  </bookViews>
  <sheets>
    <sheet name="Accueil" sheetId="2" r:id="rId1"/>
    <sheet name="Personnel" sheetId="3" r:id="rId2"/>
    <sheet name="Matrice" sheetId="4" r:id="rId3"/>
    <sheet name="1ER MOIS" sheetId="5" r:id="rId4"/>
  </sheets>
  <externalReferences>
    <externalReference r:id="rId5"/>
  </externalReferences>
  <definedNames>
    <definedName name="anneeclass">Accueil!$F$4</definedName>
    <definedName name="ct1_acquis">Personnel!$K$4:$K$25</definedName>
    <definedName name="ct1_pris">Personnel!$L$4:$L$25</definedName>
    <definedName name="ct2_acquis">Personnel!$O$4:$O$25</definedName>
    <definedName name="ct2_pris">Personnel!$P$4:$P$25</definedName>
    <definedName name="ct3_acquis">Personnel!$S$4:$S$25</definedName>
    <definedName name="ct3_pris">Personnel!$T$4:$T$25</definedName>
    <definedName name="DATE_DEB">'1ER MOIS'!$A$1</definedName>
    <definedName name="datedebutcycle">Matrice!$E$4</definedName>
    <definedName name="debut_am">Accueil!$H$8:$H$19</definedName>
    <definedName name="debut_matin">Accueil!$F$8:$F$19</definedName>
    <definedName name="debut_nuit">Accueil!$J$8:$J$19</definedName>
    <definedName name="droit_acquisn">Personnel!$H$4:$H$25</definedName>
    <definedName name="etp">Personnel!$D$4:$D$25</definedName>
    <definedName name="fin_am">Accueil!$I$8:$I$19</definedName>
    <definedName name="fin_matin">Accueil!$G$8:$G$19</definedName>
    <definedName name="fin_nuit">Accueil!$K$8:$K$19</definedName>
    <definedName name="joursferr">Accueil!$N$8:$N$19</definedName>
    <definedName name="mat_10">Matrice!$C$8:$I$17</definedName>
    <definedName name="mat_11">Matrice!$C$8:$I$18</definedName>
    <definedName name="mat_12">Matrice!$C$8:$I$19</definedName>
    <definedName name="mat_13">Matrice!$C$8:$I$20</definedName>
    <definedName name="mat_2">Matrice!$C$8:$I$9</definedName>
    <definedName name="mat_3">Matrice!$C$8:$I$10</definedName>
    <definedName name="mat_4">Matrice!$C$8:$I$11</definedName>
    <definedName name="mat_5">Matrice!$C$8:$I$12</definedName>
    <definedName name="mat_6">Matrice!$C$8:$I$13</definedName>
    <definedName name="mat_7">Matrice!$C$8:$I$14</definedName>
    <definedName name="mat_8">Matrice!$C$8:$I$15</definedName>
    <definedName name="mat_9">Matrice!$C$8:$I$16</definedName>
    <definedName name="matrice">[1]Matrice!$D$7:$J$13</definedName>
    <definedName name="nbre_roul">Matrice!$E$2</definedName>
    <definedName name="pris_congen">Personnel!$I$4:$I$25</definedName>
    <definedName name="val_mat">Matrice!$G$2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6" i="5" l="1"/>
  <c r="B27" i="5"/>
  <c r="B28" i="5"/>
  <c r="B29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22" i="5"/>
  <c r="B23" i="5"/>
  <c r="B24" i="5"/>
  <c r="B25" i="5"/>
  <c r="B8" i="5"/>
  <c r="A1" i="5"/>
  <c r="G2" i="4"/>
  <c r="C2" i="5" l="1"/>
  <c r="B6" i="5"/>
  <c r="U5" i="3"/>
  <c r="U6" i="3"/>
  <c r="U7" i="3"/>
  <c r="U8" i="3"/>
  <c r="U9" i="3"/>
  <c r="U10" i="3"/>
  <c r="U11" i="3"/>
  <c r="U12" i="3"/>
  <c r="U13" i="3"/>
  <c r="U14" i="3"/>
  <c r="U15" i="3"/>
  <c r="U16" i="3"/>
  <c r="U17" i="3"/>
  <c r="U18" i="3"/>
  <c r="U19" i="3"/>
  <c r="U20" i="3"/>
  <c r="U21" i="3"/>
  <c r="U22" i="3"/>
  <c r="U23" i="3"/>
  <c r="U24" i="3"/>
  <c r="U25" i="3"/>
  <c r="U4" i="3"/>
  <c r="Q5" i="3"/>
  <c r="Q6" i="3"/>
  <c r="Q7" i="3"/>
  <c r="Q8" i="3"/>
  <c r="Q9" i="3"/>
  <c r="Q10" i="3"/>
  <c r="Q11" i="3"/>
  <c r="Q12" i="3"/>
  <c r="Q13" i="3"/>
  <c r="Q14" i="3"/>
  <c r="Q15" i="3"/>
  <c r="Q16" i="3"/>
  <c r="Q17" i="3"/>
  <c r="Q18" i="3"/>
  <c r="Q19" i="3"/>
  <c r="Q20" i="3"/>
  <c r="Q21" i="3"/>
  <c r="Q22" i="3"/>
  <c r="Q23" i="3"/>
  <c r="Q24" i="3"/>
  <c r="Q25" i="3"/>
  <c r="Q4" i="3"/>
  <c r="M5" i="3"/>
  <c r="M6" i="3"/>
  <c r="M7" i="3"/>
  <c r="M8" i="3"/>
  <c r="M9" i="3"/>
  <c r="M10" i="3"/>
  <c r="M11" i="3"/>
  <c r="M12" i="3"/>
  <c r="M13" i="3"/>
  <c r="M14" i="3"/>
  <c r="M15" i="3"/>
  <c r="M16" i="3"/>
  <c r="M17" i="3"/>
  <c r="M18" i="3"/>
  <c r="M19" i="3"/>
  <c r="M20" i="3"/>
  <c r="M21" i="3"/>
  <c r="M22" i="3"/>
  <c r="M23" i="3"/>
  <c r="M24" i="3"/>
  <c r="M25" i="3"/>
  <c r="M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4" i="3"/>
  <c r="E1" i="3"/>
  <c r="D1" i="3"/>
  <c r="N7" i="2"/>
  <c r="L8" i="2"/>
  <c r="L9" i="2"/>
  <c r="L10" i="2"/>
  <c r="L11" i="2"/>
  <c r="L12" i="2"/>
  <c r="L13" i="2"/>
  <c r="L14" i="2"/>
  <c r="L15" i="2"/>
  <c r="L16" i="2"/>
  <c r="L17" i="2"/>
  <c r="L18" i="2"/>
  <c r="L19" i="2"/>
  <c r="Q12" i="2"/>
  <c r="N19" i="2"/>
  <c r="Q17" i="2"/>
  <c r="Q15" i="2"/>
  <c r="N12" i="2"/>
  <c r="Q11" i="2"/>
  <c r="Q9" i="2"/>
  <c r="Q13" i="2" s="1"/>
  <c r="Q8" i="2"/>
  <c r="C6" i="5" l="1"/>
  <c r="C4" i="5" s="1"/>
  <c r="Q18" i="2"/>
  <c r="N17" i="2"/>
  <c r="N9" i="2"/>
  <c r="N14" i="2" s="1"/>
  <c r="N18" i="2"/>
  <c r="Q10" i="2"/>
  <c r="Q14" i="2"/>
  <c r="Q16" i="2"/>
  <c r="Q19" i="2"/>
  <c r="Q7" i="2"/>
  <c r="N8" i="2"/>
  <c r="N11" i="2"/>
  <c r="N16" i="2"/>
  <c r="N15" i="2"/>
  <c r="C9" i="5" l="1"/>
  <c r="C13" i="5"/>
  <c r="C12" i="5"/>
  <c r="C8" i="5"/>
  <c r="C11" i="5"/>
  <c r="C10" i="5"/>
  <c r="D6" i="5"/>
  <c r="D4" i="5" s="1"/>
  <c r="C5" i="5"/>
  <c r="C7" i="5"/>
  <c r="N13" i="2"/>
  <c r="C3" i="5" s="1"/>
  <c r="N10" i="2"/>
  <c r="D10" i="5" l="1"/>
  <c r="D9" i="5"/>
  <c r="D13" i="5"/>
  <c r="D12" i="5"/>
  <c r="D8" i="5"/>
  <c r="D11" i="5"/>
  <c r="D3" i="5"/>
  <c r="E6" i="5"/>
  <c r="D5" i="5"/>
  <c r="D7" i="5"/>
  <c r="E3" i="5" l="1"/>
  <c r="E4" i="5"/>
  <c r="E5" i="5"/>
  <c r="E7" i="5"/>
  <c r="F6" i="5"/>
  <c r="E11" i="5" l="1"/>
  <c r="E8" i="5"/>
  <c r="E10" i="5"/>
  <c r="E9" i="5"/>
  <c r="E13" i="5"/>
  <c r="E12" i="5"/>
  <c r="F3" i="5"/>
  <c r="F4" i="5"/>
  <c r="F7" i="5"/>
  <c r="G6" i="5"/>
  <c r="F5" i="5"/>
  <c r="F12" i="5" l="1"/>
  <c r="F11" i="5"/>
  <c r="F10" i="5"/>
  <c r="F9" i="5"/>
  <c r="F13" i="5"/>
  <c r="F8" i="5"/>
  <c r="G3" i="5"/>
  <c r="G4" i="5"/>
  <c r="H6" i="5"/>
  <c r="G5" i="5"/>
  <c r="G7" i="5"/>
  <c r="G9" i="5" l="1"/>
  <c r="G13" i="5"/>
  <c r="G12" i="5"/>
  <c r="G11" i="5"/>
  <c r="G8" i="5"/>
  <c r="G10" i="5"/>
  <c r="H3" i="5"/>
  <c r="H4" i="5"/>
  <c r="I6" i="5"/>
  <c r="H5" i="5"/>
  <c r="H7" i="5"/>
  <c r="H10" i="5" l="1"/>
  <c r="H9" i="5"/>
  <c r="H13" i="5"/>
  <c r="H12" i="5"/>
  <c r="H11" i="5"/>
  <c r="H8" i="5"/>
  <c r="I3" i="5"/>
  <c r="I4" i="5"/>
  <c r="I5" i="5"/>
  <c r="I7" i="5"/>
  <c r="J6" i="5"/>
  <c r="I11" i="5" l="1"/>
  <c r="I8" i="5"/>
  <c r="I10" i="5"/>
  <c r="I13" i="5"/>
  <c r="I12" i="5"/>
  <c r="I9" i="5"/>
  <c r="J3" i="5"/>
  <c r="J4" i="5"/>
  <c r="J7" i="5"/>
  <c r="K6" i="5"/>
  <c r="J5" i="5"/>
  <c r="J12" i="5" l="1"/>
  <c r="J11" i="5"/>
  <c r="J13" i="5"/>
  <c r="J10" i="5"/>
  <c r="J8" i="5"/>
  <c r="J9" i="5"/>
  <c r="K3" i="5"/>
  <c r="K4" i="5"/>
  <c r="K7" i="5"/>
  <c r="L6" i="5"/>
  <c r="K5" i="5"/>
  <c r="K9" i="5" l="1"/>
  <c r="K13" i="5"/>
  <c r="K12" i="5"/>
  <c r="K11" i="5"/>
  <c r="K10" i="5"/>
  <c r="K8" i="5"/>
  <c r="L3" i="5"/>
  <c r="L4" i="5"/>
  <c r="M6" i="5"/>
  <c r="L5" i="5"/>
  <c r="L7" i="5"/>
  <c r="L10" i="5" l="1"/>
  <c r="L9" i="5"/>
  <c r="L13" i="5"/>
  <c r="L8" i="5"/>
  <c r="L12" i="5"/>
  <c r="L11" i="5"/>
  <c r="M3" i="5"/>
  <c r="M4" i="5"/>
  <c r="M5" i="5"/>
  <c r="M7" i="5"/>
  <c r="N6" i="5"/>
  <c r="M11" i="5" l="1"/>
  <c r="M8" i="5"/>
  <c r="M10" i="5"/>
  <c r="M9" i="5"/>
  <c r="M13" i="5"/>
  <c r="M12" i="5"/>
  <c r="N3" i="5"/>
  <c r="N4" i="5"/>
  <c r="N7" i="5"/>
  <c r="O6" i="5"/>
  <c r="N5" i="5"/>
  <c r="N12" i="5" l="1"/>
  <c r="N11" i="5"/>
  <c r="N10" i="5"/>
  <c r="N9" i="5"/>
  <c r="N8" i="5"/>
  <c r="N13" i="5"/>
  <c r="O3" i="5"/>
  <c r="O4" i="5"/>
  <c r="P6" i="5"/>
  <c r="O7" i="5"/>
  <c r="O5" i="5"/>
  <c r="O9" i="5" l="1"/>
  <c r="O13" i="5"/>
  <c r="O12" i="5"/>
  <c r="O11" i="5"/>
  <c r="O10" i="5"/>
  <c r="O8" i="5"/>
  <c r="P3" i="5"/>
  <c r="P4" i="5"/>
  <c r="Q6" i="5"/>
  <c r="P5" i="5"/>
  <c r="P7" i="5"/>
  <c r="P10" i="5" l="1"/>
  <c r="P9" i="5"/>
  <c r="P13" i="5"/>
  <c r="P12" i="5"/>
  <c r="P11" i="5"/>
  <c r="P8" i="5"/>
  <c r="Q3" i="5"/>
  <c r="Q4" i="5"/>
  <c r="Q5" i="5"/>
  <c r="Q7" i="5"/>
  <c r="R6" i="5"/>
  <c r="Q11" i="5" l="1"/>
  <c r="Q8" i="5"/>
  <c r="Q10" i="5"/>
  <c r="Q13" i="5"/>
  <c r="Q12" i="5"/>
  <c r="Q9" i="5"/>
  <c r="R3" i="5"/>
  <c r="R4" i="5"/>
  <c r="R7" i="5"/>
  <c r="S6" i="5"/>
  <c r="R5" i="5"/>
  <c r="R12" i="5" l="1"/>
  <c r="R11" i="5"/>
  <c r="R8" i="5"/>
  <c r="R13" i="5"/>
  <c r="R10" i="5"/>
  <c r="R9" i="5"/>
  <c r="S3" i="5"/>
  <c r="S4" i="5"/>
  <c r="S7" i="5"/>
  <c r="T6" i="5"/>
  <c r="S5" i="5"/>
  <c r="S9" i="5" l="1"/>
  <c r="S13" i="5"/>
  <c r="S12" i="5"/>
  <c r="S8" i="5"/>
  <c r="S11" i="5"/>
  <c r="S10" i="5"/>
  <c r="T3" i="5"/>
  <c r="T4" i="5"/>
  <c r="U6" i="5"/>
  <c r="T5" i="5"/>
  <c r="T7" i="5"/>
  <c r="T10" i="5" l="1"/>
  <c r="T9" i="5"/>
  <c r="T13" i="5"/>
  <c r="T12" i="5"/>
  <c r="T8" i="5"/>
  <c r="T11" i="5"/>
  <c r="U3" i="5"/>
  <c r="U4" i="5"/>
  <c r="U5" i="5"/>
  <c r="U7" i="5"/>
  <c r="V6" i="5"/>
  <c r="U11" i="5" l="1"/>
  <c r="U8" i="5"/>
  <c r="U10" i="5"/>
  <c r="U9" i="5"/>
  <c r="U13" i="5"/>
  <c r="U12" i="5"/>
  <c r="V3" i="5"/>
  <c r="V4" i="5"/>
  <c r="V7" i="5"/>
  <c r="W6" i="5"/>
  <c r="V5" i="5"/>
  <c r="V12" i="5" l="1"/>
  <c r="V11" i="5"/>
  <c r="V10" i="5"/>
  <c r="V9" i="5"/>
  <c r="V13" i="5"/>
  <c r="V8" i="5"/>
  <c r="W3" i="5"/>
  <c r="W4" i="5"/>
  <c r="X6" i="5"/>
  <c r="W7" i="5"/>
  <c r="W5" i="5"/>
  <c r="W9" i="5" l="1"/>
  <c r="W13" i="5"/>
  <c r="W12" i="5"/>
  <c r="W11" i="5"/>
  <c r="W8" i="5"/>
  <c r="W10" i="5"/>
  <c r="X3" i="5"/>
  <c r="X4" i="5"/>
  <c r="Y6" i="5"/>
  <c r="X5" i="5"/>
  <c r="X7" i="5"/>
  <c r="X10" i="5" l="1"/>
  <c r="X9" i="5"/>
  <c r="X13" i="5"/>
  <c r="X12" i="5"/>
  <c r="X11" i="5"/>
  <c r="X8" i="5"/>
  <c r="Y3" i="5"/>
  <c r="Y4" i="5"/>
  <c r="Y5" i="5"/>
  <c r="Y7" i="5"/>
  <c r="Z6" i="5"/>
  <c r="Y11" i="5" l="1"/>
  <c r="Y8" i="5"/>
  <c r="Y10" i="5"/>
  <c r="Y13" i="5"/>
  <c r="Y12" i="5"/>
  <c r="Y9" i="5"/>
  <c r="Z3" i="5"/>
  <c r="Z4" i="5"/>
  <c r="Z7" i="5"/>
  <c r="AA6" i="5"/>
  <c r="Z5" i="5"/>
  <c r="Z12" i="5" l="1"/>
  <c r="Z11" i="5"/>
  <c r="Z13" i="5"/>
  <c r="Z10" i="5"/>
  <c r="Z8" i="5"/>
  <c r="Z9" i="5"/>
  <c r="AA3" i="5"/>
  <c r="AA4" i="5"/>
  <c r="AA7" i="5"/>
  <c r="AB6" i="5"/>
  <c r="AA5" i="5"/>
  <c r="AA9" i="5" l="1"/>
  <c r="AA13" i="5"/>
  <c r="AA12" i="5"/>
  <c r="AA11" i="5"/>
  <c r="AA10" i="5"/>
  <c r="AA8" i="5"/>
  <c r="AB3" i="5"/>
  <c r="AB4" i="5"/>
  <c r="AC6" i="5"/>
  <c r="AB5" i="5"/>
  <c r="AB7" i="5"/>
  <c r="AB10" i="5" l="1"/>
  <c r="AB9" i="5"/>
  <c r="AB13" i="5"/>
  <c r="AB8" i="5"/>
  <c r="AB12" i="5"/>
  <c r="AB11" i="5"/>
  <c r="AC3" i="5"/>
  <c r="AC4" i="5"/>
  <c r="AC5" i="5"/>
  <c r="AC7" i="5"/>
  <c r="AD6" i="5"/>
  <c r="AC11" i="5" l="1"/>
  <c r="AC8" i="5"/>
  <c r="AC10" i="5"/>
  <c r="AC9" i="5"/>
  <c r="AC13" i="5"/>
  <c r="AC12" i="5"/>
  <c r="AD3" i="5"/>
  <c r="AD4" i="5"/>
  <c r="AD7" i="5"/>
  <c r="AE6" i="5"/>
  <c r="AD5" i="5"/>
  <c r="AD12" i="5" l="1"/>
  <c r="AD11" i="5"/>
  <c r="AD10" i="5"/>
  <c r="AD9" i="5"/>
  <c r="AD8" i="5"/>
  <c r="AD13" i="5"/>
  <c r="AE3" i="5"/>
  <c r="AE4" i="5"/>
  <c r="AF6" i="5"/>
  <c r="AE7" i="5"/>
  <c r="AE5" i="5"/>
  <c r="AE9" i="5" l="1"/>
  <c r="AE13" i="5"/>
  <c r="AE12" i="5"/>
  <c r="AE11" i="5"/>
  <c r="AE10" i="5"/>
  <c r="AE8" i="5"/>
  <c r="AF3" i="5"/>
  <c r="AF4" i="5"/>
  <c r="AG6" i="5"/>
  <c r="AF5" i="5"/>
  <c r="AF7" i="5"/>
  <c r="AF10" i="5" l="1"/>
  <c r="AF9" i="5"/>
  <c r="AF12" i="5"/>
  <c r="AF13" i="5"/>
  <c r="AF11" i="5"/>
  <c r="AF8" i="5"/>
  <c r="AG3" i="5"/>
  <c r="AG4" i="5"/>
  <c r="AG5" i="5"/>
  <c r="AG7" i="5"/>
  <c r="AG11" i="5" l="1"/>
  <c r="AG8" i="5"/>
  <c r="AG10" i="5"/>
  <c r="AG12" i="5"/>
  <c r="AG13" i="5"/>
  <c r="AG9" i="5"/>
  <c r="I22" i="3" l="1"/>
  <c r="I14" i="3"/>
  <c r="I17" i="3"/>
  <c r="I11" i="3"/>
  <c r="I21" i="3"/>
  <c r="I8" i="3"/>
  <c r="I7" i="3"/>
  <c r="I20" i="3"/>
  <c r="I9" i="3"/>
  <c r="I16" i="3"/>
  <c r="I15" i="3"/>
  <c r="I13" i="3"/>
  <c r="I6" i="3"/>
  <c r="I25" i="3"/>
  <c r="I4" i="3"/>
  <c r="I12" i="3"/>
  <c r="I23" i="3"/>
  <c r="I19" i="3"/>
  <c r="I18" i="3"/>
  <c r="I10" i="3"/>
  <c r="I24" i="3"/>
  <c r="I5" i="3"/>
</calcChain>
</file>

<file path=xl/sharedStrings.xml><?xml version="1.0" encoding="utf-8"?>
<sst xmlns="http://schemas.openxmlformats.org/spreadsheetml/2006/main" count="209" uniqueCount="126">
  <si>
    <t>Années :</t>
  </si>
  <si>
    <t>Groupe :</t>
  </si>
  <si>
    <t>CODES</t>
  </si>
  <si>
    <t>LIBELLES</t>
  </si>
  <si>
    <t>SIGLES</t>
  </si>
  <si>
    <t>DEBUT</t>
  </si>
  <si>
    <t>FIN</t>
  </si>
  <si>
    <t>VALEUR</t>
  </si>
  <si>
    <t>FERIES</t>
  </si>
  <si>
    <t>L</t>
  </si>
  <si>
    <t>LEVER</t>
  </si>
  <si>
    <t>NOUVEL AN</t>
  </si>
  <si>
    <t>M</t>
  </si>
  <si>
    <t>MATIN</t>
  </si>
  <si>
    <t>DIMANCHE Pâques</t>
  </si>
  <si>
    <t>J</t>
  </si>
  <si>
    <t>JOURNEE</t>
  </si>
  <si>
    <t>LUNDI Pâques</t>
  </si>
  <si>
    <t>16S</t>
  </si>
  <si>
    <t>SOIREE</t>
  </si>
  <si>
    <t>1ier  MAI</t>
  </si>
  <si>
    <t>S</t>
  </si>
  <si>
    <t xml:space="preserve">SOIR </t>
  </si>
  <si>
    <t>HUIT MAI</t>
  </si>
  <si>
    <t>R</t>
  </si>
  <si>
    <t>REUNION</t>
  </si>
  <si>
    <t>ASCENSION</t>
  </si>
  <si>
    <t>MR</t>
  </si>
  <si>
    <t>MATIN+REUNION</t>
  </si>
  <si>
    <t>PENTECOTE</t>
  </si>
  <si>
    <t>RS</t>
  </si>
  <si>
    <t>REUNION+SOIR</t>
  </si>
  <si>
    <t>14 JUILLET</t>
  </si>
  <si>
    <t>WM</t>
  </si>
  <si>
    <t>WEEKEND MATIN</t>
  </si>
  <si>
    <t>15 AOUT</t>
  </si>
  <si>
    <t>WJ</t>
  </si>
  <si>
    <t>WEEKEND JOURNEE</t>
  </si>
  <si>
    <t>1ier NOVEMBRE</t>
  </si>
  <si>
    <t>WS</t>
  </si>
  <si>
    <t>WEEKEND SOIR</t>
  </si>
  <si>
    <t>11 NOVEMBRE</t>
  </si>
  <si>
    <t>N</t>
  </si>
  <si>
    <t xml:space="preserve">NUIT   </t>
  </si>
  <si>
    <t>NOEL</t>
  </si>
  <si>
    <t>NE</t>
  </si>
  <si>
    <t>NUIT EUROPEENNE</t>
  </si>
  <si>
    <t>RH</t>
  </si>
  <si>
    <t>REPOS HEBDOMADAIRE</t>
  </si>
  <si>
    <t>CA</t>
  </si>
  <si>
    <t>CONGE ANNUEL</t>
  </si>
  <si>
    <t>CT</t>
  </si>
  <si>
    <t>CONGE TRIMESTRIEL</t>
  </si>
  <si>
    <t>F</t>
  </si>
  <si>
    <t>FORMATION</t>
  </si>
  <si>
    <t>AT</t>
  </si>
  <si>
    <t>ARRET TRAVAIL</t>
  </si>
  <si>
    <t>Matin</t>
  </si>
  <si>
    <t>Après midi</t>
  </si>
  <si>
    <t>Nuit</t>
  </si>
  <si>
    <t>Génération des fériés automatisés</t>
  </si>
  <si>
    <t>Début</t>
  </si>
  <si>
    <t>Fin</t>
  </si>
  <si>
    <t>Cycle</t>
  </si>
  <si>
    <t>CONGES ANNUELS N-1</t>
  </si>
  <si>
    <t>CONGES TRIMESTRIEL</t>
  </si>
  <si>
    <t>CONGES TRIMESTRIELS</t>
  </si>
  <si>
    <t>CONGES ANNUELS N</t>
  </si>
  <si>
    <t>NOMS</t>
  </si>
  <si>
    <t>PRENOMS</t>
  </si>
  <si>
    <t>ETP</t>
  </si>
  <si>
    <t>Val J</t>
  </si>
  <si>
    <t>ACQUIS</t>
  </si>
  <si>
    <t>PRIS</t>
  </si>
  <si>
    <t>SOLDE</t>
  </si>
  <si>
    <t>Années</t>
  </si>
  <si>
    <t>LUNDI</t>
  </si>
  <si>
    <t>MARDI</t>
  </si>
  <si>
    <t>MERCREDI</t>
  </si>
  <si>
    <t>JEUDI</t>
  </si>
  <si>
    <t>VENDREDI</t>
  </si>
  <si>
    <t>SAMEDI</t>
  </si>
  <si>
    <t>DIMANCHE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</si>
  <si>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</si>
  <si>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</si>
  <si>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</si>
  <si>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</si>
  <si>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</si>
  <si>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</si>
  <si>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</si>
  <si>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</si>
  <si>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</si>
  <si>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</si>
  <si>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</si>
  <si>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</si>
  <si>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</si>
  <si>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Indiquer nombre de semaines du roulement</t>
  </si>
  <si>
    <t>Indiquer le n° du mois du début du cycle</t>
  </si>
  <si>
    <t>Renseigner la matrice</t>
  </si>
  <si>
    <t>fériés</t>
  </si>
  <si>
    <t>semaine</t>
  </si>
  <si>
    <t>jjour</t>
  </si>
  <si>
    <t>Noms</t>
  </si>
  <si>
    <t xml:space="preserve">Indiquer la date du début du cyle (xx/xx/xxxx) </t>
  </si>
  <si>
    <t>Si nbre_roul =2 alors mat_2</t>
  </si>
  <si>
    <t>Si nbre_roul 3= alors mat_3</t>
  </si>
  <si>
    <t>Si nbre_roul =4 alors mat_4</t>
  </si>
  <si>
    <t>etc.</t>
  </si>
  <si>
    <t>x</t>
  </si>
  <si>
    <t>BERNARD</t>
  </si>
  <si>
    <t>YVON</t>
  </si>
  <si>
    <t>MARCEL</t>
  </si>
  <si>
    <t>BEA</t>
  </si>
  <si>
    <t>PAULETTE</t>
  </si>
  <si>
    <t>mat_2</t>
  </si>
  <si>
    <t>mat_3</t>
  </si>
  <si>
    <t>mat_4</t>
  </si>
  <si>
    <t>mat_5</t>
  </si>
  <si>
    <t>mat_6</t>
  </si>
  <si>
    <t>mat_7</t>
  </si>
  <si>
    <t>mat_8</t>
  </si>
  <si>
    <t>mat_9</t>
  </si>
  <si>
    <t>mat_10</t>
  </si>
  <si>
    <t>mat_11</t>
  </si>
  <si>
    <t>mat_12</t>
  </si>
  <si>
    <t>mat_13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</si>
</sst>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dd"/>
  </numFmts>
  <fonts count="7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sz val="10"/>
      <color theme="1"/>
      <name val="Arial Unicode MS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0" fillId="0" borderId="0" xfId="0" applyFont="1"/>
    <xf numFmtId="0" fontId="0" fillId="2" borderId="3" xfId="0" applyFont="1" applyFill="1" applyBorder="1"/>
    <xf numFmtId="49" fontId="0" fillId="0" borderId="0" xfId="0" applyNumberFormat="1" applyFont="1"/>
    <xf numFmtId="14" fontId="0" fillId="0" borderId="0" xfId="0" applyNumberFormat="1" applyFont="1"/>
    <xf numFmtId="16" fontId="0" fillId="0" borderId="0" xfId="0" applyNumberFormat="1" applyFont="1"/>
    <xf numFmtId="0" fontId="0" fillId="0" borderId="4" xfId="0" applyBorder="1"/>
    <xf numFmtId="0" fontId="0" fillId="2" borderId="1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13" xfId="0" applyFont="1" applyFill="1" applyBorder="1" applyAlignment="1">
      <alignment horizontal="center"/>
    </xf>
    <xf numFmtId="0" fontId="0" fillId="0" borderId="7" xfId="0" applyFont="1" applyBorder="1" applyAlignment="1" applyProtection="1">
      <alignment horizontal="center"/>
      <protection hidden="1"/>
    </xf>
    <xf numFmtId="0" fontId="0" fillId="0" borderId="8" xfId="0" applyFont="1" applyBorder="1" applyAlignment="1" applyProtection="1">
      <alignment horizontal="center"/>
      <protection hidden="1"/>
    </xf>
    <xf numFmtId="20" fontId="0" fillId="0" borderId="14" xfId="0" applyNumberFormat="1" applyFont="1" applyBorder="1" applyAlignment="1" applyProtection="1">
      <alignment horizontal="center"/>
      <protection hidden="1"/>
    </xf>
    <xf numFmtId="0" fontId="0" fillId="0" borderId="0" xfId="0" applyFont="1" applyAlignment="1" applyProtection="1">
      <alignment horizontal="center"/>
      <protection hidden="1"/>
    </xf>
    <xf numFmtId="14" fontId="0" fillId="0" borderId="7" xfId="0" applyNumberFormat="1" applyFont="1" applyBorder="1" applyAlignment="1" applyProtection="1">
      <alignment horizontal="center"/>
      <protection hidden="1"/>
    </xf>
    <xf numFmtId="14" fontId="0" fillId="0" borderId="6" xfId="0" applyNumberFormat="1" applyFont="1" applyBorder="1" applyAlignment="1" applyProtection="1">
      <alignment horizontal="center"/>
      <protection hidden="1"/>
    </xf>
    <xf numFmtId="20" fontId="0" fillId="0" borderId="5" xfId="0" applyNumberFormat="1" applyFont="1" applyBorder="1" applyAlignment="1" applyProtection="1">
      <alignment horizontal="center"/>
      <protection hidden="1"/>
    </xf>
    <xf numFmtId="20" fontId="0" fillId="0" borderId="11" xfId="0" applyNumberFormat="1" applyFont="1" applyBorder="1" applyAlignment="1" applyProtection="1">
      <alignment horizontal="center"/>
      <protection hidden="1"/>
    </xf>
    <xf numFmtId="14" fontId="0" fillId="0" borderId="8" xfId="0" applyNumberFormat="1" applyFont="1" applyBorder="1" applyAlignment="1" applyProtection="1">
      <alignment horizontal="center"/>
      <protection hidden="1"/>
    </xf>
    <xf numFmtId="14" fontId="0" fillId="0" borderId="10" xfId="0" applyNumberFormat="1" applyFont="1" applyBorder="1" applyAlignment="1" applyProtection="1">
      <alignment horizontal="center"/>
      <protection hidden="1"/>
    </xf>
    <xf numFmtId="0" fontId="1" fillId="2" borderId="1" xfId="0" applyFont="1" applyFill="1" applyBorder="1" applyProtection="1">
      <protection hidden="1"/>
    </xf>
    <xf numFmtId="0" fontId="0" fillId="0" borderId="0" xfId="0" applyFont="1" applyProtection="1">
      <protection hidden="1"/>
    </xf>
    <xf numFmtId="0" fontId="0" fillId="2" borderId="4" xfId="0" applyFont="1" applyFill="1" applyBorder="1" applyProtection="1">
      <protection hidden="1"/>
    </xf>
    <xf numFmtId="0" fontId="0" fillId="0" borderId="5" xfId="0" applyFont="1" applyBorder="1" applyAlignment="1" applyProtection="1">
      <alignment horizontal="center"/>
      <protection hidden="1"/>
    </xf>
    <xf numFmtId="0" fontId="0" fillId="3" borderId="5" xfId="0" applyFont="1" applyFill="1" applyBorder="1" applyAlignment="1" applyProtection="1">
      <alignment horizontal="center"/>
      <protection hidden="1"/>
    </xf>
    <xf numFmtId="0" fontId="0" fillId="4" borderId="5" xfId="0" applyFont="1" applyFill="1" applyBorder="1" applyAlignment="1" applyProtection="1">
      <alignment horizontal="center"/>
      <protection hidden="1"/>
    </xf>
    <xf numFmtId="0" fontId="0" fillId="5" borderId="5" xfId="0" applyFont="1" applyFill="1" applyBorder="1" applyAlignment="1" applyProtection="1">
      <alignment horizontal="center"/>
      <protection hidden="1"/>
    </xf>
    <xf numFmtId="0" fontId="0" fillId="6" borderId="5" xfId="0" applyFont="1" applyFill="1" applyBorder="1" applyAlignment="1" applyProtection="1">
      <alignment horizontal="center"/>
      <protection hidden="1"/>
    </xf>
    <xf numFmtId="0" fontId="0" fillId="0" borderId="11" xfId="0" applyFont="1" applyBorder="1" applyAlignment="1" applyProtection="1">
      <alignment horizontal="center"/>
      <protection hidden="1"/>
    </xf>
    <xf numFmtId="0" fontId="0" fillId="0" borderId="6" xfId="0" applyFont="1" applyBorder="1" applyProtection="1">
      <protection locked="0"/>
    </xf>
    <xf numFmtId="0" fontId="0" fillId="0" borderId="10" xfId="0" applyFont="1" applyBorder="1" applyProtection="1">
      <protection locked="0"/>
    </xf>
    <xf numFmtId="0" fontId="1" fillId="0" borderId="4" xfId="0" applyFont="1" applyBorder="1" applyProtection="1">
      <protection locked="0"/>
    </xf>
    <xf numFmtId="20" fontId="0" fillId="0" borderId="7" xfId="0" applyNumberFormat="1" applyFont="1" applyBorder="1" applyAlignment="1" applyProtection="1">
      <alignment horizontal="center"/>
      <protection locked="0"/>
    </xf>
    <xf numFmtId="20" fontId="0" fillId="0" borderId="0" xfId="0" applyNumberFormat="1" applyFont="1" applyBorder="1" applyAlignment="1" applyProtection="1">
      <alignment horizontal="center"/>
      <protection locked="0"/>
    </xf>
    <xf numFmtId="0" fontId="0" fillId="0" borderId="7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12" xfId="0" applyFont="1" applyBorder="1" applyAlignment="1" applyProtection="1">
      <alignment horizontal="center"/>
      <protection locked="0"/>
    </xf>
    <xf numFmtId="0" fontId="0" fillId="0" borderId="15" xfId="0" applyFont="1" applyBorder="1" applyAlignment="1" applyProtection="1">
      <alignment horizontal="center"/>
      <protection locked="0"/>
    </xf>
    <xf numFmtId="20" fontId="0" fillId="0" borderId="8" xfId="0" applyNumberFormat="1" applyFont="1" applyBorder="1" applyAlignment="1" applyProtection="1">
      <alignment horizontal="center"/>
      <protection locked="0"/>
    </xf>
    <xf numFmtId="20" fontId="0" fillId="0" borderId="9" xfId="0" applyNumberFormat="1" applyFont="1" applyBorder="1" applyAlignment="1" applyProtection="1">
      <alignment horizontal="center"/>
      <protection locked="0"/>
    </xf>
    <xf numFmtId="0" fontId="0" fillId="0" borderId="8" xfId="0" applyFont="1" applyBorder="1" applyAlignment="1" applyProtection="1">
      <alignment horizontal="center"/>
      <protection locked="0"/>
    </xf>
    <xf numFmtId="0" fontId="0" fillId="0" borderId="9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0" fontId="2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2" borderId="4" xfId="0" applyFill="1" applyBorder="1"/>
    <xf numFmtId="0" fontId="4" fillId="2" borderId="4" xfId="0" applyFont="1" applyFill="1" applyBorder="1"/>
    <xf numFmtId="0" fontId="4" fillId="0" borderId="0" xfId="0" applyFont="1" applyBorder="1"/>
    <xf numFmtId="0" fontId="4" fillId="0" borderId="0" xfId="0" applyFont="1" applyFill="1" applyBorder="1"/>
    <xf numFmtId="0" fontId="0" fillId="0" borderId="0" xfId="0" applyFill="1"/>
    <xf numFmtId="0" fontId="0" fillId="0" borderId="0" xfId="0" applyBorder="1"/>
    <xf numFmtId="0" fontId="0" fillId="0" borderId="0" xfId="0" applyAlignment="1">
      <alignment horizontal="center"/>
    </xf>
    <xf numFmtId="0" fontId="0" fillId="0" borderId="4" xfId="0" applyBorder="1" applyProtection="1">
      <protection locked="0"/>
    </xf>
    <xf numFmtId="0" fontId="0" fillId="0" borderId="4" xfId="0" applyBorder="1" applyProtection="1">
      <protection locked="0" hidden="1"/>
    </xf>
    <xf numFmtId="164" fontId="3" fillId="0" borderId="0" xfId="0" applyNumberFormat="1" applyFont="1" applyFill="1" applyBorder="1" applyAlignment="1">
      <alignment horizontal="center"/>
    </xf>
    <xf numFmtId="164" fontId="3" fillId="7" borderId="9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4" xfId="0" applyBorder="1" applyAlignment="1" applyProtection="1">
      <alignment horizontal="center"/>
      <protection locked="0"/>
    </xf>
    <xf numFmtId="0" fontId="3" fillId="0" borderId="4" xfId="0" applyFont="1" applyBorder="1" applyAlignment="1" applyProtection="1">
      <alignment horizontal="center"/>
      <protection locked="0"/>
    </xf>
    <xf numFmtId="0" fontId="3" fillId="0" borderId="4" xfId="0" applyFont="1" applyBorder="1" applyAlignment="1">
      <alignment horizontal="center"/>
    </xf>
    <xf numFmtId="0" fontId="3" fillId="0" borderId="4" xfId="0" applyFont="1" applyFill="1" applyBorder="1" applyAlignment="1" applyProtection="1">
      <alignment horizontal="center"/>
      <protection locked="0"/>
    </xf>
    <xf numFmtId="0" fontId="3" fillId="0" borderId="4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left"/>
    </xf>
    <xf numFmtId="0" fontId="5" fillId="0" borderId="0" xfId="0" applyFont="1"/>
    <xf numFmtId="0" fontId="0" fillId="0" borderId="11" xfId="0" applyFill="1" applyBorder="1" applyAlignment="1" applyProtection="1">
      <alignment horizontal="center"/>
      <protection locked="0"/>
    </xf>
    <xf numFmtId="0" fontId="0" fillId="0" borderId="11" xfId="0" applyFont="1" applyFill="1" applyBorder="1" applyAlignment="1" applyProtection="1">
      <alignment horizontal="center"/>
      <protection locked="0"/>
    </xf>
    <xf numFmtId="0" fontId="0" fillId="0" borderId="4" xfId="0" applyFont="1" applyFill="1" applyBorder="1" applyAlignment="1" applyProtection="1">
      <alignment horizontal="center"/>
      <protection locked="0"/>
    </xf>
    <xf numFmtId="0" fontId="0" fillId="0" borderId="4" xfId="0" applyFill="1" applyBorder="1" applyAlignment="1" applyProtection="1">
      <alignment horizontal="center"/>
      <protection locked="0"/>
    </xf>
    <xf numFmtId="14" fontId="0" fillId="0" borderId="0" xfId="0" applyNumberFormat="1"/>
    <xf numFmtId="165" fontId="3" fillId="6" borderId="4" xfId="0" applyNumberFormat="1" applyFont="1" applyFill="1" applyBorder="1" applyAlignment="1">
      <alignment horizontal="center"/>
    </xf>
    <xf numFmtId="0" fontId="0" fillId="6" borderId="4" xfId="0" applyFill="1" applyBorder="1"/>
    <xf numFmtId="0" fontId="3" fillId="6" borderId="4" xfId="0" applyFont="1" applyFill="1" applyBorder="1" applyAlignment="1">
      <alignment horizontal="center"/>
    </xf>
    <xf numFmtId="14" fontId="0" fillId="0" borderId="4" xfId="0" applyNumberFormat="1" applyBorder="1"/>
    <xf numFmtId="0" fontId="2" fillId="0" borderId="4" xfId="0" applyFont="1" applyBorder="1" applyAlignment="1">
      <alignment horizontal="center"/>
    </xf>
    <xf numFmtId="49" fontId="0" fillId="0" borderId="8" xfId="0" applyNumberFormat="1" applyFont="1" applyBorder="1" applyAlignment="1" applyProtection="1">
      <alignment horizontal="center"/>
      <protection hidden="1"/>
    </xf>
    <xf numFmtId="49" fontId="0" fillId="0" borderId="10" xfId="0" applyNumberFormat="1" applyFont="1" applyBorder="1" applyAlignment="1" applyProtection="1">
      <alignment horizontal="center"/>
      <protection hidden="1"/>
    </xf>
    <xf numFmtId="0" fontId="0" fillId="7" borderId="4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49" fontId="0" fillId="0" borderId="7" xfId="0" applyNumberFormat="1" applyFont="1" applyBorder="1" applyAlignment="1" applyProtection="1">
      <alignment horizontal="center"/>
      <protection hidden="1"/>
    </xf>
    <xf numFmtId="49" fontId="0" fillId="0" borderId="6" xfId="0" applyNumberFormat="1" applyFont="1" applyBorder="1" applyAlignment="1" applyProtection="1">
      <alignment horizontal="center"/>
      <protection hidden="1"/>
    </xf>
    <xf numFmtId="0" fontId="0" fillId="2" borderId="1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14" fontId="0" fillId="0" borderId="7" xfId="0" applyNumberFormat="1" applyFont="1" applyBorder="1" applyAlignment="1" applyProtection="1">
      <alignment horizontal="center"/>
      <protection hidden="1"/>
    </xf>
    <xf numFmtId="14" fontId="0" fillId="0" borderId="6" xfId="0" applyNumberFormat="1" applyFont="1" applyBorder="1" applyAlignment="1" applyProtection="1">
      <alignment horizontal="center"/>
      <protection hidden="1"/>
    </xf>
    <xf numFmtId="0" fontId="3" fillId="2" borderId="4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6" fillId="0" borderId="0" xfId="0" applyFont="1"/>
  </cellXfs>
  <cellStyles count="1">
    <cellStyle name="Normal" xfId="0" builtinId="0"/>
  </cellStyles>
  <dxfs count="227"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FF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theme="5" tint="0.59996337778862885"/>
        </patternFill>
      </fill>
    </dxf>
    <dxf>
      <fill>
        <patternFill>
          <bgColor rgb="FF00B0F0"/>
        </patternFill>
      </fill>
    </dxf>
    <dxf>
      <fill>
        <patternFill>
          <bgColor theme="0" tint="-0.34998626667073579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FF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FF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39994506668294322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theme="0" tint="-0.2499465926084170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darkDown">
          <fgColor rgb="FFFF0000"/>
        </patternFill>
      </fill>
    </dxf>
    <dxf>
      <fill>
        <patternFill patternType="darkDown">
          <fgColor rgb="FFFF0000"/>
        </patternFill>
      </fill>
    </dxf>
    <dxf>
      <fill>
        <patternFill patternType="darkDown">
          <f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Chef%20de%20Service\Direction%20par%20int&#233;rim\Horaires%20P&#233;gase%20Octobre%20%202016%20septembre%202017%20avec%20modif%20St&#233;phanie%20Mar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Personnel"/>
      <sheetName val="Matrice"/>
      <sheetName val="Base cycle"/>
      <sheetName val="Octobre"/>
      <sheetName val="Novembre"/>
      <sheetName val="Décembre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Compensation"/>
      <sheetName val="Feuil1"/>
      <sheetName val="Feuil2"/>
    </sheetNames>
    <sheetDataSet>
      <sheetData sheetId="0">
        <row r="7">
          <cell r="L7">
            <v>42370</v>
          </cell>
        </row>
      </sheetData>
      <sheetData sheetId="1"/>
      <sheetData sheetId="2">
        <row r="7">
          <cell r="D7" t="str">
            <v>16S20</v>
          </cell>
          <cell r="E7" t="str">
            <v>RS20</v>
          </cell>
          <cell r="F7"/>
          <cell r="G7" t="str">
            <v>16S20</v>
          </cell>
          <cell r="H7" t="str">
            <v>RH</v>
          </cell>
          <cell r="I7" t="str">
            <v>WM</v>
          </cell>
          <cell r="J7" t="str">
            <v>WM</v>
          </cell>
        </row>
        <row r="8">
          <cell r="D8" t="str">
            <v>6M</v>
          </cell>
          <cell r="E8" t="str">
            <v>R15S</v>
          </cell>
          <cell r="F8" t="str">
            <v>RH</v>
          </cell>
          <cell r="G8" t="str">
            <v>15S</v>
          </cell>
          <cell r="H8" t="str">
            <v>16S</v>
          </cell>
          <cell r="I8" t="str">
            <v>RH</v>
          </cell>
          <cell r="J8" t="str">
            <v>RH</v>
          </cell>
        </row>
        <row r="9">
          <cell r="D9" t="str">
            <v>16S</v>
          </cell>
          <cell r="E9" t="str">
            <v>R</v>
          </cell>
          <cell r="F9" t="str">
            <v>M</v>
          </cell>
          <cell r="G9" t="str">
            <v>15S</v>
          </cell>
          <cell r="H9" t="str">
            <v>RH</v>
          </cell>
          <cell r="I9" t="str">
            <v>WS</v>
          </cell>
          <cell r="J9" t="str">
            <v>WS</v>
          </cell>
        </row>
        <row r="10">
          <cell r="D10" t="str">
            <v>RH</v>
          </cell>
          <cell r="E10" t="str">
            <v>R15S</v>
          </cell>
          <cell r="F10" t="str">
            <v>S</v>
          </cell>
          <cell r="G10" t="str">
            <v>6M</v>
          </cell>
          <cell r="H10" t="str">
            <v>15S</v>
          </cell>
          <cell r="I10" t="str">
            <v>RH</v>
          </cell>
          <cell r="J10" t="str">
            <v>RH</v>
          </cell>
        </row>
        <row r="11">
          <cell r="D11" t="str">
            <v>15S</v>
          </cell>
          <cell r="E11" t="str">
            <v>R</v>
          </cell>
          <cell r="F11" t="str">
            <v>S</v>
          </cell>
          <cell r="G11" t="str">
            <v>RH</v>
          </cell>
          <cell r="H11" t="str">
            <v>6M</v>
          </cell>
          <cell r="I11" t="str">
            <v>WS</v>
          </cell>
          <cell r="J11" t="str">
            <v>WS</v>
          </cell>
        </row>
        <row r="12">
          <cell r="D12" t="str">
            <v>RH</v>
          </cell>
          <cell r="E12" t="str">
            <v>6MR</v>
          </cell>
          <cell r="F12" t="str">
            <v>6M</v>
          </cell>
          <cell r="G12"/>
          <cell r="H12" t="str">
            <v>CGP</v>
          </cell>
          <cell r="I12" t="str">
            <v>CGP</v>
          </cell>
          <cell r="J12" t="str">
            <v>RH</v>
          </cell>
        </row>
        <row r="13">
          <cell r="D13" t="str">
            <v>CGP</v>
          </cell>
          <cell r="E13" t="str">
            <v>CGP</v>
          </cell>
          <cell r="F13" t="str">
            <v>CGP</v>
          </cell>
          <cell r="G13" t="str">
            <v>CGP</v>
          </cell>
          <cell r="H13" t="str">
            <v>CGP</v>
          </cell>
          <cell r="I13" t="str">
            <v>RH</v>
          </cell>
          <cell r="J13" t="str">
            <v>RH</v>
          </cell>
        </row>
      </sheetData>
      <sheetData sheetId="3">
        <row r="7">
          <cell r="D7">
            <v>41190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8"/>
  <sheetViews>
    <sheetView showGridLines="0" showZeros="0" workbookViewId="0">
      <pane xSplit="18" ySplit="26" topLeftCell="S27" activePane="bottomRight" state="frozen"/>
      <selection pane="topRight" activeCell="S1" sqref="S1"/>
      <selection pane="bottomLeft" activeCell="A25" sqref="A25"/>
      <selection pane="bottomRight" activeCell="G5" sqref="G5"/>
    </sheetView>
  </sheetViews>
  <sheetFormatPr baseColWidth="10" defaultRowHeight="15" x14ac:dyDescent="0.25"/>
  <cols>
    <col min="3" max="3" width="21.5703125" customWidth="1"/>
    <col min="4" max="4" width="3.5703125" customWidth="1"/>
    <col min="13" max="13" width="3.85546875" customWidth="1"/>
  </cols>
  <sheetData>
    <row r="2" spans="1:18" x14ac:dyDescent="0.25">
      <c r="A2" s="1"/>
      <c r="B2" s="1"/>
      <c r="C2" s="1"/>
      <c r="D2" s="1"/>
      <c r="E2" s="1"/>
      <c r="F2" s="78" t="s">
        <v>63</v>
      </c>
      <c r="G2" s="78"/>
      <c r="H2" s="1"/>
      <c r="I2" s="1"/>
      <c r="J2" s="1"/>
      <c r="K2" s="1"/>
      <c r="L2" s="1"/>
      <c r="M2" s="1"/>
      <c r="N2" s="1"/>
      <c r="O2" s="1"/>
      <c r="P2" s="1"/>
      <c r="Q2" s="1"/>
      <c r="R2" s="1"/>
    </row>
    <row r="3" spans="1:18" x14ac:dyDescent="0.25">
      <c r="A3" s="1"/>
      <c r="E3" s="1"/>
      <c r="F3" s="46" t="s">
        <v>61</v>
      </c>
      <c r="G3" s="46" t="s">
        <v>62</v>
      </c>
      <c r="H3" s="1"/>
      <c r="J3" s="1"/>
      <c r="K3" s="1"/>
      <c r="L3" s="1"/>
      <c r="M3" s="1"/>
      <c r="N3" s="1"/>
      <c r="O3" s="1"/>
      <c r="P3" s="1"/>
      <c r="Q3" s="1"/>
      <c r="R3" s="1"/>
    </row>
    <row r="4" spans="1:18" ht="18.75" x14ac:dyDescent="0.3">
      <c r="A4" s="1"/>
      <c r="B4" s="22" t="s">
        <v>1</v>
      </c>
      <c r="C4" s="33"/>
      <c r="E4" s="22" t="s">
        <v>0</v>
      </c>
      <c r="F4" s="33">
        <v>2018</v>
      </c>
      <c r="G4" s="45">
        <v>2019</v>
      </c>
      <c r="H4" s="44"/>
      <c r="J4" s="1"/>
      <c r="K4" s="1"/>
      <c r="L4" s="1"/>
      <c r="M4" s="1"/>
      <c r="N4" s="1"/>
      <c r="O4" s="1"/>
      <c r="P4" s="1"/>
      <c r="Q4" s="1"/>
      <c r="R4" s="1"/>
    </row>
    <row r="5" spans="1:18" x14ac:dyDescent="0.25">
      <c r="A5" s="1"/>
      <c r="D5" s="1"/>
      <c r="I5" s="1"/>
      <c r="J5" s="1"/>
      <c r="K5" s="1"/>
      <c r="L5" s="1"/>
      <c r="M5" s="1"/>
      <c r="N5" s="82" t="s">
        <v>60</v>
      </c>
      <c r="O5" s="83"/>
      <c r="P5" s="83"/>
      <c r="Q5" s="84"/>
      <c r="R5" s="1"/>
    </row>
    <row r="6" spans="1:18" x14ac:dyDescent="0.25">
      <c r="A6" s="1"/>
      <c r="B6" s="23"/>
      <c r="C6" s="1"/>
      <c r="D6" s="1"/>
      <c r="E6" s="1"/>
      <c r="F6" s="81" t="s">
        <v>57</v>
      </c>
      <c r="G6" s="81"/>
      <c r="H6" s="81" t="s">
        <v>58</v>
      </c>
      <c r="I6" s="81"/>
      <c r="J6" s="81" t="s">
        <v>59</v>
      </c>
      <c r="K6" s="81"/>
      <c r="L6" s="1"/>
      <c r="M6" s="1"/>
      <c r="N6" s="1"/>
      <c r="O6" s="1"/>
      <c r="P6" s="1"/>
      <c r="Q6" s="1"/>
      <c r="R6" s="1"/>
    </row>
    <row r="7" spans="1:18" x14ac:dyDescent="0.25">
      <c r="A7" s="1"/>
      <c r="B7" s="24" t="s">
        <v>2</v>
      </c>
      <c r="C7" s="2" t="s">
        <v>3</v>
      </c>
      <c r="D7" s="1"/>
      <c r="E7" s="7" t="s">
        <v>4</v>
      </c>
      <c r="F7" s="7" t="s">
        <v>5</v>
      </c>
      <c r="G7" s="8" t="s">
        <v>6</v>
      </c>
      <c r="H7" s="7" t="s">
        <v>5</v>
      </c>
      <c r="I7" s="8" t="s">
        <v>6</v>
      </c>
      <c r="J7" s="7" t="s">
        <v>5</v>
      </c>
      <c r="K7" s="8" t="s">
        <v>6</v>
      </c>
      <c r="L7" s="11" t="s">
        <v>7</v>
      </c>
      <c r="M7" s="10"/>
      <c r="N7" s="7">
        <f>anneeclass</f>
        <v>2018</v>
      </c>
      <c r="O7" s="87" t="s">
        <v>8</v>
      </c>
      <c r="P7" s="88"/>
      <c r="Q7" s="9">
        <f>G4</f>
        <v>2019</v>
      </c>
      <c r="R7" s="1"/>
    </row>
    <row r="8" spans="1:18" x14ac:dyDescent="0.25">
      <c r="A8" s="1"/>
      <c r="B8" s="25" t="s">
        <v>9</v>
      </c>
      <c r="C8" s="31" t="s">
        <v>10</v>
      </c>
      <c r="D8" s="1"/>
      <c r="E8" s="12" t="s">
        <v>9</v>
      </c>
      <c r="F8" s="34">
        <v>0.29166666666666669</v>
      </c>
      <c r="G8" s="35">
        <v>0.375</v>
      </c>
      <c r="H8" s="36"/>
      <c r="I8" s="37"/>
      <c r="J8" s="38"/>
      <c r="K8" s="39"/>
      <c r="L8" s="14">
        <f t="shared" ref="L8:L19" si="0">(fin_matin-debut_matin)+(fin_am-debut_am)+((24-debut_nuit)+fin_nuit)</f>
        <v>24.083333333333332</v>
      </c>
      <c r="M8" s="15"/>
      <c r="N8" s="16">
        <f>DATE(F4,1,1)</f>
        <v>43101</v>
      </c>
      <c r="O8" s="89" t="s">
        <v>11</v>
      </c>
      <c r="P8" s="90"/>
      <c r="Q8" s="17">
        <f>DATE(G4,1,1)</f>
        <v>43466</v>
      </c>
      <c r="R8" s="1"/>
    </row>
    <row r="9" spans="1:18" x14ac:dyDescent="0.25">
      <c r="A9" s="1"/>
      <c r="B9" s="25" t="s">
        <v>12</v>
      </c>
      <c r="C9" s="31" t="s">
        <v>13</v>
      </c>
      <c r="D9" s="1"/>
      <c r="E9" s="12" t="s">
        <v>12</v>
      </c>
      <c r="F9" s="34">
        <v>0.29166666666666669</v>
      </c>
      <c r="G9" s="35">
        <v>0.60416666666666663</v>
      </c>
      <c r="H9" s="36"/>
      <c r="I9" s="37"/>
      <c r="J9" s="36"/>
      <c r="K9" s="37"/>
      <c r="L9" s="18">
        <f t="shared" si="0"/>
        <v>24.3125</v>
      </c>
      <c r="M9" s="15"/>
      <c r="N9" s="16">
        <f>ROUND(DATE(F4,4,MOD(234-11*MOD(F4,19),30))/7,)*7-6</f>
        <v>43191</v>
      </c>
      <c r="O9" s="85" t="s">
        <v>14</v>
      </c>
      <c r="P9" s="86"/>
      <c r="Q9" s="17">
        <f>ROUND(DATE(G4,4,MOD(234-11*MOD(G4,19),30))/7,)*7-6</f>
        <v>43576</v>
      </c>
      <c r="R9" s="1"/>
    </row>
    <row r="10" spans="1:18" x14ac:dyDescent="0.25">
      <c r="A10" s="1"/>
      <c r="B10" s="25" t="s">
        <v>15</v>
      </c>
      <c r="C10" s="31" t="s">
        <v>16</v>
      </c>
      <c r="D10" s="1"/>
      <c r="E10" s="12" t="s">
        <v>15</v>
      </c>
      <c r="F10" s="34">
        <v>0.45833333333333331</v>
      </c>
      <c r="G10" s="35">
        <v>0.875</v>
      </c>
      <c r="H10" s="36"/>
      <c r="I10" s="37"/>
      <c r="J10" s="36"/>
      <c r="K10" s="37"/>
      <c r="L10" s="18">
        <f t="shared" si="0"/>
        <v>24.416666666666668</v>
      </c>
      <c r="M10" s="15"/>
      <c r="N10" s="16">
        <f>N9+1</f>
        <v>43192</v>
      </c>
      <c r="O10" s="85" t="s">
        <v>17</v>
      </c>
      <c r="P10" s="86"/>
      <c r="Q10" s="17">
        <f>Q9+1</f>
        <v>43577</v>
      </c>
      <c r="R10" s="1"/>
    </row>
    <row r="11" spans="1:18" x14ac:dyDescent="0.25">
      <c r="A11" s="1"/>
      <c r="B11" s="25" t="s">
        <v>18</v>
      </c>
      <c r="C11" s="31" t="s">
        <v>19</v>
      </c>
      <c r="D11" s="1"/>
      <c r="E11" s="12" t="s">
        <v>18</v>
      </c>
      <c r="F11" s="34"/>
      <c r="G11" s="35"/>
      <c r="H11" s="34">
        <v>0.66666666666666663</v>
      </c>
      <c r="I11" s="35">
        <v>0.90972222222222221</v>
      </c>
      <c r="J11" s="36"/>
      <c r="K11" s="37"/>
      <c r="L11" s="18">
        <f t="shared" si="0"/>
        <v>24.243055555555557</v>
      </c>
      <c r="M11" s="15"/>
      <c r="N11" s="16">
        <f>DATE(F4,5,1)</f>
        <v>43221</v>
      </c>
      <c r="O11" s="85" t="s">
        <v>20</v>
      </c>
      <c r="P11" s="86"/>
      <c r="Q11" s="17">
        <f>DATE(G4,5,1)</f>
        <v>43586</v>
      </c>
      <c r="R11" s="1"/>
    </row>
    <row r="12" spans="1:18" x14ac:dyDescent="0.25">
      <c r="A12" s="1"/>
      <c r="B12" s="25" t="s">
        <v>21</v>
      </c>
      <c r="C12" s="31" t="s">
        <v>22</v>
      </c>
      <c r="D12" s="1"/>
      <c r="E12" s="12" t="s">
        <v>21</v>
      </c>
      <c r="F12" s="34"/>
      <c r="G12" s="35"/>
      <c r="H12" s="34">
        <v>0.58333333333333337</v>
      </c>
      <c r="I12" s="35">
        <v>0.89583333333333337</v>
      </c>
      <c r="J12" s="36"/>
      <c r="K12" s="37"/>
      <c r="L12" s="18">
        <f t="shared" si="0"/>
        <v>24.3125</v>
      </c>
      <c r="M12" s="15"/>
      <c r="N12" s="16">
        <f>DATE(F4,5,8)</f>
        <v>43228</v>
      </c>
      <c r="O12" s="85" t="s">
        <v>23</v>
      </c>
      <c r="P12" s="86"/>
      <c r="Q12" s="17">
        <f>DATE(G4,5,8)</f>
        <v>43593</v>
      </c>
      <c r="R12" s="1"/>
    </row>
    <row r="13" spans="1:18" x14ac:dyDescent="0.25">
      <c r="A13" s="1"/>
      <c r="B13" s="25" t="s">
        <v>24</v>
      </c>
      <c r="C13" s="31" t="s">
        <v>25</v>
      </c>
      <c r="D13" s="1"/>
      <c r="E13" s="12" t="s">
        <v>24</v>
      </c>
      <c r="F13" s="34">
        <v>0.39583333333333331</v>
      </c>
      <c r="G13" s="35">
        <v>0.52083333333333337</v>
      </c>
      <c r="H13" s="34"/>
      <c r="I13" s="35"/>
      <c r="J13" s="34"/>
      <c r="K13" s="35"/>
      <c r="L13" s="18">
        <f t="shared" si="0"/>
        <v>24.125</v>
      </c>
      <c r="M13" s="15"/>
      <c r="N13" s="16">
        <f>N9+39</f>
        <v>43230</v>
      </c>
      <c r="O13" s="85" t="s">
        <v>26</v>
      </c>
      <c r="P13" s="86"/>
      <c r="Q13" s="17">
        <f>Q9+39</f>
        <v>43615</v>
      </c>
      <c r="R13" s="1"/>
    </row>
    <row r="14" spans="1:18" x14ac:dyDescent="0.25">
      <c r="A14" s="1"/>
      <c r="B14" s="25" t="s">
        <v>27</v>
      </c>
      <c r="C14" s="31" t="s">
        <v>28</v>
      </c>
      <c r="D14" s="1"/>
      <c r="E14" s="12" t="s">
        <v>27</v>
      </c>
      <c r="F14" s="34">
        <v>0.29166666666666669</v>
      </c>
      <c r="G14" s="35">
        <v>0.66666666666666663</v>
      </c>
      <c r="H14" s="36"/>
      <c r="I14" s="37"/>
      <c r="J14" s="36"/>
      <c r="K14" s="37"/>
      <c r="L14" s="18">
        <f t="shared" si="0"/>
        <v>24.375</v>
      </c>
      <c r="M14" s="15"/>
      <c r="N14" s="16">
        <f>N9+50</f>
        <v>43241</v>
      </c>
      <c r="O14" s="85" t="s">
        <v>29</v>
      </c>
      <c r="P14" s="86"/>
      <c r="Q14" s="17">
        <f>Q9+50</f>
        <v>43626</v>
      </c>
      <c r="R14" s="1"/>
    </row>
    <row r="15" spans="1:18" x14ac:dyDescent="0.25">
      <c r="A15" s="1"/>
      <c r="B15" s="25" t="s">
        <v>30</v>
      </c>
      <c r="C15" s="31" t="s">
        <v>31</v>
      </c>
      <c r="D15" s="1"/>
      <c r="E15" s="12" t="s">
        <v>30</v>
      </c>
      <c r="F15" s="34">
        <v>0.39583333333333331</v>
      </c>
      <c r="G15" s="35">
        <v>0.5</v>
      </c>
      <c r="H15" s="34">
        <v>0.58333333333333337</v>
      </c>
      <c r="I15" s="35">
        <v>0.89583333333333337</v>
      </c>
      <c r="J15" s="34"/>
      <c r="K15" s="35"/>
      <c r="L15" s="18">
        <f t="shared" si="0"/>
        <v>24.416666666666668</v>
      </c>
      <c r="M15" s="15"/>
      <c r="N15" s="16">
        <f>DATE(F4,7,14)</f>
        <v>43295</v>
      </c>
      <c r="O15" s="85" t="s">
        <v>32</v>
      </c>
      <c r="P15" s="86"/>
      <c r="Q15" s="17">
        <f>DATE(G4,7,14)</f>
        <v>43660</v>
      </c>
      <c r="R15" s="1"/>
    </row>
    <row r="16" spans="1:18" x14ac:dyDescent="0.25">
      <c r="A16" s="1"/>
      <c r="B16" s="25" t="s">
        <v>33</v>
      </c>
      <c r="C16" s="31" t="s">
        <v>34</v>
      </c>
      <c r="D16" s="1"/>
      <c r="E16" s="12" t="s">
        <v>33</v>
      </c>
      <c r="F16" s="34">
        <v>0.29166666666666669</v>
      </c>
      <c r="G16" s="35">
        <v>0.60416666666666663</v>
      </c>
      <c r="H16" s="36"/>
      <c r="I16" s="37"/>
      <c r="J16" s="36"/>
      <c r="K16" s="37"/>
      <c r="L16" s="18">
        <f t="shared" si="0"/>
        <v>24.3125</v>
      </c>
      <c r="M16" s="15"/>
      <c r="N16" s="16">
        <f>DATE(F4,8,15)</f>
        <v>43327</v>
      </c>
      <c r="O16" s="85" t="s">
        <v>35</v>
      </c>
      <c r="P16" s="86"/>
      <c r="Q16" s="17">
        <f>DATE(G4,8,15)</f>
        <v>43692</v>
      </c>
      <c r="R16" s="1"/>
    </row>
    <row r="17" spans="1:18" x14ac:dyDescent="0.25">
      <c r="A17" s="1"/>
      <c r="B17" s="25" t="s">
        <v>36</v>
      </c>
      <c r="C17" s="31" t="s">
        <v>37</v>
      </c>
      <c r="D17" s="1"/>
      <c r="E17" s="12" t="s">
        <v>36</v>
      </c>
      <c r="F17" s="34"/>
      <c r="G17" s="35"/>
      <c r="H17" s="34">
        <v>0.45833333333333331</v>
      </c>
      <c r="I17" s="35">
        <v>0.875</v>
      </c>
      <c r="J17" s="36"/>
      <c r="K17" s="37"/>
      <c r="L17" s="18">
        <f t="shared" si="0"/>
        <v>24.416666666666668</v>
      </c>
      <c r="M17" s="15"/>
      <c r="N17" s="16">
        <f>DATE(F4,11,1)</f>
        <v>43405</v>
      </c>
      <c r="O17" s="85" t="s">
        <v>38</v>
      </c>
      <c r="P17" s="86"/>
      <c r="Q17" s="17">
        <f>DATE(G4,11,1)</f>
        <v>43770</v>
      </c>
      <c r="R17" s="1"/>
    </row>
    <row r="18" spans="1:18" x14ac:dyDescent="0.25">
      <c r="A18" s="1"/>
      <c r="B18" s="25" t="s">
        <v>39</v>
      </c>
      <c r="C18" s="31" t="s">
        <v>40</v>
      </c>
      <c r="D18" s="1"/>
      <c r="E18" s="12" t="s">
        <v>39</v>
      </c>
      <c r="F18" s="34"/>
      <c r="G18" s="35"/>
      <c r="H18" s="34">
        <v>0.58333333333333337</v>
      </c>
      <c r="I18" s="35">
        <v>0.89583333333333337</v>
      </c>
      <c r="J18" s="36"/>
      <c r="K18" s="37"/>
      <c r="L18" s="18">
        <f t="shared" si="0"/>
        <v>24.3125</v>
      </c>
      <c r="M18" s="15"/>
      <c r="N18" s="16">
        <f>DATE(F4,11,11)</f>
        <v>43415</v>
      </c>
      <c r="O18" s="85" t="s">
        <v>41</v>
      </c>
      <c r="P18" s="86"/>
      <c r="Q18" s="17">
        <f>DATE(G4,11,11)</f>
        <v>43780</v>
      </c>
      <c r="R18" s="1"/>
    </row>
    <row r="19" spans="1:18" x14ac:dyDescent="0.25">
      <c r="A19" s="1"/>
      <c r="B19" s="26" t="s">
        <v>42</v>
      </c>
      <c r="C19" s="31" t="s">
        <v>43</v>
      </c>
      <c r="D19" s="1"/>
      <c r="E19" s="13" t="s">
        <v>42</v>
      </c>
      <c r="F19" s="40"/>
      <c r="G19" s="41"/>
      <c r="H19" s="42"/>
      <c r="I19" s="43"/>
      <c r="J19" s="40">
        <v>0.88541666666666663</v>
      </c>
      <c r="K19" s="41">
        <v>0.30208333333333331</v>
      </c>
      <c r="L19" s="19">
        <f t="shared" si="0"/>
        <v>23.416666666666664</v>
      </c>
      <c r="M19" s="15"/>
      <c r="N19" s="20">
        <f>DATE(F4,12,25)</f>
        <v>43459</v>
      </c>
      <c r="O19" s="79" t="s">
        <v>44</v>
      </c>
      <c r="P19" s="80"/>
      <c r="Q19" s="21">
        <f>DATE(G4,12,25)</f>
        <v>43824</v>
      </c>
      <c r="R19" s="1"/>
    </row>
    <row r="20" spans="1:18" x14ac:dyDescent="0.25">
      <c r="A20" s="1"/>
      <c r="B20" s="25" t="s">
        <v>45</v>
      </c>
      <c r="C20" s="31" t="s">
        <v>46</v>
      </c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3"/>
      <c r="P20" s="3"/>
      <c r="Q20" s="1"/>
      <c r="R20" s="1"/>
    </row>
    <row r="21" spans="1:18" x14ac:dyDescent="0.25">
      <c r="A21" s="1"/>
      <c r="B21" s="27" t="s">
        <v>47</v>
      </c>
      <c r="C21" s="31" t="s">
        <v>48</v>
      </c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</row>
    <row r="22" spans="1:18" x14ac:dyDescent="0.25">
      <c r="A22" s="1"/>
      <c r="B22" s="28" t="s">
        <v>49</v>
      </c>
      <c r="C22" s="31" t="s">
        <v>50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4"/>
      <c r="O22" s="4"/>
      <c r="P22" s="1"/>
      <c r="Q22" s="1"/>
      <c r="R22" s="1"/>
    </row>
    <row r="23" spans="1:18" x14ac:dyDescent="0.25">
      <c r="A23" s="1"/>
      <c r="B23" s="29" t="s">
        <v>51</v>
      </c>
      <c r="C23" s="31" t="s">
        <v>52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4"/>
      <c r="O23" s="4"/>
      <c r="P23" s="1"/>
      <c r="Q23" s="1"/>
      <c r="R23" s="1"/>
    </row>
    <row r="24" spans="1:18" x14ac:dyDescent="0.25">
      <c r="A24" s="1"/>
      <c r="B24" s="25" t="s">
        <v>53</v>
      </c>
      <c r="C24" s="31" t="s">
        <v>54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4"/>
      <c r="O24" s="4"/>
      <c r="P24" s="5"/>
      <c r="Q24" s="1"/>
      <c r="R24" s="1"/>
    </row>
    <row r="25" spans="1:18" x14ac:dyDescent="0.25">
      <c r="A25" s="1"/>
      <c r="B25" s="30" t="s">
        <v>55</v>
      </c>
      <c r="C25" s="32" t="s">
        <v>56</v>
      </c>
      <c r="D25" s="1"/>
      <c r="E25" s="1"/>
      <c r="F25" s="1"/>
      <c r="G25" s="1"/>
      <c r="H25" s="1"/>
      <c r="I25" s="1"/>
      <c r="J25" s="1"/>
      <c r="K25" s="1"/>
      <c r="L25" s="1"/>
      <c r="M25" s="1"/>
      <c r="N25" s="4"/>
      <c r="O25" s="4"/>
      <c r="P25" s="1"/>
      <c r="Q25" s="1"/>
      <c r="R25" s="1"/>
    </row>
    <row r="26" spans="1:18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4"/>
      <c r="O26" s="4"/>
      <c r="P26" s="1"/>
      <c r="Q26" s="1"/>
      <c r="R26" s="1"/>
    </row>
    <row r="27" spans="1:18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4"/>
      <c r="O27" s="4"/>
      <c r="P27" s="1"/>
      <c r="Q27" s="1"/>
      <c r="R27" s="1"/>
    </row>
    <row r="28" spans="1:18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4"/>
      <c r="O28" s="4"/>
      <c r="P28" s="1"/>
      <c r="Q28" s="1"/>
      <c r="R28" s="1"/>
    </row>
  </sheetData>
  <mergeCells count="18">
    <mergeCell ref="O11:P11"/>
    <mergeCell ref="O12:P12"/>
    <mergeCell ref="F2:G2"/>
    <mergeCell ref="O19:P19"/>
    <mergeCell ref="F6:G6"/>
    <mergeCell ref="H6:I6"/>
    <mergeCell ref="J6:K6"/>
    <mergeCell ref="N5:Q5"/>
    <mergeCell ref="O13:P13"/>
    <mergeCell ref="O14:P14"/>
    <mergeCell ref="O15:P15"/>
    <mergeCell ref="O16:P16"/>
    <mergeCell ref="O17:P17"/>
    <mergeCell ref="O18:P18"/>
    <mergeCell ref="O7:P7"/>
    <mergeCell ref="O8:P8"/>
    <mergeCell ref="O9:P9"/>
    <mergeCell ref="O10:P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26"/>
  <sheetViews>
    <sheetView showGridLines="0" workbookViewId="0">
      <pane xSplit="26" ySplit="26" topLeftCell="AA27" activePane="bottomRight" state="frozen"/>
      <selection pane="topRight" activeCell="AA1" sqref="AA1"/>
      <selection pane="bottomLeft" activeCell="A27" sqref="A27"/>
      <selection pane="bottomRight" activeCell="C6" sqref="C6"/>
    </sheetView>
  </sheetViews>
  <sheetFormatPr baseColWidth="10" defaultRowHeight="15" x14ac:dyDescent="0.25"/>
  <cols>
    <col min="1" max="1" width="2.5703125" customWidth="1"/>
    <col min="2" max="3" width="19.85546875" customWidth="1"/>
    <col min="4" max="25" width="5.7109375" customWidth="1"/>
  </cols>
  <sheetData>
    <row r="1" spans="2:25" x14ac:dyDescent="0.25">
      <c r="C1" t="s">
        <v>75</v>
      </c>
      <c r="D1" s="55">
        <f>anneeclass</f>
        <v>2018</v>
      </c>
      <c r="E1" s="55">
        <f>Accueil!G4</f>
        <v>2019</v>
      </c>
    </row>
    <row r="2" spans="2:25" x14ac:dyDescent="0.25">
      <c r="G2" s="91" t="s">
        <v>64</v>
      </c>
      <c r="H2" s="91"/>
      <c r="I2" s="91"/>
      <c r="J2" s="47"/>
      <c r="K2" s="91" t="s">
        <v>65</v>
      </c>
      <c r="L2" s="91"/>
      <c r="M2" s="91"/>
      <c r="N2" s="48"/>
      <c r="O2" s="91" t="s">
        <v>66</v>
      </c>
      <c r="P2" s="91"/>
      <c r="Q2" s="91"/>
      <c r="R2" s="47"/>
      <c r="S2" s="91" t="s">
        <v>65</v>
      </c>
      <c r="T2" s="91"/>
      <c r="U2" s="91"/>
      <c r="V2" s="47"/>
      <c r="W2" s="91" t="s">
        <v>67</v>
      </c>
      <c r="X2" s="91"/>
      <c r="Y2" s="91"/>
    </row>
    <row r="3" spans="2:25" x14ac:dyDescent="0.25">
      <c r="B3" s="49" t="s">
        <v>68</v>
      </c>
      <c r="C3" s="49" t="s">
        <v>69</v>
      </c>
      <c r="D3" s="49" t="s">
        <v>70</v>
      </c>
      <c r="E3" s="49" t="s">
        <v>71</v>
      </c>
      <c r="G3" s="50" t="s">
        <v>72</v>
      </c>
      <c r="H3" s="50" t="s">
        <v>73</v>
      </c>
      <c r="I3" s="50" t="s">
        <v>74</v>
      </c>
      <c r="J3" s="51"/>
      <c r="K3" s="50" t="s">
        <v>72</v>
      </c>
      <c r="L3" s="50" t="s">
        <v>73</v>
      </c>
      <c r="M3" s="50" t="s">
        <v>74</v>
      </c>
      <c r="N3" s="52"/>
      <c r="O3" s="50" t="s">
        <v>72</v>
      </c>
      <c r="P3" s="50" t="s">
        <v>73</v>
      </c>
      <c r="Q3" s="50" t="s">
        <v>74</v>
      </c>
      <c r="R3" s="51"/>
      <c r="S3" s="50" t="s">
        <v>72</v>
      </c>
      <c r="T3" s="50" t="s">
        <v>73</v>
      </c>
      <c r="U3" s="50" t="s">
        <v>74</v>
      </c>
      <c r="V3" s="51"/>
      <c r="W3" s="50" t="s">
        <v>72</v>
      </c>
      <c r="X3" s="50" t="s">
        <v>73</v>
      </c>
      <c r="Y3" s="50" t="s">
        <v>74</v>
      </c>
    </row>
    <row r="4" spans="2:25" x14ac:dyDescent="0.25">
      <c r="B4" s="56"/>
      <c r="C4" s="57" t="s">
        <v>109</v>
      </c>
      <c r="D4" s="62"/>
      <c r="E4" s="60">
        <f t="shared" ref="E4:E25" si="0">(35*etp)/5</f>
        <v>0</v>
      </c>
      <c r="F4" s="55"/>
      <c r="G4" s="63"/>
      <c r="H4" s="64"/>
      <c r="I4" s="64">
        <f t="shared" ref="I4:I25" ca="1" si="1">(droit_acquisn)-(pris_congen)</f>
        <v>0</v>
      </c>
      <c r="J4" s="47"/>
      <c r="K4" s="63"/>
      <c r="L4" s="64"/>
      <c r="M4" s="64">
        <f t="shared" ref="M4:M25" si="2">ct1_acquis-ct1_pris</f>
        <v>0</v>
      </c>
      <c r="N4" s="48"/>
      <c r="O4" s="63"/>
      <c r="P4" s="64"/>
      <c r="Q4" s="64">
        <f t="shared" ref="Q4:Q25" si="3">ct2_acquis- ct2_pris</f>
        <v>0</v>
      </c>
      <c r="R4" s="47"/>
      <c r="S4" s="63"/>
      <c r="T4" s="64"/>
      <c r="U4" s="64">
        <f t="shared" ref="U4:U25" si="4">ct3_acquis-ct3_pris</f>
        <v>0</v>
      </c>
      <c r="V4" s="47"/>
      <c r="W4" s="64"/>
      <c r="X4" s="64"/>
      <c r="Y4" s="64"/>
    </row>
    <row r="5" spans="2:25" x14ac:dyDescent="0.25">
      <c r="B5" s="56"/>
      <c r="C5" s="57" t="s">
        <v>113</v>
      </c>
      <c r="D5" s="62"/>
      <c r="E5" s="60">
        <f t="shared" si="0"/>
        <v>0</v>
      </c>
      <c r="F5" s="55"/>
      <c r="G5" s="63"/>
      <c r="H5" s="64"/>
      <c r="I5" s="64">
        <f t="shared" ca="1" si="1"/>
        <v>0</v>
      </c>
      <c r="J5" s="47"/>
      <c r="K5" s="63"/>
      <c r="L5" s="64"/>
      <c r="M5" s="64">
        <f t="shared" si="2"/>
        <v>0</v>
      </c>
      <c r="N5" s="48"/>
      <c r="O5" s="63"/>
      <c r="P5" s="64"/>
      <c r="Q5" s="64">
        <f t="shared" si="3"/>
        <v>0</v>
      </c>
      <c r="R5" s="47"/>
      <c r="S5" s="63"/>
      <c r="T5" s="64"/>
      <c r="U5" s="64">
        <f t="shared" si="4"/>
        <v>0</v>
      </c>
      <c r="V5" s="47"/>
      <c r="W5" s="64"/>
      <c r="X5" s="64"/>
      <c r="Y5" s="64"/>
    </row>
    <row r="6" spans="2:25" x14ac:dyDescent="0.25">
      <c r="B6" s="56"/>
      <c r="C6" s="57" t="s">
        <v>110</v>
      </c>
      <c r="D6" s="62"/>
      <c r="E6" s="60">
        <f t="shared" si="0"/>
        <v>0</v>
      </c>
      <c r="F6" s="55"/>
      <c r="G6" s="63"/>
      <c r="H6" s="64"/>
      <c r="I6" s="64">
        <f t="shared" ca="1" si="1"/>
        <v>0</v>
      </c>
      <c r="J6" s="47"/>
      <c r="K6" s="63"/>
      <c r="L6" s="64"/>
      <c r="M6" s="64">
        <f t="shared" si="2"/>
        <v>0</v>
      </c>
      <c r="N6" s="48"/>
      <c r="O6" s="63"/>
      <c r="P6" s="64"/>
      <c r="Q6" s="64">
        <f t="shared" si="3"/>
        <v>0</v>
      </c>
      <c r="R6" s="47"/>
      <c r="S6" s="63"/>
      <c r="T6" s="64"/>
      <c r="U6" s="64">
        <f t="shared" si="4"/>
        <v>0</v>
      </c>
      <c r="V6" s="47"/>
      <c r="W6" s="64"/>
      <c r="X6" s="64"/>
      <c r="Y6" s="64"/>
    </row>
    <row r="7" spans="2:25" x14ac:dyDescent="0.25">
      <c r="B7" s="56"/>
      <c r="C7" s="57" t="s">
        <v>111</v>
      </c>
      <c r="D7" s="62"/>
      <c r="E7" s="60">
        <f t="shared" si="0"/>
        <v>0</v>
      </c>
      <c r="F7" s="55"/>
      <c r="G7" s="63"/>
      <c r="H7" s="64"/>
      <c r="I7" s="64">
        <f t="shared" ca="1" si="1"/>
        <v>0</v>
      </c>
      <c r="J7" s="47"/>
      <c r="K7" s="63"/>
      <c r="L7" s="64"/>
      <c r="M7" s="64">
        <f t="shared" si="2"/>
        <v>0</v>
      </c>
      <c r="N7" s="48"/>
      <c r="O7" s="63"/>
      <c r="P7" s="64"/>
      <c r="Q7" s="64">
        <f t="shared" si="3"/>
        <v>0</v>
      </c>
      <c r="R7" s="47"/>
      <c r="S7" s="63"/>
      <c r="T7" s="64"/>
      <c r="U7" s="64">
        <f t="shared" si="4"/>
        <v>0</v>
      </c>
      <c r="V7" s="47"/>
      <c r="W7" s="64"/>
      <c r="X7" s="64"/>
      <c r="Y7" s="64"/>
    </row>
    <row r="8" spans="2:25" x14ac:dyDescent="0.25">
      <c r="B8" s="56"/>
      <c r="C8" s="57" t="s">
        <v>112</v>
      </c>
      <c r="D8" s="62"/>
      <c r="E8" s="60">
        <f t="shared" si="0"/>
        <v>0</v>
      </c>
      <c r="F8" s="55"/>
      <c r="G8" s="65"/>
      <c r="H8" s="64"/>
      <c r="I8" s="64">
        <f t="shared" ca="1" si="1"/>
        <v>0</v>
      </c>
      <c r="J8" s="47"/>
      <c r="K8" s="63"/>
      <c r="L8" s="64"/>
      <c r="M8" s="64">
        <f t="shared" si="2"/>
        <v>0</v>
      </c>
      <c r="N8" s="48"/>
      <c r="O8" s="63"/>
      <c r="P8" s="64"/>
      <c r="Q8" s="64">
        <f t="shared" si="3"/>
        <v>0</v>
      </c>
      <c r="R8" s="47"/>
      <c r="S8" s="63"/>
      <c r="T8" s="64"/>
      <c r="U8" s="64">
        <f t="shared" si="4"/>
        <v>0</v>
      </c>
      <c r="V8" s="47"/>
      <c r="W8" s="64"/>
      <c r="X8" s="64"/>
      <c r="Y8" s="64"/>
    </row>
    <row r="9" spans="2:25" x14ac:dyDescent="0.25">
      <c r="B9" s="56"/>
      <c r="C9" s="57"/>
      <c r="D9" s="62"/>
      <c r="E9" s="60">
        <f t="shared" si="0"/>
        <v>0</v>
      </c>
      <c r="F9" s="55"/>
      <c r="G9" s="63"/>
      <c r="H9" s="64"/>
      <c r="I9" s="64">
        <f t="shared" ca="1" si="1"/>
        <v>0</v>
      </c>
      <c r="J9" s="47"/>
      <c r="K9" s="63"/>
      <c r="L9" s="64"/>
      <c r="M9" s="64">
        <f t="shared" si="2"/>
        <v>0</v>
      </c>
      <c r="N9" s="48"/>
      <c r="O9" s="63"/>
      <c r="P9" s="64"/>
      <c r="Q9" s="64">
        <f t="shared" si="3"/>
        <v>0</v>
      </c>
      <c r="R9" s="47"/>
      <c r="S9" s="63"/>
      <c r="T9" s="64"/>
      <c r="U9" s="64">
        <f t="shared" si="4"/>
        <v>0</v>
      </c>
      <c r="V9" s="47"/>
      <c r="W9" s="64"/>
      <c r="X9" s="64"/>
      <c r="Y9" s="64"/>
    </row>
    <row r="10" spans="2:25" x14ac:dyDescent="0.25">
      <c r="B10" s="56"/>
      <c r="C10" s="57"/>
      <c r="D10" s="62"/>
      <c r="E10" s="60">
        <f t="shared" si="0"/>
        <v>0</v>
      </c>
      <c r="F10" s="55"/>
      <c r="G10" s="63"/>
      <c r="H10" s="64"/>
      <c r="I10" s="64">
        <f t="shared" ca="1" si="1"/>
        <v>0</v>
      </c>
      <c r="J10" s="47"/>
      <c r="K10" s="63"/>
      <c r="L10" s="64"/>
      <c r="M10" s="64">
        <f t="shared" si="2"/>
        <v>0</v>
      </c>
      <c r="N10" s="48"/>
      <c r="O10" s="63"/>
      <c r="P10" s="64"/>
      <c r="Q10" s="64">
        <f t="shared" si="3"/>
        <v>0</v>
      </c>
      <c r="R10" s="47"/>
      <c r="S10" s="63"/>
      <c r="T10" s="64"/>
      <c r="U10" s="64">
        <f t="shared" si="4"/>
        <v>0</v>
      </c>
      <c r="V10" s="47"/>
      <c r="W10" s="64"/>
      <c r="X10" s="64"/>
      <c r="Y10" s="64"/>
    </row>
    <row r="11" spans="2:25" x14ac:dyDescent="0.25">
      <c r="B11" s="56"/>
      <c r="C11" s="57"/>
      <c r="D11" s="62"/>
      <c r="E11" s="60">
        <f t="shared" si="0"/>
        <v>0</v>
      </c>
      <c r="F11" s="55"/>
      <c r="G11" s="63"/>
      <c r="H11" s="64"/>
      <c r="I11" s="64">
        <f t="shared" ca="1" si="1"/>
        <v>0</v>
      </c>
      <c r="J11" s="47"/>
      <c r="K11" s="63"/>
      <c r="L11" s="64"/>
      <c r="M11" s="64">
        <f t="shared" si="2"/>
        <v>0</v>
      </c>
      <c r="N11" s="48"/>
      <c r="O11" s="63"/>
      <c r="P11" s="64"/>
      <c r="Q11" s="64">
        <f t="shared" si="3"/>
        <v>0</v>
      </c>
      <c r="R11" s="47"/>
      <c r="S11" s="63"/>
      <c r="T11" s="64"/>
      <c r="U11" s="64">
        <f t="shared" si="4"/>
        <v>0</v>
      </c>
      <c r="V11" s="47"/>
      <c r="W11" s="64"/>
      <c r="X11" s="64"/>
      <c r="Y11" s="64"/>
    </row>
    <row r="12" spans="2:25" x14ac:dyDescent="0.25">
      <c r="B12" s="56"/>
      <c r="C12" s="57"/>
      <c r="D12" s="62"/>
      <c r="E12" s="60">
        <f t="shared" si="0"/>
        <v>0</v>
      </c>
      <c r="F12" s="55"/>
      <c r="G12" s="63"/>
      <c r="H12" s="64"/>
      <c r="I12" s="64">
        <f t="shared" ca="1" si="1"/>
        <v>0</v>
      </c>
      <c r="J12" s="47"/>
      <c r="K12" s="63"/>
      <c r="L12" s="64"/>
      <c r="M12" s="64">
        <f t="shared" si="2"/>
        <v>0</v>
      </c>
      <c r="N12" s="48"/>
      <c r="O12" s="63"/>
      <c r="P12" s="64"/>
      <c r="Q12" s="64">
        <f t="shared" si="3"/>
        <v>0</v>
      </c>
      <c r="R12" s="47"/>
      <c r="S12" s="63"/>
      <c r="T12" s="64"/>
      <c r="U12" s="64">
        <f t="shared" si="4"/>
        <v>0</v>
      </c>
      <c r="V12" s="47"/>
      <c r="W12" s="64"/>
      <c r="X12" s="64"/>
      <c r="Y12" s="64"/>
    </row>
    <row r="13" spans="2:25" x14ac:dyDescent="0.25">
      <c r="B13" s="56"/>
      <c r="C13" s="57"/>
      <c r="D13" s="62"/>
      <c r="E13" s="60">
        <f t="shared" si="0"/>
        <v>0</v>
      </c>
      <c r="F13" s="55"/>
      <c r="G13" s="63"/>
      <c r="H13" s="64"/>
      <c r="I13" s="64">
        <f t="shared" ca="1" si="1"/>
        <v>0</v>
      </c>
      <c r="J13" s="47"/>
      <c r="K13" s="63"/>
      <c r="L13" s="64"/>
      <c r="M13" s="64">
        <f t="shared" si="2"/>
        <v>0</v>
      </c>
      <c r="N13" s="48"/>
      <c r="O13" s="63"/>
      <c r="P13" s="64"/>
      <c r="Q13" s="64">
        <f t="shared" si="3"/>
        <v>0</v>
      </c>
      <c r="R13" s="47"/>
      <c r="S13" s="63"/>
      <c r="T13" s="64"/>
      <c r="U13" s="64">
        <f t="shared" si="4"/>
        <v>0</v>
      </c>
      <c r="V13" s="47"/>
      <c r="W13" s="64"/>
      <c r="X13" s="64"/>
      <c r="Y13" s="64"/>
    </row>
    <row r="14" spans="2:25" x14ac:dyDescent="0.25">
      <c r="B14" s="56"/>
      <c r="C14" s="57"/>
      <c r="D14" s="62"/>
      <c r="E14" s="60">
        <f t="shared" si="0"/>
        <v>0</v>
      </c>
      <c r="F14" s="55"/>
      <c r="G14" s="63"/>
      <c r="H14" s="64"/>
      <c r="I14" s="64">
        <f t="shared" ca="1" si="1"/>
        <v>0</v>
      </c>
      <c r="J14" s="47"/>
      <c r="K14" s="63"/>
      <c r="L14" s="64"/>
      <c r="M14" s="64">
        <f t="shared" si="2"/>
        <v>0</v>
      </c>
      <c r="N14" s="48"/>
      <c r="O14" s="63"/>
      <c r="P14" s="64"/>
      <c r="Q14" s="64">
        <f t="shared" si="3"/>
        <v>0</v>
      </c>
      <c r="R14" s="47"/>
      <c r="S14" s="63"/>
      <c r="T14" s="64"/>
      <c r="U14" s="64">
        <f t="shared" si="4"/>
        <v>0</v>
      </c>
      <c r="V14" s="47"/>
      <c r="W14" s="64"/>
      <c r="X14" s="64"/>
      <c r="Y14" s="64"/>
    </row>
    <row r="15" spans="2:25" x14ac:dyDescent="0.25">
      <c r="B15" s="56"/>
      <c r="C15" s="57"/>
      <c r="D15" s="62"/>
      <c r="E15" s="60">
        <f t="shared" si="0"/>
        <v>0</v>
      </c>
      <c r="F15" s="55"/>
      <c r="G15" s="63"/>
      <c r="H15" s="64"/>
      <c r="I15" s="64">
        <f t="shared" ca="1" si="1"/>
        <v>0</v>
      </c>
      <c r="J15" s="47"/>
      <c r="K15" s="63"/>
      <c r="L15" s="64"/>
      <c r="M15" s="64">
        <f t="shared" si="2"/>
        <v>0</v>
      </c>
      <c r="N15" s="48"/>
      <c r="O15" s="63"/>
      <c r="P15" s="64"/>
      <c r="Q15" s="64">
        <f t="shared" si="3"/>
        <v>0</v>
      </c>
      <c r="R15" s="47"/>
      <c r="S15" s="63"/>
      <c r="T15" s="64"/>
      <c r="U15" s="64">
        <f t="shared" si="4"/>
        <v>0</v>
      </c>
      <c r="V15" s="47"/>
      <c r="W15" s="64"/>
      <c r="X15" s="64"/>
      <c r="Y15" s="64"/>
    </row>
    <row r="16" spans="2:25" x14ac:dyDescent="0.25">
      <c r="B16" s="56"/>
      <c r="C16" s="57"/>
      <c r="D16" s="62"/>
      <c r="E16" s="60">
        <f t="shared" si="0"/>
        <v>0</v>
      </c>
      <c r="F16" s="55"/>
      <c r="G16" s="63"/>
      <c r="H16" s="64"/>
      <c r="I16" s="64">
        <f t="shared" ca="1" si="1"/>
        <v>0</v>
      </c>
      <c r="J16" s="47"/>
      <c r="K16" s="63"/>
      <c r="L16" s="64"/>
      <c r="M16" s="64">
        <f t="shared" si="2"/>
        <v>0</v>
      </c>
      <c r="N16" s="48"/>
      <c r="O16" s="63"/>
      <c r="P16" s="64"/>
      <c r="Q16" s="64">
        <f t="shared" si="3"/>
        <v>0</v>
      </c>
      <c r="R16" s="47"/>
      <c r="S16" s="63"/>
      <c r="T16" s="64"/>
      <c r="U16" s="64">
        <f t="shared" si="4"/>
        <v>0</v>
      </c>
      <c r="V16" s="47"/>
      <c r="W16" s="64"/>
      <c r="X16" s="64"/>
      <c r="Y16" s="64"/>
    </row>
    <row r="17" spans="2:25" x14ac:dyDescent="0.25">
      <c r="B17" s="56"/>
      <c r="C17" s="57"/>
      <c r="D17" s="62"/>
      <c r="E17" s="60">
        <f t="shared" si="0"/>
        <v>0</v>
      </c>
      <c r="F17" s="55"/>
      <c r="G17" s="63"/>
      <c r="H17" s="64"/>
      <c r="I17" s="64">
        <f t="shared" ca="1" si="1"/>
        <v>0</v>
      </c>
      <c r="J17" s="47"/>
      <c r="K17" s="63"/>
      <c r="L17" s="64"/>
      <c r="M17" s="64">
        <f t="shared" si="2"/>
        <v>0</v>
      </c>
      <c r="N17" s="48"/>
      <c r="O17" s="63"/>
      <c r="P17" s="64"/>
      <c r="Q17" s="64">
        <f t="shared" si="3"/>
        <v>0</v>
      </c>
      <c r="R17" s="47"/>
      <c r="S17" s="63"/>
      <c r="T17" s="64"/>
      <c r="U17" s="64">
        <f t="shared" si="4"/>
        <v>0</v>
      </c>
      <c r="V17" s="47"/>
      <c r="W17" s="64"/>
      <c r="X17" s="64"/>
      <c r="Y17" s="64"/>
    </row>
    <row r="18" spans="2:25" x14ac:dyDescent="0.25">
      <c r="B18" s="56"/>
      <c r="C18" s="57"/>
      <c r="D18" s="62"/>
      <c r="E18" s="60">
        <f t="shared" si="0"/>
        <v>0</v>
      </c>
      <c r="F18" s="55"/>
      <c r="G18" s="63"/>
      <c r="H18" s="64"/>
      <c r="I18" s="64">
        <f t="shared" ca="1" si="1"/>
        <v>0</v>
      </c>
      <c r="J18" s="47"/>
      <c r="K18" s="63"/>
      <c r="L18" s="64"/>
      <c r="M18" s="64">
        <f t="shared" si="2"/>
        <v>0</v>
      </c>
      <c r="N18" s="48"/>
      <c r="O18" s="63"/>
      <c r="P18" s="64"/>
      <c r="Q18" s="64">
        <f t="shared" si="3"/>
        <v>0</v>
      </c>
      <c r="R18" s="47"/>
      <c r="S18" s="63"/>
      <c r="T18" s="64"/>
      <c r="U18" s="64">
        <f t="shared" si="4"/>
        <v>0</v>
      </c>
      <c r="V18" s="47"/>
      <c r="W18" s="64"/>
      <c r="X18" s="64"/>
      <c r="Y18" s="64"/>
    </row>
    <row r="19" spans="2:25" x14ac:dyDescent="0.25">
      <c r="B19" s="56"/>
      <c r="C19" s="57"/>
      <c r="D19" s="62"/>
      <c r="E19" s="60">
        <f t="shared" si="0"/>
        <v>0</v>
      </c>
      <c r="F19" s="55"/>
      <c r="G19" s="63"/>
      <c r="H19" s="64"/>
      <c r="I19" s="64">
        <f t="shared" ca="1" si="1"/>
        <v>0</v>
      </c>
      <c r="J19" s="47"/>
      <c r="K19" s="63"/>
      <c r="L19" s="64"/>
      <c r="M19" s="64">
        <f t="shared" si="2"/>
        <v>0</v>
      </c>
      <c r="N19" s="48"/>
      <c r="O19" s="63"/>
      <c r="P19" s="64"/>
      <c r="Q19" s="64">
        <f t="shared" si="3"/>
        <v>0</v>
      </c>
      <c r="R19" s="47"/>
      <c r="S19" s="63"/>
      <c r="T19" s="64"/>
      <c r="U19" s="64">
        <f t="shared" si="4"/>
        <v>0</v>
      </c>
      <c r="V19" s="47"/>
      <c r="W19" s="64"/>
      <c r="X19" s="64"/>
      <c r="Y19" s="64"/>
    </row>
    <row r="20" spans="2:25" x14ac:dyDescent="0.25">
      <c r="B20" s="56"/>
      <c r="C20" s="57"/>
      <c r="D20" s="62"/>
      <c r="E20" s="60">
        <f t="shared" si="0"/>
        <v>0</v>
      </c>
      <c r="F20" s="55"/>
      <c r="G20" s="63"/>
      <c r="H20" s="64"/>
      <c r="I20" s="64">
        <f t="shared" ca="1" si="1"/>
        <v>0</v>
      </c>
      <c r="J20" s="47"/>
      <c r="K20" s="63"/>
      <c r="L20" s="64"/>
      <c r="M20" s="64">
        <f t="shared" si="2"/>
        <v>0</v>
      </c>
      <c r="N20" s="48"/>
      <c r="O20" s="63"/>
      <c r="P20" s="64"/>
      <c r="Q20" s="64">
        <f t="shared" si="3"/>
        <v>0</v>
      </c>
      <c r="R20" s="47"/>
      <c r="S20" s="63"/>
      <c r="T20" s="64"/>
      <c r="U20" s="64">
        <f t="shared" si="4"/>
        <v>0</v>
      </c>
      <c r="V20" s="47"/>
      <c r="W20" s="64"/>
      <c r="X20" s="64"/>
      <c r="Y20" s="64"/>
    </row>
    <row r="21" spans="2:25" x14ac:dyDescent="0.25">
      <c r="B21" s="56"/>
      <c r="C21" s="57"/>
      <c r="D21" s="62"/>
      <c r="E21" s="60">
        <f t="shared" si="0"/>
        <v>0</v>
      </c>
      <c r="F21" s="55"/>
      <c r="G21" s="63"/>
      <c r="H21" s="64"/>
      <c r="I21" s="64">
        <f t="shared" ca="1" si="1"/>
        <v>0</v>
      </c>
      <c r="J21" s="47"/>
      <c r="K21" s="63"/>
      <c r="L21" s="64"/>
      <c r="M21" s="64">
        <f t="shared" si="2"/>
        <v>0</v>
      </c>
      <c r="N21" s="48"/>
      <c r="O21" s="63"/>
      <c r="P21" s="64"/>
      <c r="Q21" s="64">
        <f t="shared" si="3"/>
        <v>0</v>
      </c>
      <c r="R21" s="47"/>
      <c r="S21" s="63"/>
      <c r="T21" s="64"/>
      <c r="U21" s="64">
        <f t="shared" si="4"/>
        <v>0</v>
      </c>
      <c r="V21" s="47"/>
      <c r="W21" s="64"/>
      <c r="X21" s="64"/>
      <c r="Y21" s="64"/>
    </row>
    <row r="22" spans="2:25" x14ac:dyDescent="0.25">
      <c r="B22" s="56"/>
      <c r="C22" s="56"/>
      <c r="D22" s="62"/>
      <c r="E22" s="60">
        <f t="shared" si="0"/>
        <v>0</v>
      </c>
      <c r="F22" s="55"/>
      <c r="G22" s="63"/>
      <c r="H22" s="64"/>
      <c r="I22" s="64">
        <f t="shared" ca="1" si="1"/>
        <v>0</v>
      </c>
      <c r="J22" s="47"/>
      <c r="K22" s="63"/>
      <c r="L22" s="64"/>
      <c r="M22" s="64">
        <f t="shared" si="2"/>
        <v>0</v>
      </c>
      <c r="N22" s="48"/>
      <c r="O22" s="63"/>
      <c r="P22" s="66"/>
      <c r="Q22" s="64">
        <f t="shared" si="3"/>
        <v>0</v>
      </c>
      <c r="R22" s="48"/>
      <c r="S22" s="65"/>
      <c r="T22" s="66"/>
      <c r="U22" s="64">
        <f t="shared" si="4"/>
        <v>0</v>
      </c>
      <c r="V22" s="47"/>
      <c r="W22" s="64"/>
      <c r="X22" s="64"/>
      <c r="Y22" s="64"/>
    </row>
    <row r="23" spans="2:25" x14ac:dyDescent="0.25">
      <c r="B23" s="56"/>
      <c r="C23" s="56"/>
      <c r="D23" s="62"/>
      <c r="E23" s="60">
        <f t="shared" si="0"/>
        <v>0</v>
      </c>
      <c r="F23" s="55"/>
      <c r="G23" s="63"/>
      <c r="H23" s="64"/>
      <c r="I23" s="64">
        <f t="shared" ca="1" si="1"/>
        <v>0</v>
      </c>
      <c r="J23" s="47"/>
      <c r="K23" s="63"/>
      <c r="L23" s="64"/>
      <c r="M23" s="64">
        <f t="shared" si="2"/>
        <v>0</v>
      </c>
      <c r="N23" s="48"/>
      <c r="O23" s="63"/>
      <c r="P23" s="66"/>
      <c r="Q23" s="64">
        <f t="shared" si="3"/>
        <v>0</v>
      </c>
      <c r="R23" s="48"/>
      <c r="S23" s="65"/>
      <c r="T23" s="66"/>
      <c r="U23" s="64">
        <f t="shared" si="4"/>
        <v>0</v>
      </c>
      <c r="V23" s="47"/>
      <c r="W23" s="64"/>
      <c r="X23" s="64"/>
      <c r="Y23" s="64"/>
    </row>
    <row r="24" spans="2:25" x14ac:dyDescent="0.25">
      <c r="B24" s="56"/>
      <c r="C24" s="56"/>
      <c r="D24" s="62"/>
      <c r="E24" s="60">
        <f t="shared" si="0"/>
        <v>0</v>
      </c>
      <c r="F24" s="55"/>
      <c r="G24" s="63"/>
      <c r="H24" s="64"/>
      <c r="I24" s="64">
        <f t="shared" ca="1" si="1"/>
        <v>0</v>
      </c>
      <c r="J24" s="47"/>
      <c r="K24" s="63"/>
      <c r="L24" s="64"/>
      <c r="M24" s="64">
        <f t="shared" si="2"/>
        <v>0</v>
      </c>
      <c r="N24" s="48"/>
      <c r="O24" s="63"/>
      <c r="P24" s="64"/>
      <c r="Q24" s="64">
        <f t="shared" si="3"/>
        <v>0</v>
      </c>
      <c r="R24" s="47"/>
      <c r="S24" s="63"/>
      <c r="T24" s="64"/>
      <c r="U24" s="64">
        <f t="shared" si="4"/>
        <v>0</v>
      </c>
      <c r="V24" s="47"/>
      <c r="W24" s="64"/>
      <c r="X24" s="64"/>
      <c r="Y24" s="64"/>
    </row>
    <row r="25" spans="2:25" x14ac:dyDescent="0.25">
      <c r="B25" s="56"/>
      <c r="C25" s="56"/>
      <c r="D25" s="62"/>
      <c r="E25" s="60">
        <f t="shared" si="0"/>
        <v>0</v>
      </c>
      <c r="F25" s="55"/>
      <c r="G25" s="63"/>
      <c r="H25" s="64"/>
      <c r="I25" s="64">
        <f t="shared" ca="1" si="1"/>
        <v>0</v>
      </c>
      <c r="J25" s="47"/>
      <c r="K25" s="63"/>
      <c r="L25" s="64"/>
      <c r="M25" s="64">
        <f t="shared" si="2"/>
        <v>0</v>
      </c>
      <c r="N25" s="48"/>
      <c r="O25" s="63"/>
      <c r="P25" s="64"/>
      <c r="Q25" s="64">
        <f t="shared" si="3"/>
        <v>0</v>
      </c>
      <c r="R25" s="47"/>
      <c r="S25" s="63"/>
      <c r="T25" s="64"/>
      <c r="U25" s="64">
        <f t="shared" si="4"/>
        <v>0</v>
      </c>
      <c r="V25" s="47"/>
      <c r="W25" s="64"/>
      <c r="X25" s="64"/>
      <c r="Y25" s="64"/>
    </row>
    <row r="26" spans="2:25" x14ac:dyDescent="0.25">
      <c r="N26" s="53"/>
      <c r="R26" s="54"/>
    </row>
  </sheetData>
  <sheetProtection password="A121" sheet="1" objects="1" scenarios="1"/>
  <mergeCells count="5">
    <mergeCell ref="G2:I2"/>
    <mergeCell ref="K2:M2"/>
    <mergeCell ref="O2:Q2"/>
    <mergeCell ref="S2:U2"/>
    <mergeCell ref="W2:Y2"/>
  </mergeCells>
  <conditionalFormatting sqref="I4:I25">
    <cfRule type="cellIs" dxfId="226" priority="8" operator="lessThan">
      <formula>0</formula>
    </cfRule>
  </conditionalFormatting>
  <conditionalFormatting sqref="M4:M25">
    <cfRule type="cellIs" dxfId="225" priority="7" operator="equal">
      <formula>0</formula>
    </cfRule>
  </conditionalFormatting>
  <conditionalFormatting sqref="Q4:Q25">
    <cfRule type="cellIs" dxfId="224" priority="6" operator="equal">
      <formula>0</formula>
    </cfRule>
  </conditionalFormatting>
  <conditionalFormatting sqref="U4:U25">
    <cfRule type="cellIs" dxfId="223" priority="5" operator="equal">
      <formula>0</formula>
    </cfRule>
  </conditionalFormatting>
  <conditionalFormatting sqref="Y4:Y15">
    <cfRule type="cellIs" dxfId="222" priority="4" operator="lessThan">
      <formula>0</formula>
    </cfRule>
  </conditionalFormatting>
  <conditionalFormatting sqref="K4:K25">
    <cfRule type="cellIs" dxfId="221" priority="3" operator="greaterThan">
      <formula>6</formula>
    </cfRule>
  </conditionalFormatting>
  <conditionalFormatting sqref="O4:O25">
    <cfRule type="cellIs" dxfId="220" priority="2" operator="greaterThan">
      <formula>6</formula>
    </cfRule>
  </conditionalFormatting>
  <conditionalFormatting sqref="S4:S25">
    <cfRule type="cellIs" dxfId="219" priority="1" operator="greater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E3" sqref="E3"/>
    </sheetView>
  </sheetViews>
  <sheetFormatPr baseColWidth="10" defaultRowHeight="15" x14ac:dyDescent="0.25"/>
  <sheetData>
    <row r="1" spans="1:9" x14ac:dyDescent="0.25">
      <c r="A1" t="s">
        <v>108</v>
      </c>
    </row>
    <row r="2" spans="1:9" ht="15.75" x14ac:dyDescent="0.3">
      <c r="B2" s="67" t="s">
        <v>96</v>
      </c>
      <c r="E2" s="56">
        <v>6</v>
      </c>
      <c r="G2" s="96" t="str">
        <f>IF(nbre_roul=2,"mat_2",IF(nbre_roul=3,"mat_3",IF(nbre_roul=4,"mat_4",IF(nbre_roul=5,"mat_5",IF(nbre_roul=6,"mat_6",0)))))</f>
        <v>mat_6</v>
      </c>
    </row>
    <row r="3" spans="1:9" x14ac:dyDescent="0.25">
      <c r="B3" s="68" t="s">
        <v>97</v>
      </c>
      <c r="E3" s="56">
        <v>12</v>
      </c>
    </row>
    <row r="4" spans="1:9" ht="15.75" x14ac:dyDescent="0.3">
      <c r="B4" s="68" t="s">
        <v>103</v>
      </c>
      <c r="C4" s="68"/>
      <c r="D4" s="68"/>
      <c r="E4" s="77">
        <v>41295</v>
      </c>
      <c r="G4" s="96"/>
    </row>
    <row r="5" spans="1:9" x14ac:dyDescent="0.25">
      <c r="B5" s="68" t="s">
        <v>98</v>
      </c>
    </row>
    <row r="7" spans="1:9" x14ac:dyDescent="0.25">
      <c r="B7" s="58"/>
      <c r="C7" s="59" t="s">
        <v>76</v>
      </c>
      <c r="D7" s="59" t="s">
        <v>77</v>
      </c>
      <c r="E7" s="59" t="s">
        <v>78</v>
      </c>
      <c r="F7" s="59" t="s">
        <v>79</v>
      </c>
      <c r="G7" s="59" t="s">
        <v>80</v>
      </c>
      <c r="H7" s="59" t="s">
        <v>81</v>
      </c>
      <c r="I7" s="59" t="s">
        <v>82</v>
      </c>
    </row>
    <row r="8" spans="1:9" x14ac:dyDescent="0.25">
      <c r="B8" s="48" t="s">
        <v>83</v>
      </c>
      <c r="C8" s="69" t="s">
        <v>21</v>
      </c>
      <c r="D8" s="70" t="s">
        <v>21</v>
      </c>
      <c r="E8" s="71" t="s">
        <v>21</v>
      </c>
      <c r="F8" s="70" t="s">
        <v>21</v>
      </c>
      <c r="G8" s="70" t="s">
        <v>21</v>
      </c>
      <c r="H8" s="70" t="s">
        <v>47</v>
      </c>
      <c r="I8" s="70" t="s">
        <v>47</v>
      </c>
    </row>
    <row r="9" spans="1:9" x14ac:dyDescent="0.25">
      <c r="B9" s="48" t="s">
        <v>84</v>
      </c>
      <c r="C9" s="72" t="s">
        <v>12</v>
      </c>
      <c r="D9" s="72" t="s">
        <v>12</v>
      </c>
      <c r="E9" s="71" t="s">
        <v>12</v>
      </c>
      <c r="F9" s="72" t="s">
        <v>12</v>
      </c>
      <c r="G9" s="71" t="s">
        <v>12</v>
      </c>
      <c r="H9" s="71" t="s">
        <v>47</v>
      </c>
      <c r="I9" s="71" t="s">
        <v>47</v>
      </c>
    </row>
    <row r="10" spans="1:9" x14ac:dyDescent="0.25">
      <c r="B10" s="48" t="s">
        <v>85</v>
      </c>
      <c r="C10" s="71" t="s">
        <v>15</v>
      </c>
      <c r="D10" s="71" t="s">
        <v>15</v>
      </c>
      <c r="E10" s="72" t="s">
        <v>47</v>
      </c>
      <c r="F10" s="72" t="s">
        <v>47</v>
      </c>
      <c r="G10" s="71"/>
      <c r="H10" s="71" t="s">
        <v>39</v>
      </c>
      <c r="I10" s="71" t="s">
        <v>39</v>
      </c>
    </row>
    <row r="11" spans="1:9" x14ac:dyDescent="0.25">
      <c r="B11" s="48" t="s">
        <v>86</v>
      </c>
      <c r="C11" s="71" t="s">
        <v>21</v>
      </c>
      <c r="D11" s="72" t="s">
        <v>21</v>
      </c>
      <c r="E11" s="71"/>
      <c r="F11" s="72" t="s">
        <v>15</v>
      </c>
      <c r="G11" s="72" t="s">
        <v>15</v>
      </c>
      <c r="H11" s="71" t="s">
        <v>47</v>
      </c>
      <c r="I11" s="71" t="s">
        <v>47</v>
      </c>
    </row>
    <row r="12" spans="1:9" x14ac:dyDescent="0.25">
      <c r="B12" s="48" t="s">
        <v>87</v>
      </c>
      <c r="C12" s="71" t="s">
        <v>47</v>
      </c>
      <c r="D12" s="71" t="s">
        <v>47</v>
      </c>
      <c r="E12" s="71" t="s">
        <v>12</v>
      </c>
      <c r="F12" s="71" t="s">
        <v>12</v>
      </c>
      <c r="G12" s="71" t="s">
        <v>12</v>
      </c>
      <c r="H12" s="71" t="s">
        <v>33</v>
      </c>
      <c r="I12" s="71" t="s">
        <v>33</v>
      </c>
    </row>
    <row r="13" spans="1:9" x14ac:dyDescent="0.25">
      <c r="B13" s="48" t="s">
        <v>88</v>
      </c>
      <c r="C13" s="71" t="s">
        <v>49</v>
      </c>
      <c r="D13" s="72" t="s">
        <v>49</v>
      </c>
      <c r="E13" s="71" t="s">
        <v>49</v>
      </c>
      <c r="F13" s="72" t="s">
        <v>49</v>
      </c>
      <c r="G13" s="72" t="s">
        <v>49</v>
      </c>
      <c r="H13" s="71" t="s">
        <v>49</v>
      </c>
      <c r="I13" s="71" t="s">
        <v>47</v>
      </c>
    </row>
    <row r="14" spans="1:9" x14ac:dyDescent="0.25">
      <c r="B14" s="48" t="s">
        <v>89</v>
      </c>
      <c r="C14" s="72" t="s">
        <v>51</v>
      </c>
      <c r="D14" s="72" t="s">
        <v>51</v>
      </c>
      <c r="E14" s="72" t="s">
        <v>51</v>
      </c>
      <c r="F14" s="72" t="s">
        <v>51</v>
      </c>
      <c r="G14" s="72" t="s">
        <v>51</v>
      </c>
      <c r="H14" s="71" t="s">
        <v>51</v>
      </c>
      <c r="I14" s="71" t="s">
        <v>47</v>
      </c>
    </row>
    <row r="15" spans="1:9" x14ac:dyDescent="0.25">
      <c r="B15" s="48" t="s">
        <v>90</v>
      </c>
      <c r="C15" s="72" t="s">
        <v>51</v>
      </c>
      <c r="D15" s="72" t="s">
        <v>30</v>
      </c>
      <c r="E15" s="72" t="s">
        <v>12</v>
      </c>
      <c r="F15" s="72" t="s">
        <v>21</v>
      </c>
      <c r="G15" s="72" t="s">
        <v>21</v>
      </c>
      <c r="H15" s="71" t="s">
        <v>36</v>
      </c>
      <c r="I15" s="71" t="s">
        <v>36</v>
      </c>
    </row>
    <row r="16" spans="1:9" x14ac:dyDescent="0.25">
      <c r="B16" s="48" t="s">
        <v>91</v>
      </c>
      <c r="C16" s="72"/>
      <c r="D16" s="72"/>
      <c r="E16" s="72"/>
      <c r="F16" s="72"/>
      <c r="G16" s="72"/>
      <c r="H16" s="71"/>
      <c r="I16" s="71"/>
    </row>
    <row r="17" spans="2:9" x14ac:dyDescent="0.25">
      <c r="B17" s="48" t="s">
        <v>92</v>
      </c>
      <c r="C17" s="72"/>
      <c r="D17" s="72"/>
      <c r="E17" s="72"/>
      <c r="F17" s="72"/>
      <c r="G17" s="72"/>
      <c r="H17" s="71"/>
      <c r="I17" s="71"/>
    </row>
    <row r="18" spans="2:9" x14ac:dyDescent="0.25">
      <c r="B18" s="48" t="s">
        <v>93</v>
      </c>
      <c r="C18" s="72"/>
      <c r="D18" s="72"/>
      <c r="E18" s="72"/>
      <c r="F18" s="72"/>
      <c r="G18" s="72"/>
      <c r="H18" s="71"/>
      <c r="I18" s="71"/>
    </row>
    <row r="19" spans="2:9" x14ac:dyDescent="0.25">
      <c r="B19" s="48" t="s">
        <v>94</v>
      </c>
      <c r="C19" s="72"/>
      <c r="D19" s="72"/>
      <c r="E19" s="72"/>
      <c r="F19" s="72"/>
      <c r="G19" s="72"/>
      <c r="H19" s="71"/>
      <c r="I19" s="71"/>
    </row>
    <row r="20" spans="2:9" x14ac:dyDescent="0.25">
      <c r="B20" s="48" t="s">
        <v>95</v>
      </c>
      <c r="C20" s="72"/>
      <c r="D20" s="72"/>
      <c r="E20" s="72"/>
      <c r="F20" s="72"/>
      <c r="G20" s="72"/>
      <c r="H20" s="71"/>
      <c r="I20" s="71"/>
    </row>
    <row r="24" spans="2:9" x14ac:dyDescent="0.25">
      <c r="C24" t="s">
        <v>104</v>
      </c>
      <c r="G24">
        <v>2</v>
      </c>
      <c r="H24" t="s">
        <v>114</v>
      </c>
    </row>
    <row r="25" spans="2:9" x14ac:dyDescent="0.25">
      <c r="C25" t="s">
        <v>105</v>
      </c>
      <c r="G25">
        <v>3</v>
      </c>
      <c r="H25" t="s">
        <v>115</v>
      </c>
    </row>
    <row r="26" spans="2:9" x14ac:dyDescent="0.25">
      <c r="C26" t="s">
        <v>106</v>
      </c>
      <c r="G26">
        <v>4</v>
      </c>
      <c r="H26" t="s">
        <v>116</v>
      </c>
    </row>
    <row r="27" spans="2:9" x14ac:dyDescent="0.25">
      <c r="G27">
        <v>5</v>
      </c>
      <c r="H27" t="s">
        <v>117</v>
      </c>
    </row>
    <row r="28" spans="2:9" x14ac:dyDescent="0.25">
      <c r="C28" t="s">
        <v>107</v>
      </c>
      <c r="G28">
        <v>6</v>
      </c>
      <c r="H28" t="s">
        <v>118</v>
      </c>
    </row>
    <row r="29" spans="2:9" x14ac:dyDescent="0.25">
      <c r="G29">
        <v>7</v>
      </c>
      <c r="H29" t="s">
        <v>119</v>
      </c>
    </row>
    <row r="30" spans="2:9" x14ac:dyDescent="0.25">
      <c r="G30">
        <v>8</v>
      </c>
      <c r="H30" t="s">
        <v>120</v>
      </c>
    </row>
    <row r="31" spans="2:9" x14ac:dyDescent="0.25">
      <c r="G31">
        <v>9</v>
      </c>
      <c r="H31" t="s">
        <v>121</v>
      </c>
    </row>
    <row r="32" spans="2:9" x14ac:dyDescent="0.25">
      <c r="G32">
        <v>10</v>
      </c>
      <c r="H32" t="s">
        <v>122</v>
      </c>
    </row>
    <row r="33" spans="7:8" x14ac:dyDescent="0.25">
      <c r="G33">
        <v>11</v>
      </c>
      <c r="H33" t="s">
        <v>123</v>
      </c>
    </row>
    <row r="34" spans="7:8" x14ac:dyDescent="0.25">
      <c r="G34">
        <v>12</v>
      </c>
      <c r="H34" t="s">
        <v>124</v>
      </c>
    </row>
    <row r="35" spans="7:8" x14ac:dyDescent="0.25">
      <c r="G35">
        <v>13</v>
      </c>
      <c r="H35" t="s">
        <v>125</v>
      </c>
    </row>
  </sheetData>
  <conditionalFormatting sqref="B8:B20 B2">
    <cfRule type="containsText" dxfId="218" priority="37" operator="containsText" text="wj">
      <formula>NOT(ISERROR(SEARCH("wj",B2)))</formula>
    </cfRule>
    <cfRule type="containsText" dxfId="217" priority="38" operator="containsText" text="ws">
      <formula>NOT(ISERROR(SEARCH("ws",B2)))</formula>
    </cfRule>
    <cfRule type="containsText" dxfId="216" priority="39" operator="containsText" text="WM">
      <formula>NOT(ISERROR(SEARCH("WM",B2)))</formula>
    </cfRule>
    <cfRule type="containsText" dxfId="215" priority="40" operator="containsText" text="F">
      <formula>NOT(ISERROR(SEARCH("F",B2)))</formula>
    </cfRule>
    <cfRule type="containsText" dxfId="214" priority="41" operator="containsText" text="CT">
      <formula>NOT(ISERROR(SEARCH("CT",B2)))</formula>
    </cfRule>
    <cfRule type="containsText" dxfId="213" priority="42" operator="containsText" text="CA">
      <formula>NOT(ISERROR(SEARCH("CA",B2)))</formula>
    </cfRule>
    <cfRule type="containsText" dxfId="212" priority="43" operator="containsText" text="RH">
      <formula>NOT(ISERROR(SEARCH("RH",B2)))</formula>
    </cfRule>
    <cfRule type="beginsWith" dxfId="211" priority="44" operator="beginsWith" text="N">
      <formula>LEFT(B2,LEN("N"))="N"</formula>
    </cfRule>
  </conditionalFormatting>
  <conditionalFormatting sqref="C8:I12 C13 H13:I13 I14:I20">
    <cfRule type="containsText" dxfId="210" priority="29" operator="containsText" text="wj">
      <formula>NOT(ISERROR(SEARCH("wj",C8)))</formula>
    </cfRule>
    <cfRule type="containsText" dxfId="209" priority="30" operator="containsText" text="ws">
      <formula>NOT(ISERROR(SEARCH("ws",C8)))</formula>
    </cfRule>
    <cfRule type="containsText" dxfId="208" priority="31" operator="containsText" text="WM">
      <formula>NOT(ISERROR(SEARCH("WM",C8)))</formula>
    </cfRule>
    <cfRule type="containsText" dxfId="207" priority="32" operator="containsText" text="F">
      <formula>NOT(ISERROR(SEARCH("F",C8)))</formula>
    </cfRule>
    <cfRule type="containsText" dxfId="206" priority="33" operator="containsText" text="CT">
      <formula>NOT(ISERROR(SEARCH("CT",C8)))</formula>
    </cfRule>
    <cfRule type="containsText" dxfId="205" priority="34" operator="containsText" text="CA">
      <formula>NOT(ISERROR(SEARCH("CA",C8)))</formula>
    </cfRule>
    <cfRule type="containsText" dxfId="204" priority="35" operator="containsText" text="RH">
      <formula>NOT(ISERROR(SEARCH("RH",C8)))</formula>
    </cfRule>
    <cfRule type="beginsWith" dxfId="203" priority="36" operator="beginsWith" text="N">
      <formula>LEFT(C8,LEN("N"))="N"</formula>
    </cfRule>
  </conditionalFormatting>
  <conditionalFormatting sqref="C8:I12 C13 H13:I13 I14:I20">
    <cfRule type="containsText" dxfId="202" priority="28" operator="containsText" text="CGP">
      <formula>NOT(ISERROR(SEARCH("CGP",C8)))</formula>
    </cfRule>
  </conditionalFormatting>
  <conditionalFormatting sqref="C14:H20">
    <cfRule type="containsText" dxfId="201" priority="20" operator="containsText" text="wj">
      <formula>NOT(ISERROR(SEARCH("wj",C14)))</formula>
    </cfRule>
    <cfRule type="containsText" dxfId="200" priority="21" operator="containsText" text="ws">
      <formula>NOT(ISERROR(SEARCH("ws",C14)))</formula>
    </cfRule>
    <cfRule type="containsText" dxfId="199" priority="22" operator="containsText" text="WM">
      <formula>NOT(ISERROR(SEARCH("WM",C14)))</formula>
    </cfRule>
    <cfRule type="containsText" dxfId="198" priority="23" operator="containsText" text="F">
      <formula>NOT(ISERROR(SEARCH("F",C14)))</formula>
    </cfRule>
    <cfRule type="containsText" dxfId="197" priority="24" operator="containsText" text="CT">
      <formula>NOT(ISERROR(SEARCH("CT",C14)))</formula>
    </cfRule>
    <cfRule type="containsText" dxfId="196" priority="25" operator="containsText" text="CA">
      <formula>NOT(ISERROR(SEARCH("CA",C14)))</formula>
    </cfRule>
    <cfRule type="containsText" dxfId="195" priority="26" operator="containsText" text="RH">
      <formula>NOT(ISERROR(SEARCH("RH",C14)))</formula>
    </cfRule>
    <cfRule type="beginsWith" dxfId="194" priority="27" operator="beginsWith" text="N">
      <formula>LEFT(C14,LEN("N"))="N"</formula>
    </cfRule>
  </conditionalFormatting>
  <conditionalFormatting sqref="C14:H20">
    <cfRule type="containsText" dxfId="193" priority="19" operator="containsText" text="CGP">
      <formula>NOT(ISERROR(SEARCH("CGP",C14)))</formula>
    </cfRule>
  </conditionalFormatting>
  <conditionalFormatting sqref="D13:F13">
    <cfRule type="containsText" dxfId="192" priority="11" operator="containsText" text="wj">
      <formula>NOT(ISERROR(SEARCH("wj",D13)))</formula>
    </cfRule>
    <cfRule type="containsText" dxfId="191" priority="12" operator="containsText" text="ws">
      <formula>NOT(ISERROR(SEARCH("ws",D13)))</formula>
    </cfRule>
    <cfRule type="containsText" dxfId="190" priority="13" operator="containsText" text="WM">
      <formula>NOT(ISERROR(SEARCH("WM",D13)))</formula>
    </cfRule>
    <cfRule type="containsText" dxfId="189" priority="14" operator="containsText" text="F">
      <formula>NOT(ISERROR(SEARCH("F",D13)))</formula>
    </cfRule>
    <cfRule type="containsText" dxfId="188" priority="15" operator="containsText" text="CT">
      <formula>NOT(ISERROR(SEARCH("CT",D13)))</formula>
    </cfRule>
    <cfRule type="containsText" dxfId="187" priority="16" operator="containsText" text="CA">
      <formula>NOT(ISERROR(SEARCH("CA",D13)))</formula>
    </cfRule>
    <cfRule type="containsText" dxfId="186" priority="17" operator="containsText" text="RH">
      <formula>NOT(ISERROR(SEARCH("RH",D13)))</formula>
    </cfRule>
    <cfRule type="beginsWith" dxfId="185" priority="18" operator="beginsWith" text="N">
      <formula>LEFT(D13,LEN("N"))="N"</formula>
    </cfRule>
  </conditionalFormatting>
  <conditionalFormatting sqref="D13:F13">
    <cfRule type="containsText" dxfId="184" priority="10" operator="containsText" text="CGP">
      <formula>NOT(ISERROR(SEARCH("CGP",D13)))</formula>
    </cfRule>
  </conditionalFormatting>
  <conditionalFormatting sqref="G13">
    <cfRule type="containsText" dxfId="183" priority="2" operator="containsText" text="wj">
      <formula>NOT(ISERROR(SEARCH("wj",G13)))</formula>
    </cfRule>
    <cfRule type="containsText" dxfId="182" priority="3" operator="containsText" text="ws">
      <formula>NOT(ISERROR(SEARCH("ws",G13)))</formula>
    </cfRule>
    <cfRule type="containsText" dxfId="181" priority="4" operator="containsText" text="WM">
      <formula>NOT(ISERROR(SEARCH("WM",G13)))</formula>
    </cfRule>
    <cfRule type="containsText" dxfId="180" priority="5" operator="containsText" text="F">
      <formula>NOT(ISERROR(SEARCH("F",G13)))</formula>
    </cfRule>
    <cfRule type="containsText" dxfId="179" priority="6" operator="containsText" text="CT">
      <formula>NOT(ISERROR(SEARCH("CT",G13)))</formula>
    </cfRule>
    <cfRule type="containsText" dxfId="178" priority="7" operator="containsText" text="CA">
      <formula>NOT(ISERROR(SEARCH("CA",G13)))</formula>
    </cfRule>
    <cfRule type="containsText" dxfId="177" priority="8" operator="containsText" text="RH">
      <formula>NOT(ISERROR(SEARCH("RH",G13)))</formula>
    </cfRule>
    <cfRule type="beginsWith" dxfId="176" priority="9" operator="beginsWith" text="N">
      <formula>LEFT(G13,LEN("N"))="N"</formula>
    </cfRule>
  </conditionalFormatting>
  <conditionalFormatting sqref="G13">
    <cfRule type="containsText" dxfId="175" priority="1" operator="containsText" text="CGP">
      <formula>NOT(ISERROR(SEARCH("CGP",G13)))</formula>
    </cfRule>
  </conditionalFormatting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9"/>
  <sheetViews>
    <sheetView showZeros="0" tabSelected="1" workbookViewId="0">
      <selection activeCell="O21" sqref="O21"/>
    </sheetView>
  </sheetViews>
  <sheetFormatPr baseColWidth="10" defaultRowHeight="15" x14ac:dyDescent="0.25"/>
  <cols>
    <col min="1" max="1" width="3.85546875" customWidth="1"/>
    <col min="2" max="2" width="19.85546875" customWidth="1"/>
    <col min="3" max="33" width="3.85546875" customWidth="1"/>
  </cols>
  <sheetData>
    <row r="1" spans="1:33" x14ac:dyDescent="0.25">
      <c r="A1" s="73">
        <f>DATE(anneeclass,Matrice!E3,1)</f>
        <v>43435</v>
      </c>
    </row>
    <row r="2" spans="1:33" ht="18.75" x14ac:dyDescent="0.3">
      <c r="A2" s="73"/>
      <c r="C2" s="92" t="str">
        <f>PROPER("mois de "&amp;TEXT(DATE_DEB,"mmmm aaa"))</f>
        <v>Mois De Décembre 2018</v>
      </c>
      <c r="D2" s="92"/>
      <c r="E2" s="92"/>
      <c r="F2" s="92"/>
      <c r="G2" s="92"/>
      <c r="H2" s="92"/>
      <c r="I2" s="92"/>
      <c r="J2" s="92"/>
      <c r="K2" s="92"/>
      <c r="L2" s="92"/>
      <c r="M2" s="92"/>
      <c r="N2" s="92"/>
      <c r="O2" s="92"/>
      <c r="P2" s="92"/>
      <c r="Q2" s="92"/>
      <c r="R2" s="92"/>
      <c r="S2" s="92"/>
      <c r="T2" s="92"/>
      <c r="U2" s="92"/>
      <c r="V2" s="92"/>
      <c r="W2" s="92"/>
      <c r="X2" s="92"/>
      <c r="Y2" s="92"/>
      <c r="Z2" s="92"/>
      <c r="AA2" s="92"/>
      <c r="AB2" s="92"/>
      <c r="AC2" s="92"/>
      <c r="AD2" s="92"/>
      <c r="AE2" s="92"/>
      <c r="AF2" s="92"/>
      <c r="AG2" s="92"/>
    </row>
    <row r="3" spans="1:33" x14ac:dyDescent="0.25">
      <c r="B3" t="s">
        <v>99</v>
      </c>
      <c r="C3" t="b">
        <f>IF(ISNA(VLOOKUP(C$6,joursferr,1,FALSE)),FALSE,TRUE)</f>
        <v>0</v>
      </c>
      <c r="D3" t="b">
        <f t="shared" ref="D3:AG3" si="0">IF(ISNA(VLOOKUP(D$6,joursferr,1,FALSE)),FALSE,TRUE)</f>
        <v>0</v>
      </c>
      <c r="E3" t="b">
        <f t="shared" si="0"/>
        <v>0</v>
      </c>
      <c r="F3" t="b">
        <f t="shared" si="0"/>
        <v>0</v>
      </c>
      <c r="G3" t="b">
        <f t="shared" si="0"/>
        <v>0</v>
      </c>
      <c r="H3" t="b">
        <f t="shared" si="0"/>
        <v>0</v>
      </c>
      <c r="I3" t="b">
        <f t="shared" si="0"/>
        <v>0</v>
      </c>
      <c r="J3" t="b">
        <f t="shared" si="0"/>
        <v>0</v>
      </c>
      <c r="K3" t="b">
        <f t="shared" si="0"/>
        <v>0</v>
      </c>
      <c r="L3" t="b">
        <f t="shared" si="0"/>
        <v>0</v>
      </c>
      <c r="M3" t="b">
        <f t="shared" si="0"/>
        <v>0</v>
      </c>
      <c r="N3" t="b">
        <f t="shared" si="0"/>
        <v>0</v>
      </c>
      <c r="O3" t="b">
        <f t="shared" si="0"/>
        <v>0</v>
      </c>
      <c r="P3" t="b">
        <f>IF(ISNA(VLOOKUP(P$6,joursferr,1,FALSE)),FALSE,TRUE)</f>
        <v>0</v>
      </c>
      <c r="Q3" t="b">
        <f t="shared" si="0"/>
        <v>0</v>
      </c>
      <c r="R3" t="b">
        <f t="shared" si="0"/>
        <v>0</v>
      </c>
      <c r="S3" t="b">
        <f t="shared" si="0"/>
        <v>0</v>
      </c>
      <c r="T3" t="b">
        <f t="shared" si="0"/>
        <v>0</v>
      </c>
      <c r="U3" t="b">
        <f t="shared" si="0"/>
        <v>0</v>
      </c>
      <c r="V3" t="b">
        <f t="shared" si="0"/>
        <v>0</v>
      </c>
      <c r="W3" t="b">
        <f t="shared" si="0"/>
        <v>0</v>
      </c>
      <c r="X3" t="b">
        <f t="shared" si="0"/>
        <v>0</v>
      </c>
      <c r="Y3" t="b">
        <f t="shared" si="0"/>
        <v>0</v>
      </c>
      <c r="Z3" t="b">
        <f t="shared" si="0"/>
        <v>0</v>
      </c>
      <c r="AA3" t="b">
        <f t="shared" si="0"/>
        <v>1</v>
      </c>
      <c r="AB3" t="b">
        <f t="shared" si="0"/>
        <v>0</v>
      </c>
      <c r="AC3" t="b">
        <f t="shared" si="0"/>
        <v>0</v>
      </c>
      <c r="AD3" t="b">
        <f t="shared" si="0"/>
        <v>0</v>
      </c>
      <c r="AE3" t="b">
        <f t="shared" si="0"/>
        <v>0</v>
      </c>
      <c r="AF3" t="b">
        <f t="shared" si="0"/>
        <v>0</v>
      </c>
      <c r="AG3" t="b">
        <f t="shared" si="0"/>
        <v>0</v>
      </c>
    </row>
    <row r="4" spans="1:33" x14ac:dyDescent="0.25">
      <c r="B4" t="s">
        <v>100</v>
      </c>
      <c r="C4">
        <f t="shared" ref="C4:AG4" si="1">MOD(QUOTIENT((C6-datedebutcycle),7),nbre_roul)+1</f>
        <v>6</v>
      </c>
      <c r="D4">
        <f t="shared" si="1"/>
        <v>6</v>
      </c>
      <c r="E4">
        <f t="shared" si="1"/>
        <v>1</v>
      </c>
      <c r="F4">
        <f t="shared" si="1"/>
        <v>1</v>
      </c>
      <c r="G4">
        <f t="shared" si="1"/>
        <v>1</v>
      </c>
      <c r="H4">
        <f t="shared" si="1"/>
        <v>1</v>
      </c>
      <c r="I4">
        <f t="shared" si="1"/>
        <v>1</v>
      </c>
      <c r="J4">
        <f t="shared" si="1"/>
        <v>1</v>
      </c>
      <c r="K4">
        <f t="shared" si="1"/>
        <v>1</v>
      </c>
      <c r="L4">
        <f t="shared" si="1"/>
        <v>2</v>
      </c>
      <c r="M4">
        <f t="shared" si="1"/>
        <v>2</v>
      </c>
      <c r="N4">
        <f t="shared" si="1"/>
        <v>2</v>
      </c>
      <c r="O4">
        <f t="shared" si="1"/>
        <v>2</v>
      </c>
      <c r="P4">
        <f t="shared" si="1"/>
        <v>2</v>
      </c>
      <c r="Q4">
        <f t="shared" si="1"/>
        <v>2</v>
      </c>
      <c r="R4">
        <f t="shared" si="1"/>
        <v>2</v>
      </c>
      <c r="S4">
        <f t="shared" si="1"/>
        <v>3</v>
      </c>
      <c r="T4">
        <f t="shared" si="1"/>
        <v>3</v>
      </c>
      <c r="U4">
        <f t="shared" si="1"/>
        <v>3</v>
      </c>
      <c r="V4">
        <f t="shared" si="1"/>
        <v>3</v>
      </c>
      <c r="W4">
        <f t="shared" si="1"/>
        <v>3</v>
      </c>
      <c r="X4">
        <f t="shared" si="1"/>
        <v>3</v>
      </c>
      <c r="Y4">
        <f t="shared" si="1"/>
        <v>3</v>
      </c>
      <c r="Z4">
        <f t="shared" si="1"/>
        <v>4</v>
      </c>
      <c r="AA4">
        <f t="shared" si="1"/>
        <v>4</v>
      </c>
      <c r="AB4">
        <f t="shared" si="1"/>
        <v>4</v>
      </c>
      <c r="AC4">
        <f t="shared" si="1"/>
        <v>4</v>
      </c>
      <c r="AD4">
        <f t="shared" si="1"/>
        <v>4</v>
      </c>
      <c r="AE4">
        <f t="shared" si="1"/>
        <v>4</v>
      </c>
      <c r="AF4">
        <f t="shared" si="1"/>
        <v>4</v>
      </c>
      <c r="AG4">
        <f t="shared" si="1"/>
        <v>5</v>
      </c>
    </row>
    <row r="5" spans="1:33" x14ac:dyDescent="0.25">
      <c r="B5" t="s">
        <v>101</v>
      </c>
      <c r="C5">
        <f>WEEKDAY(C6,2)</f>
        <v>6</v>
      </c>
      <c r="D5">
        <f t="shared" ref="D5:AG5" si="2">WEEKDAY(D6,2)</f>
        <v>7</v>
      </c>
      <c r="E5">
        <f t="shared" si="2"/>
        <v>1</v>
      </c>
      <c r="F5">
        <f t="shared" si="2"/>
        <v>2</v>
      </c>
      <c r="G5">
        <f t="shared" si="2"/>
        <v>3</v>
      </c>
      <c r="H5">
        <f t="shared" si="2"/>
        <v>4</v>
      </c>
      <c r="I5">
        <f t="shared" si="2"/>
        <v>5</v>
      </c>
      <c r="J5">
        <f t="shared" si="2"/>
        <v>6</v>
      </c>
      <c r="K5">
        <f t="shared" si="2"/>
        <v>7</v>
      </c>
      <c r="L5">
        <f t="shared" si="2"/>
        <v>1</v>
      </c>
      <c r="M5">
        <f t="shared" si="2"/>
        <v>2</v>
      </c>
      <c r="N5">
        <f t="shared" si="2"/>
        <v>3</v>
      </c>
      <c r="O5">
        <f t="shared" si="2"/>
        <v>4</v>
      </c>
      <c r="P5">
        <f t="shared" si="2"/>
        <v>5</v>
      </c>
      <c r="Q5">
        <f t="shared" si="2"/>
        <v>6</v>
      </c>
      <c r="R5">
        <f t="shared" si="2"/>
        <v>7</v>
      </c>
      <c r="S5">
        <f t="shared" si="2"/>
        <v>1</v>
      </c>
      <c r="T5">
        <f t="shared" si="2"/>
        <v>2</v>
      </c>
      <c r="U5">
        <f t="shared" si="2"/>
        <v>3</v>
      </c>
      <c r="V5">
        <f t="shared" si="2"/>
        <v>4</v>
      </c>
      <c r="W5">
        <f t="shared" si="2"/>
        <v>5</v>
      </c>
      <c r="X5">
        <f t="shared" si="2"/>
        <v>6</v>
      </c>
      <c r="Y5">
        <f t="shared" si="2"/>
        <v>7</v>
      </c>
      <c r="Z5">
        <f t="shared" si="2"/>
        <v>1</v>
      </c>
      <c r="AA5">
        <f t="shared" si="2"/>
        <v>2</v>
      </c>
      <c r="AB5">
        <f t="shared" si="2"/>
        <v>3</v>
      </c>
      <c r="AC5">
        <f t="shared" si="2"/>
        <v>4</v>
      </c>
      <c r="AD5">
        <f t="shared" si="2"/>
        <v>5</v>
      </c>
      <c r="AE5">
        <f t="shared" si="2"/>
        <v>6</v>
      </c>
      <c r="AF5">
        <f t="shared" si="2"/>
        <v>7</v>
      </c>
      <c r="AG5">
        <f t="shared" si="2"/>
        <v>1</v>
      </c>
    </row>
    <row r="6" spans="1:33" x14ac:dyDescent="0.25">
      <c r="B6" s="54">
        <f>Accueil!C4</f>
        <v>0</v>
      </c>
      <c r="C6" s="74">
        <f>DATE_DEB</f>
        <v>43435</v>
      </c>
      <c r="D6" s="74">
        <f>C6+1</f>
        <v>43436</v>
      </c>
      <c r="E6" s="74">
        <f t="shared" ref="E6:AG6" si="3">D6+1</f>
        <v>43437</v>
      </c>
      <c r="F6" s="74">
        <f t="shared" si="3"/>
        <v>43438</v>
      </c>
      <c r="G6" s="74">
        <f t="shared" si="3"/>
        <v>43439</v>
      </c>
      <c r="H6" s="74">
        <f t="shared" si="3"/>
        <v>43440</v>
      </c>
      <c r="I6" s="74">
        <f t="shared" si="3"/>
        <v>43441</v>
      </c>
      <c r="J6" s="74">
        <f t="shared" si="3"/>
        <v>43442</v>
      </c>
      <c r="K6" s="74">
        <f t="shared" si="3"/>
        <v>43443</v>
      </c>
      <c r="L6" s="74">
        <f t="shared" si="3"/>
        <v>43444</v>
      </c>
      <c r="M6" s="74">
        <f t="shared" si="3"/>
        <v>43445</v>
      </c>
      <c r="N6" s="74">
        <f t="shared" si="3"/>
        <v>43446</v>
      </c>
      <c r="O6" s="74">
        <f t="shared" si="3"/>
        <v>43447</v>
      </c>
      <c r="P6" s="74">
        <f t="shared" si="3"/>
        <v>43448</v>
      </c>
      <c r="Q6" s="74">
        <f>P6+1</f>
        <v>43449</v>
      </c>
      <c r="R6" s="74">
        <f t="shared" si="3"/>
        <v>43450</v>
      </c>
      <c r="S6" s="74">
        <f t="shared" si="3"/>
        <v>43451</v>
      </c>
      <c r="T6" s="74">
        <f t="shared" si="3"/>
        <v>43452</v>
      </c>
      <c r="U6" s="74">
        <f t="shared" si="3"/>
        <v>43453</v>
      </c>
      <c r="V6" s="74">
        <f t="shared" si="3"/>
        <v>43454</v>
      </c>
      <c r="W6" s="74">
        <f t="shared" si="3"/>
        <v>43455</v>
      </c>
      <c r="X6" s="74">
        <f t="shared" si="3"/>
        <v>43456</v>
      </c>
      <c r="Y6" s="74">
        <f t="shared" si="3"/>
        <v>43457</v>
      </c>
      <c r="Z6" s="74">
        <f t="shared" si="3"/>
        <v>43458</v>
      </c>
      <c r="AA6" s="74">
        <f t="shared" si="3"/>
        <v>43459</v>
      </c>
      <c r="AB6" s="74">
        <f t="shared" si="3"/>
        <v>43460</v>
      </c>
      <c r="AC6" s="74">
        <f t="shared" si="3"/>
        <v>43461</v>
      </c>
      <c r="AD6" s="74">
        <f>AC6+1</f>
        <v>43462</v>
      </c>
      <c r="AE6" s="74">
        <f>AD6+1</f>
        <v>43463</v>
      </c>
      <c r="AF6" s="74">
        <f t="shared" si="3"/>
        <v>43464</v>
      </c>
      <c r="AG6" s="74">
        <f t="shared" si="3"/>
        <v>43465</v>
      </c>
    </row>
    <row r="7" spans="1:33" x14ac:dyDescent="0.25">
      <c r="B7" s="75" t="s">
        <v>102</v>
      </c>
      <c r="C7" s="76" t="str">
        <f>UPPER(LEFT(TEXT(C6,"jjj"),1))</f>
        <v>S</v>
      </c>
      <c r="D7" s="76" t="str">
        <f>UPPER(LEFT(TEXT(D6,"jjj"),1))</f>
        <v>D</v>
      </c>
      <c r="E7" s="76" t="str">
        <f t="shared" ref="E7:AG7" si="4">UPPER(LEFT(TEXT(E6,"jjj"),1))</f>
        <v>L</v>
      </c>
      <c r="F7" s="76" t="str">
        <f t="shared" si="4"/>
        <v>M</v>
      </c>
      <c r="G7" s="76" t="str">
        <f t="shared" si="4"/>
        <v>M</v>
      </c>
      <c r="H7" s="76" t="str">
        <f t="shared" si="4"/>
        <v>J</v>
      </c>
      <c r="I7" s="76" t="str">
        <f t="shared" si="4"/>
        <v>V</v>
      </c>
      <c r="J7" s="76" t="str">
        <f t="shared" si="4"/>
        <v>S</v>
      </c>
      <c r="K7" s="76" t="str">
        <f t="shared" si="4"/>
        <v>D</v>
      </c>
      <c r="L7" s="76" t="str">
        <f t="shared" si="4"/>
        <v>L</v>
      </c>
      <c r="M7" s="76" t="str">
        <f t="shared" si="4"/>
        <v>M</v>
      </c>
      <c r="N7" s="76" t="str">
        <f t="shared" si="4"/>
        <v>M</v>
      </c>
      <c r="O7" s="76" t="str">
        <f t="shared" si="4"/>
        <v>J</v>
      </c>
      <c r="P7" s="76" t="str">
        <f t="shared" si="4"/>
        <v>V</v>
      </c>
      <c r="Q7" s="76" t="str">
        <f t="shared" si="4"/>
        <v>S</v>
      </c>
      <c r="R7" s="76" t="str">
        <f t="shared" si="4"/>
        <v>D</v>
      </c>
      <c r="S7" s="76" t="str">
        <f t="shared" si="4"/>
        <v>L</v>
      </c>
      <c r="T7" s="76" t="str">
        <f t="shared" si="4"/>
        <v>M</v>
      </c>
      <c r="U7" s="76" t="str">
        <f t="shared" si="4"/>
        <v>M</v>
      </c>
      <c r="V7" s="76" t="str">
        <f t="shared" si="4"/>
        <v>J</v>
      </c>
      <c r="W7" s="76" t="str">
        <f t="shared" si="4"/>
        <v>V</v>
      </c>
      <c r="X7" s="76" t="str">
        <f t="shared" si="4"/>
        <v>S</v>
      </c>
      <c r="Y7" s="76" t="str">
        <f t="shared" si="4"/>
        <v>D</v>
      </c>
      <c r="Z7" s="76" t="str">
        <f t="shared" si="4"/>
        <v>L</v>
      </c>
      <c r="AA7" s="76" t="str">
        <f t="shared" si="4"/>
        <v>M</v>
      </c>
      <c r="AB7" s="76" t="str">
        <f t="shared" si="4"/>
        <v>M</v>
      </c>
      <c r="AC7" s="76" t="str">
        <f t="shared" si="4"/>
        <v>J</v>
      </c>
      <c r="AD7" s="76" t="str">
        <f t="shared" si="4"/>
        <v>V</v>
      </c>
      <c r="AE7" s="76" t="str">
        <f t="shared" si="4"/>
        <v>S</v>
      </c>
      <c r="AF7" s="76" t="str">
        <f t="shared" si="4"/>
        <v>D</v>
      </c>
      <c r="AG7" s="76" t="str">
        <f t="shared" si="4"/>
        <v>L</v>
      </c>
    </row>
    <row r="8" spans="1:33" x14ac:dyDescent="0.25">
      <c r="B8" s="6" t="str">
        <f>Personnel!C4</f>
        <v>BERNARD</v>
      </c>
      <c r="C8" s="64" t="str">
        <f>INDEX(mat_6,MOD(C$4+ROW(B8)-ROW($B$8),nbre_roul)+1,C$5)</f>
        <v>RH</v>
      </c>
      <c r="D8" s="64" t="str">
        <f>INDEX(mat_6,MOD(D$4+ROW(C8)-ROW($B$8),nbre_roul)+1,D$5)</f>
        <v>RH</v>
      </c>
      <c r="E8" s="64" t="str">
        <f>INDEX(mat_6,MOD(E$4+ROW(D8)-ROW($B$8),nbre_roul)+1,E$5)</f>
        <v>M</v>
      </c>
      <c r="F8" s="64" t="str">
        <f>INDEX(mat_6,MOD(F$4+ROW(E8)-ROW($B$8),nbre_roul)+1,F$5)</f>
        <v>M</v>
      </c>
      <c r="G8" s="64" t="str">
        <f>INDEX(mat_6,MOD(G$4+ROW(F8)-ROW($B$8),nbre_roul)+1,G$5)</f>
        <v>M</v>
      </c>
      <c r="H8" s="64" t="str">
        <f>INDEX(mat_6,MOD(H$4+ROW(G8)-ROW($B$8),nbre_roul)+1,H$5)</f>
        <v>M</v>
      </c>
      <c r="I8" s="64" t="str">
        <f>INDEX(mat_6,MOD(I$4+ROW(H8)-ROW($B$8),nbre_roul)+1,I$5)</f>
        <v>M</v>
      </c>
      <c r="J8" s="64" t="str">
        <f>INDEX(mat_6,MOD(J$4+ROW(I8)-ROW($B$8),nbre_roul)+1,J$5)</f>
        <v>RH</v>
      </c>
      <c r="K8" s="64" t="str">
        <f>INDEX(mat_6,MOD(K$4+ROW(J8)-ROW($B$8),nbre_roul)+1,K$5)</f>
        <v>RH</v>
      </c>
      <c r="L8" s="64" t="str">
        <f>INDEX(mat_6,MOD(L$4+ROW(K8)-ROW($B$8),nbre_roul)+1,L$5)</f>
        <v>J</v>
      </c>
      <c r="M8" s="64" t="str">
        <f>INDEX(mat_6,MOD(M$4+ROW(L8)-ROW($B$8),nbre_roul)+1,M$5)</f>
        <v>J</v>
      </c>
      <c r="N8" s="64" t="str">
        <f>INDEX(mat_6,MOD(N$4+ROW(M8)-ROW($B$8),nbre_roul)+1,N$5)</f>
        <v>RH</v>
      </c>
      <c r="O8" s="64" t="str">
        <f>INDEX(mat_6,MOD(O$4+ROW(N8)-ROW($B$8),nbre_roul)+1,O$5)</f>
        <v>RH</v>
      </c>
      <c r="P8" s="64">
        <f>INDEX(mat_6,MOD(P$4+ROW(O8)-ROW($B$8),nbre_roul)+1,P$5)</f>
        <v>0</v>
      </c>
      <c r="Q8" s="64" t="str">
        <f>INDEX(mat_6,MOD(Q$4+ROW(P8)-ROW($B$8),nbre_roul)+1,Q$5)</f>
        <v>WS</v>
      </c>
      <c r="R8" s="64" t="str">
        <f>INDEX(mat_6,MOD(R$4+ROW(Q8)-ROW($B$8),nbre_roul)+1,R$5)</f>
        <v>WS</v>
      </c>
      <c r="S8" s="64" t="str">
        <f>INDEX(mat_6,MOD(S$4+ROW(R8)-ROW($B$8),nbre_roul)+1,S$5)</f>
        <v>S</v>
      </c>
      <c r="T8" s="64" t="str">
        <f>INDEX(mat_6,MOD(T$4+ROW(S8)-ROW($B$8),nbre_roul)+1,T$5)</f>
        <v>S</v>
      </c>
      <c r="U8" s="64">
        <f>INDEX(mat_6,MOD(U$4+ROW(T8)-ROW($B$8),nbre_roul)+1,U$5)</f>
        <v>0</v>
      </c>
      <c r="V8" s="64" t="str">
        <f>INDEX(mat_6,MOD(V$4+ROW(U8)-ROW($B$8),nbre_roul)+1,V$5)</f>
        <v>J</v>
      </c>
      <c r="W8" s="64" t="str">
        <f>INDEX(mat_6,MOD(W$4+ROW(V8)-ROW($B$8),nbre_roul)+1,W$5)</f>
        <v>J</v>
      </c>
      <c r="X8" s="64" t="str">
        <f>INDEX(mat_6,MOD(X$4+ROW(W8)-ROW($B$8),nbre_roul)+1,X$5)</f>
        <v>RH</v>
      </c>
      <c r="Y8" s="64" t="str">
        <f>INDEX(mat_6,MOD(Y$4+ROW(X8)-ROW($B$8),nbre_roul)+1,Y$5)</f>
        <v>RH</v>
      </c>
      <c r="Z8" s="64" t="str">
        <f>INDEX(mat_6,MOD(Z$4+ROW(Y8)-ROW($B$8),nbre_roul)+1,Z$5)</f>
        <v>RH</v>
      </c>
      <c r="AA8" s="64" t="str">
        <f>INDEX(mat_6,MOD(AA$4+ROW(Z8)-ROW($B$8),nbre_roul)+1,AA$5)</f>
        <v>RH</v>
      </c>
      <c r="AB8" s="64" t="str">
        <f>INDEX(mat_6,MOD(AB$4+ROW(AA8)-ROW($B$8),nbre_roul)+1,AB$5)</f>
        <v>M</v>
      </c>
      <c r="AC8" s="64" t="str">
        <f>INDEX(mat_6,MOD(AC$4+ROW(AB8)-ROW($B$8),nbre_roul)+1,AC$5)</f>
        <v>M</v>
      </c>
      <c r="AD8" s="64" t="str">
        <f>INDEX(mat_6,MOD(AD$4+ROW(AC8)-ROW($B$8),nbre_roul)+1,AD$5)</f>
        <v>M</v>
      </c>
      <c r="AE8" s="64" t="str">
        <f>INDEX(mat_6,MOD(AE$4+ROW(AD8)-ROW($B$8),nbre_roul)+1,AE$5)</f>
        <v>WM</v>
      </c>
      <c r="AF8" s="64" t="str">
        <f>INDEX(mat_6,MOD(AF$4+ROW(AE8)-ROW($B$8),nbre_roul)+1,AF$5)</f>
        <v>WM</v>
      </c>
      <c r="AG8" s="64" t="str">
        <f>INDEX(mat_6,MOD(AG$4+ROW(AF8)-ROW($B$8),nbre_roul)+1,AG$5)</f>
        <v>CA</v>
      </c>
    </row>
    <row r="9" spans="1:33" x14ac:dyDescent="0.25">
      <c r="B9" s="6" t="str">
        <f>Personnel!C5</f>
        <v>PAULETTE</v>
      </c>
      <c r="C9" s="64" t="str">
        <f>INDEX(mat_6,MOD(C$4+ROW(B9)-ROW($B$8),nbre_roul)+1,C$5)</f>
        <v>RH</v>
      </c>
      <c r="D9" s="64" t="str">
        <f>INDEX(mat_6,MOD(D$4+ROW(C9)-ROW($B$8),nbre_roul)+1,D$5)</f>
        <v>RH</v>
      </c>
      <c r="E9" s="64" t="str">
        <f>INDEX(mat_6,MOD(E$4+ROW(D9)-ROW($B$8),nbre_roul)+1,E$5)</f>
        <v>J</v>
      </c>
      <c r="F9" s="64" t="str">
        <f>INDEX(mat_6,MOD(F$4+ROW(E9)-ROW($B$8),nbre_roul)+1,F$5)</f>
        <v>J</v>
      </c>
      <c r="G9" s="64" t="str">
        <f>INDEX(mat_6,MOD(G$4+ROW(F9)-ROW($B$8),nbre_roul)+1,G$5)</f>
        <v>RH</v>
      </c>
      <c r="H9" s="64" t="str">
        <f>INDEX(mat_6,MOD(H$4+ROW(G9)-ROW($B$8),nbre_roul)+1,H$5)</f>
        <v>RH</v>
      </c>
      <c r="I9" s="64">
        <f>INDEX(mat_6,MOD(I$4+ROW(H9)-ROW($B$8),nbre_roul)+1,I$5)</f>
        <v>0</v>
      </c>
      <c r="J9" s="64" t="str">
        <f>INDEX(mat_6,MOD(J$4+ROW(I9)-ROW($B$8),nbre_roul)+1,J$5)</f>
        <v>WS</v>
      </c>
      <c r="K9" s="64" t="str">
        <f>INDEX(mat_6,MOD(K$4+ROW(J9)-ROW($B$8),nbre_roul)+1,K$5)</f>
        <v>WS</v>
      </c>
      <c r="L9" s="64" t="str">
        <f>INDEX(mat_6,MOD(L$4+ROW(K9)-ROW($B$8),nbre_roul)+1,L$5)</f>
        <v>S</v>
      </c>
      <c r="M9" s="64" t="str">
        <f>INDEX(mat_6,MOD(M$4+ROW(L9)-ROW($B$8),nbre_roul)+1,M$5)</f>
        <v>S</v>
      </c>
      <c r="N9" s="64">
        <f>INDEX(mat_6,MOD(N$4+ROW(M9)-ROW($B$8),nbre_roul)+1,N$5)</f>
        <v>0</v>
      </c>
      <c r="O9" s="64" t="str">
        <f>INDEX(mat_6,MOD(O$4+ROW(N9)-ROW($B$8),nbre_roul)+1,O$5)</f>
        <v>J</v>
      </c>
      <c r="P9" s="64" t="str">
        <f>INDEX(mat_6,MOD(P$4+ROW(O9)-ROW($B$8),nbre_roul)+1,P$5)</f>
        <v>J</v>
      </c>
      <c r="Q9" s="64" t="str">
        <f>INDEX(mat_6,MOD(Q$4+ROW(P9)-ROW($B$8),nbre_roul)+1,Q$5)</f>
        <v>RH</v>
      </c>
      <c r="R9" s="64" t="str">
        <f>INDEX(mat_6,MOD(R$4+ROW(Q9)-ROW($B$8),nbre_roul)+1,R$5)</f>
        <v>RH</v>
      </c>
      <c r="S9" s="64" t="str">
        <f>INDEX(mat_6,MOD(S$4+ROW(R9)-ROW($B$8),nbre_roul)+1,S$5)</f>
        <v>RH</v>
      </c>
      <c r="T9" s="64" t="str">
        <f>INDEX(mat_6,MOD(T$4+ROW(S9)-ROW($B$8),nbre_roul)+1,T$5)</f>
        <v>RH</v>
      </c>
      <c r="U9" s="64" t="str">
        <f>INDEX(mat_6,MOD(U$4+ROW(T9)-ROW($B$8),nbre_roul)+1,U$5)</f>
        <v>M</v>
      </c>
      <c r="V9" s="64" t="str">
        <f>INDEX(mat_6,MOD(V$4+ROW(U9)-ROW($B$8),nbre_roul)+1,V$5)</f>
        <v>M</v>
      </c>
      <c r="W9" s="64" t="str">
        <f>INDEX(mat_6,MOD(W$4+ROW(V9)-ROW($B$8),nbre_roul)+1,W$5)</f>
        <v>M</v>
      </c>
      <c r="X9" s="64" t="str">
        <f>INDEX(mat_6,MOD(X$4+ROW(W9)-ROW($B$8),nbre_roul)+1,X$5)</f>
        <v>WM</v>
      </c>
      <c r="Y9" s="64" t="str">
        <f>INDEX(mat_6,MOD(Y$4+ROW(X9)-ROW($B$8),nbre_roul)+1,Y$5)</f>
        <v>WM</v>
      </c>
      <c r="Z9" s="64" t="str">
        <f>INDEX(mat_6,MOD(Z$4+ROW(Y9)-ROW($B$8),nbre_roul)+1,Z$5)</f>
        <v>CA</v>
      </c>
      <c r="AA9" s="64" t="str">
        <f>INDEX(mat_6,MOD(AA$4+ROW(Z9)-ROW($B$8),nbre_roul)+1,AA$5)</f>
        <v>CA</v>
      </c>
      <c r="AB9" s="64" t="str">
        <f>INDEX(mat_6,MOD(AB$4+ROW(AA9)-ROW($B$8),nbre_roul)+1,AB$5)</f>
        <v>CA</v>
      </c>
      <c r="AC9" s="64" t="str">
        <f>INDEX(mat_6,MOD(AC$4+ROW(AB9)-ROW($B$8),nbre_roul)+1,AC$5)</f>
        <v>CA</v>
      </c>
      <c r="AD9" s="64" t="str">
        <f>INDEX(mat_6,MOD(AD$4+ROW(AC9)-ROW($B$8),nbre_roul)+1,AD$5)</f>
        <v>CA</v>
      </c>
      <c r="AE9" s="64" t="str">
        <f>INDEX(mat_6,MOD(AE$4+ROW(AD9)-ROW($B$8),nbre_roul)+1,AE$5)</f>
        <v>CA</v>
      </c>
      <c r="AF9" s="64" t="str">
        <f>INDEX(mat_6,MOD(AF$4+ROW(AE9)-ROW($B$8),nbre_roul)+1,AF$5)</f>
        <v>RH</v>
      </c>
      <c r="AG9" s="64" t="str">
        <f>INDEX(mat_6,MOD(AG$4+ROW(AF9)-ROW($B$8),nbre_roul)+1,AG$5)</f>
        <v>S</v>
      </c>
    </row>
    <row r="10" spans="1:33" x14ac:dyDescent="0.25">
      <c r="B10" s="6" t="str">
        <f>Personnel!C6</f>
        <v>YVON</v>
      </c>
      <c r="C10" s="64" t="str">
        <f>INDEX(mat_6,MOD(C$4+ROW(B10)-ROW($B$8),nbre_roul)+1,C$5)</f>
        <v>WS</v>
      </c>
      <c r="D10" s="64" t="str">
        <f>INDEX(mat_6,MOD(D$4+ROW(C10)-ROW($B$8),nbre_roul)+1,D$5)</f>
        <v>WS</v>
      </c>
      <c r="E10" s="64" t="str">
        <f>INDEX(mat_6,MOD(E$4+ROW(D10)-ROW($B$8),nbre_roul)+1,E$5)</f>
        <v>S</v>
      </c>
      <c r="F10" s="64" t="str">
        <f>INDEX(mat_6,MOD(F$4+ROW(E10)-ROW($B$8),nbre_roul)+1,F$5)</f>
        <v>S</v>
      </c>
      <c r="G10" s="64">
        <f>INDEX(mat_6,MOD(G$4+ROW(F10)-ROW($B$8),nbre_roul)+1,G$5)</f>
        <v>0</v>
      </c>
      <c r="H10" s="64" t="str">
        <f>INDEX(mat_6,MOD(H$4+ROW(G10)-ROW($B$8),nbre_roul)+1,H$5)</f>
        <v>J</v>
      </c>
      <c r="I10" s="64" t="str">
        <f>INDEX(mat_6,MOD(I$4+ROW(H10)-ROW($B$8),nbre_roul)+1,I$5)</f>
        <v>J</v>
      </c>
      <c r="J10" s="64" t="str">
        <f>INDEX(mat_6,MOD(J$4+ROW(I10)-ROW($B$8),nbre_roul)+1,J$5)</f>
        <v>RH</v>
      </c>
      <c r="K10" s="64" t="str">
        <f>INDEX(mat_6,MOD(K$4+ROW(J10)-ROW($B$8),nbre_roul)+1,K$5)</f>
        <v>RH</v>
      </c>
      <c r="L10" s="64" t="str">
        <f>INDEX(mat_6,MOD(L$4+ROW(K10)-ROW($B$8),nbre_roul)+1,L$5)</f>
        <v>RH</v>
      </c>
      <c r="M10" s="64" t="str">
        <f>INDEX(mat_6,MOD(M$4+ROW(L10)-ROW($B$8),nbre_roul)+1,M$5)</f>
        <v>RH</v>
      </c>
      <c r="N10" s="64" t="str">
        <f>INDEX(mat_6,MOD(N$4+ROW(M10)-ROW($B$8),nbre_roul)+1,N$5)</f>
        <v>M</v>
      </c>
      <c r="O10" s="64" t="str">
        <f>INDEX(mat_6,MOD(O$4+ROW(N10)-ROW($B$8),nbre_roul)+1,O$5)</f>
        <v>M</v>
      </c>
      <c r="P10" s="64" t="str">
        <f>INDEX(mat_6,MOD(P$4+ROW(O10)-ROW($B$8),nbre_roul)+1,P$5)</f>
        <v>M</v>
      </c>
      <c r="Q10" s="64" t="str">
        <f>INDEX(mat_6,MOD(Q$4+ROW(P10)-ROW($B$8),nbre_roul)+1,Q$5)</f>
        <v>WM</v>
      </c>
      <c r="R10" s="64" t="str">
        <f>INDEX(mat_6,MOD(R$4+ROW(Q10)-ROW($B$8),nbre_roul)+1,R$5)</f>
        <v>WM</v>
      </c>
      <c r="S10" s="64" t="str">
        <f>INDEX(mat_6,MOD(S$4+ROW(R10)-ROW($B$8),nbre_roul)+1,S$5)</f>
        <v>CA</v>
      </c>
      <c r="T10" s="64" t="str">
        <f>INDEX(mat_6,MOD(T$4+ROW(S10)-ROW($B$8),nbre_roul)+1,T$5)</f>
        <v>CA</v>
      </c>
      <c r="U10" s="64" t="str">
        <f>INDEX(mat_6,MOD(U$4+ROW(T10)-ROW($B$8),nbre_roul)+1,U$5)</f>
        <v>CA</v>
      </c>
      <c r="V10" s="64" t="str">
        <f>INDEX(mat_6,MOD(V$4+ROW(U10)-ROW($B$8),nbre_roul)+1,V$5)</f>
        <v>CA</v>
      </c>
      <c r="W10" s="64" t="str">
        <f>INDEX(mat_6,MOD(W$4+ROW(V10)-ROW($B$8),nbre_roul)+1,W$5)</f>
        <v>CA</v>
      </c>
      <c r="X10" s="64" t="str">
        <f>INDEX(mat_6,MOD(X$4+ROW(W10)-ROW($B$8),nbre_roul)+1,X$5)</f>
        <v>CA</v>
      </c>
      <c r="Y10" s="64" t="str">
        <f>INDEX(mat_6,MOD(Y$4+ROW(X10)-ROW($B$8),nbre_roul)+1,Y$5)</f>
        <v>RH</v>
      </c>
      <c r="Z10" s="64" t="str">
        <f>INDEX(mat_6,MOD(Z$4+ROW(Y10)-ROW($B$8),nbre_roul)+1,Z$5)</f>
        <v>S</v>
      </c>
      <c r="AA10" s="64" t="str">
        <f>INDEX(mat_6,MOD(AA$4+ROW(Z10)-ROW($B$8),nbre_roul)+1,AA$5)</f>
        <v>S</v>
      </c>
      <c r="AB10" s="64" t="str">
        <f>INDEX(mat_6,MOD(AB$4+ROW(AA10)-ROW($B$8),nbre_roul)+1,AB$5)</f>
        <v>S</v>
      </c>
      <c r="AC10" s="64" t="str">
        <f>INDEX(mat_6,MOD(AC$4+ROW(AB10)-ROW($B$8),nbre_roul)+1,AC$5)</f>
        <v>S</v>
      </c>
      <c r="AD10" s="64" t="str">
        <f>INDEX(mat_6,MOD(AD$4+ROW(AC10)-ROW($B$8),nbre_roul)+1,AD$5)</f>
        <v>S</v>
      </c>
      <c r="AE10" s="64" t="str">
        <f>INDEX(mat_6,MOD(AE$4+ROW(AD10)-ROW($B$8),nbre_roul)+1,AE$5)</f>
        <v>RH</v>
      </c>
      <c r="AF10" s="64" t="str">
        <f>INDEX(mat_6,MOD(AF$4+ROW(AE10)-ROW($B$8),nbre_roul)+1,AF$5)</f>
        <v>RH</v>
      </c>
      <c r="AG10" s="64" t="str">
        <f>INDEX(mat_6,MOD(AG$4+ROW(AF10)-ROW($B$8),nbre_roul)+1,AG$5)</f>
        <v>M</v>
      </c>
    </row>
    <row r="11" spans="1:33" x14ac:dyDescent="0.25">
      <c r="B11" s="6" t="str">
        <f>Personnel!C7</f>
        <v>MARCEL</v>
      </c>
      <c r="C11" s="64" t="str">
        <f>INDEX(mat_6,MOD(C$4+ROW(B11)-ROW($B$8),nbre_roul)+1,C$5)</f>
        <v>RH</v>
      </c>
      <c r="D11" s="64" t="str">
        <f>INDEX(mat_6,MOD(D$4+ROW(C11)-ROW($B$8),nbre_roul)+1,D$5)</f>
        <v>RH</v>
      </c>
      <c r="E11" s="64" t="str">
        <f>INDEX(mat_6,MOD(E$4+ROW(D11)-ROW($B$8),nbre_roul)+1,E$5)</f>
        <v>RH</v>
      </c>
      <c r="F11" s="64" t="str">
        <f>INDEX(mat_6,MOD(F$4+ROW(E11)-ROW($B$8),nbre_roul)+1,F$5)</f>
        <v>RH</v>
      </c>
      <c r="G11" s="64" t="str">
        <f>INDEX(mat_6,MOD(G$4+ROW(F11)-ROW($B$8),nbre_roul)+1,G$5)</f>
        <v>M</v>
      </c>
      <c r="H11" s="64" t="str">
        <f>INDEX(mat_6,MOD(H$4+ROW(G11)-ROW($B$8),nbre_roul)+1,H$5)</f>
        <v>M</v>
      </c>
      <c r="I11" s="64" t="str">
        <f>INDEX(mat_6,MOD(I$4+ROW(H11)-ROW($B$8),nbre_roul)+1,I$5)</f>
        <v>M</v>
      </c>
      <c r="J11" s="64" t="str">
        <f>INDEX(mat_6,MOD(J$4+ROW(I11)-ROW($B$8),nbre_roul)+1,J$5)</f>
        <v>WM</v>
      </c>
      <c r="K11" s="64" t="str">
        <f>INDEX(mat_6,MOD(K$4+ROW(J11)-ROW($B$8),nbre_roul)+1,K$5)</f>
        <v>WM</v>
      </c>
      <c r="L11" s="64" t="str">
        <f>INDEX(mat_6,MOD(L$4+ROW(K11)-ROW($B$8),nbre_roul)+1,L$5)</f>
        <v>CA</v>
      </c>
      <c r="M11" s="64" t="str">
        <f>INDEX(mat_6,MOD(M$4+ROW(L11)-ROW($B$8),nbre_roul)+1,M$5)</f>
        <v>CA</v>
      </c>
      <c r="N11" s="64" t="str">
        <f>INDEX(mat_6,MOD(N$4+ROW(M11)-ROW($B$8),nbre_roul)+1,N$5)</f>
        <v>CA</v>
      </c>
      <c r="O11" s="64" t="str">
        <f>INDEX(mat_6,MOD(O$4+ROW(N11)-ROW($B$8),nbre_roul)+1,O$5)</f>
        <v>CA</v>
      </c>
      <c r="P11" s="64" t="str">
        <f>INDEX(mat_6,MOD(P$4+ROW(O11)-ROW($B$8),nbre_roul)+1,P$5)</f>
        <v>CA</v>
      </c>
      <c r="Q11" s="64" t="str">
        <f>INDEX(mat_6,MOD(Q$4+ROW(P11)-ROW($B$8),nbre_roul)+1,Q$5)</f>
        <v>CA</v>
      </c>
      <c r="R11" s="64" t="str">
        <f>INDEX(mat_6,MOD(R$4+ROW(Q11)-ROW($B$8),nbre_roul)+1,R$5)</f>
        <v>RH</v>
      </c>
      <c r="S11" s="64" t="str">
        <f>INDEX(mat_6,MOD(S$4+ROW(R11)-ROW($B$8),nbre_roul)+1,S$5)</f>
        <v>S</v>
      </c>
      <c r="T11" s="64" t="str">
        <f>INDEX(mat_6,MOD(T$4+ROW(S11)-ROW($B$8),nbre_roul)+1,T$5)</f>
        <v>S</v>
      </c>
      <c r="U11" s="64" t="str">
        <f>INDEX(mat_6,MOD(U$4+ROW(T11)-ROW($B$8),nbre_roul)+1,U$5)</f>
        <v>S</v>
      </c>
      <c r="V11" s="64" t="str">
        <f>INDEX(mat_6,MOD(V$4+ROW(U11)-ROW($B$8),nbre_roul)+1,V$5)</f>
        <v>S</v>
      </c>
      <c r="W11" s="64" t="str">
        <f>INDEX(mat_6,MOD(W$4+ROW(V11)-ROW($B$8),nbre_roul)+1,W$5)</f>
        <v>S</v>
      </c>
      <c r="X11" s="64" t="str">
        <f>INDEX(mat_6,MOD(X$4+ROW(W11)-ROW($B$8),nbre_roul)+1,X$5)</f>
        <v>RH</v>
      </c>
      <c r="Y11" s="64" t="str">
        <f>INDEX(mat_6,MOD(Y$4+ROW(X11)-ROW($B$8),nbre_roul)+1,Y$5)</f>
        <v>RH</v>
      </c>
      <c r="Z11" s="64" t="str">
        <f>INDEX(mat_6,MOD(Z$4+ROW(Y11)-ROW($B$8),nbre_roul)+1,Z$5)</f>
        <v>M</v>
      </c>
      <c r="AA11" s="64" t="str">
        <f>INDEX(mat_6,MOD(AA$4+ROW(Z11)-ROW($B$8),nbre_roul)+1,AA$5)</f>
        <v>M</v>
      </c>
      <c r="AB11" s="64" t="str">
        <f>INDEX(mat_6,MOD(AB$4+ROW(AA11)-ROW($B$8),nbre_roul)+1,AB$5)</f>
        <v>M</v>
      </c>
      <c r="AC11" s="64" t="str">
        <f>INDEX(mat_6,MOD(AC$4+ROW(AB11)-ROW($B$8),nbre_roul)+1,AC$5)</f>
        <v>M</v>
      </c>
      <c r="AD11" s="64" t="str">
        <f>INDEX(mat_6,MOD(AD$4+ROW(AC11)-ROW($B$8),nbre_roul)+1,AD$5)</f>
        <v>M</v>
      </c>
      <c r="AE11" s="64" t="str">
        <f>INDEX(mat_6,MOD(AE$4+ROW(AD11)-ROW($B$8),nbre_roul)+1,AE$5)</f>
        <v>RH</v>
      </c>
      <c r="AF11" s="64" t="str">
        <f>INDEX(mat_6,MOD(AF$4+ROW(AE11)-ROW($B$8),nbre_roul)+1,AF$5)</f>
        <v>RH</v>
      </c>
      <c r="AG11" s="64" t="str">
        <f>INDEX(mat_6,MOD(AG$4+ROW(AF11)-ROW($B$8),nbre_roul)+1,AG$5)</f>
        <v>J</v>
      </c>
    </row>
    <row r="12" spans="1:33" x14ac:dyDescent="0.25">
      <c r="B12" s="6" t="str">
        <f>Personnel!C8</f>
        <v>BEA</v>
      </c>
      <c r="C12" s="64" t="str">
        <f>INDEX(mat_6,MOD(C$4+ROW(B12)-ROW($B$8),nbre_roul)+1,C$5)</f>
        <v>WM</v>
      </c>
      <c r="D12" s="64" t="str">
        <f>INDEX(mat_6,MOD(D$4+ROW(C12)-ROW($B$8),nbre_roul)+1,D$5)</f>
        <v>WM</v>
      </c>
      <c r="E12" s="64" t="str">
        <f>INDEX(mat_6,MOD(E$4+ROW(D12)-ROW($B$8),nbre_roul)+1,E$5)</f>
        <v>CA</v>
      </c>
      <c r="F12" s="64" t="str">
        <f>INDEX(mat_6,MOD(F$4+ROW(E12)-ROW($B$8),nbre_roul)+1,F$5)</f>
        <v>CA</v>
      </c>
      <c r="G12" s="64" t="str">
        <f>INDEX(mat_6,MOD(G$4+ROW(F12)-ROW($B$8),nbre_roul)+1,G$5)</f>
        <v>CA</v>
      </c>
      <c r="H12" s="64" t="str">
        <f>INDEX(mat_6,MOD(H$4+ROW(G12)-ROW($B$8),nbre_roul)+1,H$5)</f>
        <v>CA</v>
      </c>
      <c r="I12" s="64" t="str">
        <f>INDEX(mat_6,MOD(I$4+ROW(H12)-ROW($B$8),nbre_roul)+1,I$5)</f>
        <v>CA</v>
      </c>
      <c r="J12" s="64" t="str">
        <f>INDEX(mat_6,MOD(J$4+ROW(I12)-ROW($B$8),nbre_roul)+1,J$5)</f>
        <v>CA</v>
      </c>
      <c r="K12" s="64" t="str">
        <f>INDEX(mat_6,MOD(K$4+ROW(J12)-ROW($B$8),nbre_roul)+1,K$5)</f>
        <v>RH</v>
      </c>
      <c r="L12" s="64" t="str">
        <f>INDEX(mat_6,MOD(L$4+ROW(K12)-ROW($B$8),nbre_roul)+1,L$5)</f>
        <v>S</v>
      </c>
      <c r="M12" s="64" t="str">
        <f>INDEX(mat_6,MOD(M$4+ROW(L12)-ROW($B$8),nbre_roul)+1,M$5)</f>
        <v>S</v>
      </c>
      <c r="N12" s="64" t="str">
        <f>INDEX(mat_6,MOD(N$4+ROW(M12)-ROW($B$8),nbre_roul)+1,N$5)</f>
        <v>S</v>
      </c>
      <c r="O12" s="64" t="str">
        <f>INDEX(mat_6,MOD(O$4+ROW(N12)-ROW($B$8),nbre_roul)+1,O$5)</f>
        <v>S</v>
      </c>
      <c r="P12" s="64" t="str">
        <f>INDEX(mat_6,MOD(P$4+ROW(O12)-ROW($B$8),nbre_roul)+1,P$5)</f>
        <v>S</v>
      </c>
      <c r="Q12" s="64" t="str">
        <f>INDEX(mat_6,MOD(Q$4+ROW(P12)-ROW($B$8),nbre_roul)+1,Q$5)</f>
        <v>RH</v>
      </c>
      <c r="R12" s="64" t="str">
        <f>INDEX(mat_6,MOD(R$4+ROW(Q12)-ROW($B$8),nbre_roul)+1,R$5)</f>
        <v>RH</v>
      </c>
      <c r="S12" s="64" t="str">
        <f>INDEX(mat_6,MOD(S$4+ROW(R12)-ROW($B$8),nbre_roul)+1,S$5)</f>
        <v>M</v>
      </c>
      <c r="T12" s="64" t="str">
        <f>INDEX(mat_6,MOD(T$4+ROW(S12)-ROW($B$8),nbre_roul)+1,T$5)</f>
        <v>M</v>
      </c>
      <c r="U12" s="64" t="str">
        <f>INDEX(mat_6,MOD(U$4+ROW(T12)-ROW($B$8),nbre_roul)+1,U$5)</f>
        <v>M</v>
      </c>
      <c r="V12" s="64" t="str">
        <f>INDEX(mat_6,MOD(V$4+ROW(U12)-ROW($B$8),nbre_roul)+1,V$5)</f>
        <v>M</v>
      </c>
      <c r="W12" s="64" t="str">
        <f>INDEX(mat_6,MOD(W$4+ROW(V12)-ROW($B$8),nbre_roul)+1,W$5)</f>
        <v>M</v>
      </c>
      <c r="X12" s="64" t="str">
        <f>INDEX(mat_6,MOD(X$4+ROW(W12)-ROW($B$8),nbre_roul)+1,X$5)</f>
        <v>RH</v>
      </c>
      <c r="Y12" s="64" t="str">
        <f>INDEX(mat_6,MOD(Y$4+ROW(X12)-ROW($B$8),nbre_roul)+1,Y$5)</f>
        <v>RH</v>
      </c>
      <c r="Z12" s="64" t="str">
        <f>INDEX(mat_6,MOD(Z$4+ROW(Y12)-ROW($B$8),nbre_roul)+1,Z$5)</f>
        <v>J</v>
      </c>
      <c r="AA12" s="64" t="str">
        <f>INDEX(mat_6,MOD(AA$4+ROW(Z12)-ROW($B$8),nbre_roul)+1,AA$5)</f>
        <v>J</v>
      </c>
      <c r="AB12" s="64" t="str">
        <f>INDEX(mat_6,MOD(AB$4+ROW(AA12)-ROW($B$8),nbre_roul)+1,AB$5)</f>
        <v>RH</v>
      </c>
      <c r="AC12" s="64" t="str">
        <f>INDEX(mat_6,MOD(AC$4+ROW(AB12)-ROW($B$8),nbre_roul)+1,AC$5)</f>
        <v>RH</v>
      </c>
      <c r="AD12" s="64">
        <f>INDEX(mat_6,MOD(AD$4+ROW(AC12)-ROW($B$8),nbre_roul)+1,AD$5)</f>
        <v>0</v>
      </c>
      <c r="AE12" s="64" t="str">
        <f>INDEX(mat_6,MOD(AE$4+ROW(AD12)-ROW($B$8),nbre_roul)+1,AE$5)</f>
        <v>WS</v>
      </c>
      <c r="AF12" s="64" t="str">
        <f>INDEX(mat_6,MOD(AF$4+ROW(AE12)-ROW($B$8),nbre_roul)+1,AF$5)</f>
        <v>WS</v>
      </c>
      <c r="AG12" s="64" t="str">
        <f>INDEX(mat_6,MOD(AG$4+ROW(AF12)-ROW($B$8),nbre_roul)+1,AG$5)</f>
        <v>S</v>
      </c>
    </row>
    <row r="13" spans="1:33" x14ac:dyDescent="0.25">
      <c r="B13" s="6">
        <f>Personnel!C9</f>
        <v>0</v>
      </c>
      <c r="C13" s="64" t="str">
        <f>INDEX(mat_6,MOD(C$4+ROW(B13)-ROW($B$8),nbre_roul)+1,C$5)</f>
        <v>CA</v>
      </c>
      <c r="D13" s="64" t="str">
        <f>INDEX(mat_6,MOD(D$4+ROW(C13)-ROW($B$8),nbre_roul)+1,D$5)</f>
        <v>RH</v>
      </c>
      <c r="E13" s="64" t="str">
        <f>INDEX(mat_6,MOD(E$4+ROW(D13)-ROW($B$8),nbre_roul)+1,E$5)</f>
        <v>S</v>
      </c>
      <c r="F13" s="64" t="str">
        <f>INDEX(mat_6,MOD(F$4+ROW(E13)-ROW($B$8),nbre_roul)+1,F$5)</f>
        <v>S</v>
      </c>
      <c r="G13" s="64" t="str">
        <f>INDEX(mat_6,MOD(G$4+ROW(F13)-ROW($B$8),nbre_roul)+1,G$5)</f>
        <v>S</v>
      </c>
      <c r="H13" s="64" t="str">
        <f>INDEX(mat_6,MOD(H$4+ROW(G13)-ROW($B$8),nbre_roul)+1,H$5)</f>
        <v>S</v>
      </c>
      <c r="I13" s="64" t="str">
        <f>INDEX(mat_6,MOD(I$4+ROW(H13)-ROW($B$8),nbre_roul)+1,I$5)</f>
        <v>S</v>
      </c>
      <c r="J13" s="64" t="str">
        <f>INDEX(mat_6,MOD(J$4+ROW(I13)-ROW($B$8),nbre_roul)+1,J$5)</f>
        <v>RH</v>
      </c>
      <c r="K13" s="64" t="str">
        <f>INDEX(mat_6,MOD(K$4+ROW(J13)-ROW($B$8),nbre_roul)+1,K$5)</f>
        <v>RH</v>
      </c>
      <c r="L13" s="64" t="str">
        <f>INDEX(mat_6,MOD(L$4+ROW(K13)-ROW($B$8),nbre_roul)+1,L$5)</f>
        <v>M</v>
      </c>
      <c r="M13" s="64" t="str">
        <f>INDEX(mat_6,MOD(M$4+ROW(L13)-ROW($B$8),nbre_roul)+1,M$5)</f>
        <v>M</v>
      </c>
      <c r="N13" s="64" t="str">
        <f>INDEX(mat_6,MOD(N$4+ROW(M13)-ROW($B$8),nbre_roul)+1,N$5)</f>
        <v>M</v>
      </c>
      <c r="O13" s="64" t="str">
        <f>INDEX(mat_6,MOD(O$4+ROW(N13)-ROW($B$8),nbre_roul)+1,O$5)</f>
        <v>M</v>
      </c>
      <c r="P13" s="64" t="str">
        <f>INDEX(mat_6,MOD(P$4+ROW(O13)-ROW($B$8),nbre_roul)+1,P$5)</f>
        <v>M</v>
      </c>
      <c r="Q13" s="64" t="str">
        <f>INDEX(mat_6,MOD(Q$4+ROW(P13)-ROW($B$8),nbre_roul)+1,Q$5)</f>
        <v>RH</v>
      </c>
      <c r="R13" s="64" t="str">
        <f>INDEX(mat_6,MOD(R$4+ROW(Q13)-ROW($B$8),nbre_roul)+1,R$5)</f>
        <v>RH</v>
      </c>
      <c r="S13" s="64" t="str">
        <f>INDEX(mat_6,MOD(S$4+ROW(R13)-ROW($B$8),nbre_roul)+1,S$5)</f>
        <v>J</v>
      </c>
      <c r="T13" s="64" t="str">
        <f>INDEX(mat_6,MOD(T$4+ROW(S13)-ROW($B$8),nbre_roul)+1,T$5)</f>
        <v>J</v>
      </c>
      <c r="U13" s="64" t="str">
        <f>INDEX(mat_6,MOD(U$4+ROW(T13)-ROW($B$8),nbre_roul)+1,U$5)</f>
        <v>RH</v>
      </c>
      <c r="V13" s="64" t="str">
        <f>INDEX(mat_6,MOD(V$4+ROW(U13)-ROW($B$8),nbre_roul)+1,V$5)</f>
        <v>RH</v>
      </c>
      <c r="W13" s="64">
        <f>INDEX(mat_6,MOD(W$4+ROW(V13)-ROW($B$8),nbre_roul)+1,W$5)</f>
        <v>0</v>
      </c>
      <c r="X13" s="64" t="str">
        <f>INDEX(mat_6,MOD(X$4+ROW(W13)-ROW($B$8),nbre_roul)+1,X$5)</f>
        <v>WS</v>
      </c>
      <c r="Y13" s="64" t="str">
        <f>INDEX(mat_6,MOD(Y$4+ROW(X13)-ROW($B$8),nbre_roul)+1,Y$5)</f>
        <v>WS</v>
      </c>
      <c r="Z13" s="64" t="str">
        <f>INDEX(mat_6,MOD(Z$4+ROW(Y13)-ROW($B$8),nbre_roul)+1,Z$5)</f>
        <v>S</v>
      </c>
      <c r="AA13" s="64" t="str">
        <f>INDEX(mat_6,MOD(AA$4+ROW(Z13)-ROW($B$8),nbre_roul)+1,AA$5)</f>
        <v>S</v>
      </c>
      <c r="AB13" s="64">
        <f>INDEX(mat_6,MOD(AB$4+ROW(AA13)-ROW($B$8),nbre_roul)+1,AB$5)</f>
        <v>0</v>
      </c>
      <c r="AC13" s="64" t="str">
        <f>INDEX(mat_6,MOD(AC$4+ROW(AB13)-ROW($B$8),nbre_roul)+1,AC$5)</f>
        <v>J</v>
      </c>
      <c r="AD13" s="64" t="str">
        <f>INDEX(mat_6,MOD(AD$4+ROW(AC13)-ROW($B$8),nbre_roul)+1,AD$5)</f>
        <v>J</v>
      </c>
      <c r="AE13" s="64" t="str">
        <f>INDEX(mat_6,MOD(AE$4+ROW(AD13)-ROW($B$8),nbre_roul)+1,AE$5)</f>
        <v>RH</v>
      </c>
      <c r="AF13" s="64" t="str">
        <f>INDEX(mat_6,MOD(AF$4+ROW(AE13)-ROW($B$8),nbre_roul)+1,AF$5)</f>
        <v>RH</v>
      </c>
      <c r="AG13" s="64" t="str">
        <f>INDEX(mat_6,MOD(AG$4+ROW(AF13)-ROW($B$8),nbre_roul)+1,AG$5)</f>
        <v>RH</v>
      </c>
    </row>
    <row r="14" spans="1:33" x14ac:dyDescent="0.25">
      <c r="B14" s="6">
        <f>Personnel!C10</f>
        <v>0</v>
      </c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</row>
    <row r="15" spans="1:33" x14ac:dyDescent="0.25">
      <c r="B15" s="6">
        <f>Personnel!C11</f>
        <v>0</v>
      </c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</row>
    <row r="16" spans="1:33" x14ac:dyDescent="0.25">
      <c r="B16" s="6">
        <f>Personnel!C12</f>
        <v>0</v>
      </c>
      <c r="C16" s="64"/>
      <c r="D16" s="61"/>
      <c r="E16" s="61"/>
      <c r="F16" s="61"/>
      <c r="G16" s="66"/>
      <c r="H16" s="66"/>
      <c r="I16" s="61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</row>
    <row r="17" spans="2:33" x14ac:dyDescent="0.25">
      <c r="B17" s="6">
        <f>Personnel!C13</f>
        <v>0</v>
      </c>
      <c r="C17" s="64"/>
      <c r="D17" s="66"/>
      <c r="E17" s="66"/>
      <c r="F17" s="66"/>
      <c r="G17" s="66"/>
      <c r="H17" s="66"/>
      <c r="I17" s="66"/>
      <c r="J17" s="66"/>
      <c r="K17" s="66"/>
      <c r="L17" s="93"/>
      <c r="M17" s="94"/>
      <c r="N17" s="94"/>
      <c r="O17" s="94"/>
      <c r="P17" s="95"/>
      <c r="Q17" s="66"/>
      <c r="R17" s="66"/>
      <c r="S17" s="66"/>
      <c r="T17" s="66"/>
      <c r="U17" s="66"/>
      <c r="V17" s="66"/>
      <c r="W17" s="66"/>
      <c r="X17" s="66"/>
      <c r="Y17" s="66"/>
      <c r="Z17" s="66"/>
      <c r="AA17" s="66"/>
      <c r="AB17" s="66"/>
      <c r="AC17" s="66"/>
      <c r="AD17" s="66"/>
      <c r="AE17" s="66"/>
      <c r="AF17" s="66"/>
      <c r="AG17" s="66"/>
    </row>
    <row r="18" spans="2:33" x14ac:dyDescent="0.25">
      <c r="B18" s="6">
        <f>Personnel!C14</f>
        <v>0</v>
      </c>
      <c r="C18" s="64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  <c r="U18" s="66"/>
      <c r="V18" s="66"/>
      <c r="W18" s="66"/>
      <c r="X18" s="66"/>
      <c r="Y18" s="66"/>
      <c r="Z18" s="66"/>
      <c r="AA18" s="66"/>
      <c r="AB18" s="66"/>
      <c r="AC18" s="66"/>
      <c r="AD18" s="66"/>
      <c r="AE18" s="66"/>
      <c r="AF18" s="66"/>
      <c r="AG18" s="66"/>
    </row>
    <row r="19" spans="2:33" x14ac:dyDescent="0.25">
      <c r="B19" s="6">
        <f>Personnel!C15</f>
        <v>0</v>
      </c>
      <c r="C19" s="64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  <c r="U19" s="66"/>
      <c r="V19" s="66"/>
      <c r="W19" s="66"/>
      <c r="X19" s="66"/>
      <c r="Y19" s="66"/>
      <c r="Z19" s="66"/>
      <c r="AA19" s="66"/>
      <c r="AB19" s="66"/>
      <c r="AC19" s="66"/>
      <c r="AD19" s="66"/>
      <c r="AE19" s="66"/>
      <c r="AF19" s="66"/>
      <c r="AG19" s="66"/>
    </row>
    <row r="20" spans="2:33" x14ac:dyDescent="0.25">
      <c r="B20" s="6">
        <f>Personnel!C16</f>
        <v>0</v>
      </c>
      <c r="C20" s="64"/>
      <c r="D20" s="66"/>
      <c r="E20" s="66"/>
      <c r="F20" s="66"/>
      <c r="G20" s="66"/>
      <c r="H20" s="66"/>
      <c r="I20" s="66"/>
      <c r="J20" s="66"/>
      <c r="K20" s="66"/>
      <c r="L20" s="66"/>
      <c r="M20" s="66"/>
      <c r="N20" s="66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6"/>
      <c r="AA20" s="66"/>
      <c r="AB20" s="66"/>
      <c r="AC20" s="66"/>
      <c r="AD20" s="66"/>
      <c r="AE20" s="66"/>
      <c r="AF20" s="66"/>
      <c r="AG20" s="66"/>
    </row>
    <row r="21" spans="2:33" x14ac:dyDescent="0.25">
      <c r="B21" s="6">
        <f>Personnel!C17</f>
        <v>0</v>
      </c>
      <c r="C21" s="64"/>
      <c r="D21" s="66"/>
      <c r="E21" s="66"/>
      <c r="F21" s="66"/>
      <c r="G21" s="66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  <c r="U21" s="66"/>
      <c r="V21" s="66"/>
      <c r="W21" s="66"/>
      <c r="X21" s="66"/>
      <c r="Y21" s="66"/>
      <c r="Z21" s="66"/>
      <c r="AA21" s="66"/>
      <c r="AB21" s="66"/>
      <c r="AC21" s="66"/>
      <c r="AD21" s="66"/>
      <c r="AE21" s="66"/>
      <c r="AF21" s="66"/>
      <c r="AG21" s="66"/>
    </row>
    <row r="22" spans="2:33" x14ac:dyDescent="0.25">
      <c r="B22" s="6">
        <f>Personnel!C18</f>
        <v>0</v>
      </c>
      <c r="C22" s="66"/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</row>
    <row r="23" spans="2:33" x14ac:dyDescent="0.25">
      <c r="B23" s="6">
        <f>Personnel!C19</f>
        <v>0</v>
      </c>
      <c r="C23" s="66"/>
      <c r="D23" s="66"/>
      <c r="E23" s="66"/>
      <c r="F23" s="66"/>
      <c r="G23" s="66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  <c r="U23" s="66"/>
      <c r="V23" s="66"/>
      <c r="W23" s="66"/>
      <c r="X23" s="66"/>
      <c r="Y23" s="66"/>
      <c r="Z23" s="66"/>
      <c r="AA23" s="66"/>
      <c r="AB23" s="66"/>
      <c r="AC23" s="66"/>
      <c r="AD23" s="66"/>
      <c r="AE23" s="66"/>
      <c r="AF23" s="66"/>
      <c r="AG23" s="66"/>
    </row>
    <row r="24" spans="2:33" x14ac:dyDescent="0.25">
      <c r="B24" s="6">
        <f>Personnel!C20</f>
        <v>0</v>
      </c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  <c r="V24" s="66"/>
      <c r="W24" s="66"/>
      <c r="X24" s="66"/>
      <c r="Y24" s="66"/>
      <c r="Z24" s="66"/>
      <c r="AA24" s="66"/>
      <c r="AB24" s="66"/>
      <c r="AC24" s="66"/>
      <c r="AD24" s="66"/>
      <c r="AE24" s="66"/>
      <c r="AF24" s="66"/>
      <c r="AG24" s="66"/>
    </row>
    <row r="25" spans="2:33" x14ac:dyDescent="0.25">
      <c r="B25" s="6">
        <f>Personnel!C21</f>
        <v>0</v>
      </c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  <c r="V25" s="66"/>
      <c r="W25" s="66"/>
      <c r="X25" s="66"/>
      <c r="Y25" s="66"/>
      <c r="Z25" s="66"/>
      <c r="AA25" s="66"/>
      <c r="AB25" s="66"/>
      <c r="AC25" s="66"/>
      <c r="AD25" s="66"/>
      <c r="AE25" s="66"/>
      <c r="AF25" s="66"/>
      <c r="AG25" s="66"/>
    </row>
    <row r="26" spans="2:33" x14ac:dyDescent="0.25">
      <c r="B26" s="6">
        <f>Personnel!C22</f>
        <v>0</v>
      </c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</row>
    <row r="27" spans="2:33" x14ac:dyDescent="0.25">
      <c r="B27" s="6">
        <f>Personnel!C23</f>
        <v>0</v>
      </c>
      <c r="C27" s="64"/>
      <c r="D27" s="64"/>
      <c r="E27" s="64"/>
      <c r="F27" s="64"/>
      <c r="G27" s="64"/>
      <c r="H27" s="64"/>
      <c r="I27" s="64"/>
      <c r="J27" s="64"/>
      <c r="K27" s="64"/>
      <c r="L27" s="64"/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</row>
    <row r="28" spans="2:33" x14ac:dyDescent="0.25">
      <c r="B28" s="6">
        <f>Personnel!C24</f>
        <v>0</v>
      </c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</row>
    <row r="29" spans="2:33" x14ac:dyDescent="0.25">
      <c r="B29" s="6">
        <f>Personnel!C25</f>
        <v>0</v>
      </c>
      <c r="C29" s="64"/>
      <c r="D29" s="64"/>
      <c r="E29" s="64"/>
      <c r="F29" s="64"/>
      <c r="G29" s="64"/>
      <c r="H29" s="64"/>
      <c r="I29" s="64"/>
      <c r="J29" s="64"/>
      <c r="K29" s="64"/>
      <c r="L29" s="64"/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</row>
  </sheetData>
  <mergeCells count="2">
    <mergeCell ref="C2:AG2"/>
    <mergeCell ref="L17:P17"/>
  </mergeCells>
  <conditionalFormatting sqref="C29:AG29 D26:AG28 C22:AG22 D17:L17 Q17:AG17 D18:AG21 D14:AG16 C14:C21 C8:AG13">
    <cfRule type="containsText" dxfId="159" priority="19" operator="containsText" text="WJ">
      <formula>NOT(ISERROR(SEARCH("WJ",C8)))</formula>
    </cfRule>
    <cfRule type="containsText" dxfId="158" priority="20" operator="containsText" text="WM">
      <formula>NOT(ISERROR(SEARCH("WM",C8)))</formula>
    </cfRule>
    <cfRule type="containsText" dxfId="157" priority="21" operator="containsText" text="WS">
      <formula>NOT(ISERROR(SEARCH("WS",C8)))</formula>
    </cfRule>
    <cfRule type="containsText" dxfId="156" priority="22" operator="containsText" text="16S20">
      <formula>NOT(ISERROR(SEARCH("16S20",C8)))</formula>
    </cfRule>
    <cfRule type="containsText" dxfId="155" priority="23" operator="containsText" text="RS20">
      <formula>NOT(ISERROR(SEARCH("RS20",C8)))</formula>
    </cfRule>
    <cfRule type="containsText" dxfId="154" priority="24" operator="containsText" text="CT">
      <formula>NOT(ISERROR(SEARCH("CT",C8)))</formula>
    </cfRule>
    <cfRule type="containsText" dxfId="153" priority="25" operator="containsText" text="RH">
      <formula>NOT(ISERROR(SEARCH("RH",C8)))</formula>
    </cfRule>
  </conditionalFormatting>
  <conditionalFormatting sqref="C6:AG7">
    <cfRule type="expression" dxfId="174" priority="17">
      <formula>WEEKDAY(C$6,2)&gt;=6</formula>
    </cfRule>
    <cfRule type="expression" dxfId="173" priority="18">
      <formula>IF(ISNA(VLOOKUP(C$6,joursferr,1,FALSE)),FALSE,TRUE)</formula>
    </cfRule>
  </conditionalFormatting>
  <conditionalFormatting sqref="D20:AG21">
    <cfRule type="containsText" dxfId="172" priority="15" operator="containsText" text="m13">
      <formula>NOT(ISERROR(SEARCH("m13",D20)))</formula>
    </cfRule>
    <cfRule type="containsText" dxfId="171" priority="16" operator="containsText" text="soir">
      <formula>NOT(ISERROR(SEARCH("soir",D20)))</formula>
    </cfRule>
  </conditionalFormatting>
  <conditionalFormatting sqref="C22:AG22 D17:L17 Q17:AG17 D18:AG21 D14:AG16 C14:C21 C8:AG13">
    <cfRule type="containsText" dxfId="152" priority="14" operator="containsText" text="CA">
      <formula>NOT(ISERROR(SEARCH("CA",C8)))</formula>
    </cfRule>
  </conditionalFormatting>
  <conditionalFormatting sqref="C29:AG29 D26:AG28 C22:AG22 D17:L17 Q17:AG17 D18:AG21 D14:AG16 C14:C21 C8:AG13">
    <cfRule type="containsText" dxfId="151" priority="13" operator="containsText" text="CGP">
      <formula>NOT(ISERROR(SEARCH("CGP",C8)))</formula>
    </cfRule>
  </conditionalFormatting>
  <conditionalFormatting sqref="C22:AG22 D17:L17 Q17:AG17 D18:AG21 D14:AG16 C14:C21 C8:AG13">
    <cfRule type="containsText" dxfId="150" priority="12" operator="containsText" text="TP">
      <formula>NOT(ISERROR(SEARCH("TP",C8)))</formula>
    </cfRule>
  </conditionalFormatting>
  <conditionalFormatting sqref="C26:C28 C25:AG25 C23:U23 X23:AG23 C24:N24 Q24:AG24">
    <cfRule type="containsText" dxfId="170" priority="5" operator="containsText" text="WJ">
      <formula>NOT(ISERROR(SEARCH("WJ",C23)))</formula>
    </cfRule>
    <cfRule type="containsText" dxfId="169" priority="6" operator="containsText" text="WM">
      <formula>NOT(ISERROR(SEARCH("WM",C23)))</formula>
    </cfRule>
    <cfRule type="containsText" dxfId="168" priority="7" operator="containsText" text="WS">
      <formula>NOT(ISERROR(SEARCH("WS",C23)))</formula>
    </cfRule>
    <cfRule type="containsText" dxfId="167" priority="8" operator="containsText" text="16S20">
      <formula>NOT(ISERROR(SEARCH("16S20",C23)))</formula>
    </cfRule>
    <cfRule type="containsText" dxfId="166" priority="9" operator="containsText" text="RS20">
      <formula>NOT(ISERROR(SEARCH("RS20",C23)))</formula>
    </cfRule>
    <cfRule type="containsText" dxfId="165" priority="10" operator="containsText" text="CT">
      <formula>NOT(ISERROR(SEARCH("CT",C23)))</formula>
    </cfRule>
    <cfRule type="containsText" dxfId="164" priority="11" operator="containsText" text="RH">
      <formula>NOT(ISERROR(SEARCH("RH",C23)))</formula>
    </cfRule>
  </conditionalFormatting>
  <conditionalFormatting sqref="C26:C28 C25:AG25 C23:U23 X23:AG23 C24:N24 Q24:AG24">
    <cfRule type="containsText" dxfId="163" priority="4" operator="containsText" text="n">
      <formula>NOT(ISERROR(SEARCH("n",C23)))</formula>
    </cfRule>
  </conditionalFormatting>
  <conditionalFormatting sqref="C26:C28 C25:AG25 C23:U23 X23:AG23 C24:N24 Q24:AG24">
    <cfRule type="containsText" dxfId="162" priority="2" operator="containsText" text="Fé">
      <formula>NOT(ISERROR(SEARCH("Fé",C23)))</formula>
    </cfRule>
    <cfRule type="containsText" dxfId="161" priority="3" operator="containsText" text="CA">
      <formula>NOT(ISERROR(SEARCH("CA",C23)))</formula>
    </cfRule>
  </conditionalFormatting>
  <conditionalFormatting sqref="C7:AG7">
    <cfRule type="expression" dxfId="160" priority="1">
      <formula>(C6=TODAY())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33</vt:i4>
      </vt:variant>
    </vt:vector>
  </HeadingPairs>
  <TitlesOfParts>
    <vt:vector size="37" baseType="lpstr">
      <vt:lpstr>Accueil</vt:lpstr>
      <vt:lpstr>Personnel</vt:lpstr>
      <vt:lpstr>Matrice</vt:lpstr>
      <vt:lpstr>1ER MOIS</vt:lpstr>
      <vt:lpstr>anneeclass</vt:lpstr>
      <vt:lpstr>ct1_acquis</vt:lpstr>
      <vt:lpstr>ct1_pris</vt:lpstr>
      <vt:lpstr>ct2_acquis</vt:lpstr>
      <vt:lpstr>ct2_pris</vt:lpstr>
      <vt:lpstr>ct3_acquis</vt:lpstr>
      <vt:lpstr>ct3_pris</vt:lpstr>
      <vt:lpstr>DATE_DEB</vt:lpstr>
      <vt:lpstr>datedebutcycle</vt:lpstr>
      <vt:lpstr>debut_am</vt:lpstr>
      <vt:lpstr>debut_matin</vt:lpstr>
      <vt:lpstr>debut_nuit</vt:lpstr>
      <vt:lpstr>droit_acquisn</vt:lpstr>
      <vt:lpstr>etp</vt:lpstr>
      <vt:lpstr>fin_am</vt:lpstr>
      <vt:lpstr>fin_matin</vt:lpstr>
      <vt:lpstr>fin_nuit</vt:lpstr>
      <vt:lpstr>joursferr</vt:lpstr>
      <vt:lpstr>mat_10</vt:lpstr>
      <vt:lpstr>mat_11</vt:lpstr>
      <vt:lpstr>mat_12</vt:lpstr>
      <vt:lpstr>mat_13</vt:lpstr>
      <vt:lpstr>mat_2</vt:lpstr>
      <vt:lpstr>mat_3</vt:lpstr>
      <vt:lpstr>mat_4</vt:lpstr>
      <vt:lpstr>mat_5</vt:lpstr>
      <vt:lpstr>mat_6</vt:lpstr>
      <vt:lpstr>mat_7</vt:lpstr>
      <vt:lpstr>mat_8</vt:lpstr>
      <vt:lpstr>mat_9</vt:lpstr>
      <vt:lpstr>nbre_roul</vt:lpstr>
      <vt:lpstr>pris_congen</vt:lpstr>
      <vt:lpstr>val_mat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Chef de Service</dc:creator>
  <cp:lastModifiedBy>Chef de Service</cp:lastModifiedBy>
  <dcterms:created xsi:type="dcterms:W3CDTF">2017-02-22T13:30:22Z</dcterms:created>
  <dcterms:modified xsi:type="dcterms:W3CDTF">2017-02-23T09:21:56Z</dcterms:modified>
</cp:coreProperties>
</file>